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F1DB2A4-5514-4F45-BC55-3F42D93570E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56" i="1" l="1"/>
  <c r="Q52" i="1"/>
  <c r="Q53" i="1"/>
  <c r="Q54" i="1"/>
  <c r="Q55" i="1"/>
  <c r="Q24" i="1"/>
  <c r="D9" i="1"/>
  <c r="C9" i="1"/>
  <c r="Q33" i="1"/>
  <c r="Q32" i="1"/>
  <c r="Q31" i="1"/>
  <c r="Q29" i="1"/>
  <c r="Q28" i="1"/>
  <c r="Q27" i="1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37" i="2"/>
  <c r="C37" i="2"/>
  <c r="G36" i="2"/>
  <c r="C36" i="2"/>
  <c r="G35" i="2"/>
  <c r="C35" i="2"/>
  <c r="G13" i="2"/>
  <c r="C13" i="2"/>
  <c r="G34" i="2"/>
  <c r="C34" i="2"/>
  <c r="G33" i="2"/>
  <c r="C33" i="2"/>
  <c r="G32" i="2"/>
  <c r="C32" i="2"/>
  <c r="G12" i="2"/>
  <c r="C12" i="2"/>
  <c r="G38" i="2"/>
  <c r="C38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37" i="2"/>
  <c r="D37" i="2"/>
  <c r="B37" i="2"/>
  <c r="A37" i="2"/>
  <c r="H36" i="2"/>
  <c r="B36" i="2"/>
  <c r="D36" i="2"/>
  <c r="A36" i="2"/>
  <c r="H35" i="2"/>
  <c r="D35" i="2"/>
  <c r="B35" i="2"/>
  <c r="A35" i="2"/>
  <c r="H13" i="2"/>
  <c r="B13" i="2"/>
  <c r="D13" i="2"/>
  <c r="A13" i="2"/>
  <c r="H34" i="2"/>
  <c r="D34" i="2"/>
  <c r="B34" i="2"/>
  <c r="A34" i="2"/>
  <c r="H33" i="2"/>
  <c r="B33" i="2"/>
  <c r="D33" i="2"/>
  <c r="A33" i="2"/>
  <c r="H32" i="2"/>
  <c r="D32" i="2"/>
  <c r="B32" i="2"/>
  <c r="A32" i="2"/>
  <c r="H12" i="2"/>
  <c r="B12" i="2"/>
  <c r="D12" i="2"/>
  <c r="A12" i="2"/>
  <c r="H38" i="2"/>
  <c r="D38" i="2"/>
  <c r="B38" i="2"/>
  <c r="A38" i="2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25" i="1"/>
  <c r="Q26" i="1"/>
  <c r="Q30" i="1"/>
  <c r="F16" i="1"/>
  <c r="C17" i="1"/>
  <c r="Q22" i="1"/>
  <c r="Q23" i="1"/>
  <c r="C8" i="1"/>
  <c r="C7" i="1"/>
  <c r="E56" i="1"/>
  <c r="F56" i="1"/>
  <c r="Q21" i="1"/>
  <c r="E21" i="2"/>
  <c r="E22" i="2"/>
  <c r="E28" i="2"/>
  <c r="E38" i="2"/>
  <c r="U36" i="1"/>
  <c r="E45" i="1"/>
  <c r="F45" i="1"/>
  <c r="G39" i="1"/>
  <c r="K39" i="1"/>
  <c r="E37" i="1"/>
  <c r="F37" i="1"/>
  <c r="E27" i="1"/>
  <c r="F27" i="1"/>
  <c r="E54" i="1"/>
  <c r="F54" i="1"/>
  <c r="E36" i="1"/>
  <c r="F36" i="1"/>
  <c r="E50" i="1"/>
  <c r="F50" i="1"/>
  <c r="G50" i="1"/>
  <c r="K50" i="1"/>
  <c r="G44" i="1"/>
  <c r="K44" i="1"/>
  <c r="E42" i="1"/>
  <c r="F42" i="1"/>
  <c r="E32" i="1"/>
  <c r="F32" i="1"/>
  <c r="G32" i="1"/>
  <c r="K32" i="1"/>
  <c r="G26" i="1"/>
  <c r="J26" i="1"/>
  <c r="E24" i="1"/>
  <c r="F24" i="1"/>
  <c r="G49" i="1"/>
  <c r="K49" i="1"/>
  <c r="E47" i="1"/>
  <c r="F47" i="1"/>
  <c r="G47" i="1"/>
  <c r="K47" i="1"/>
  <c r="E39" i="1"/>
  <c r="F39" i="1"/>
  <c r="E29" i="1"/>
  <c r="F29" i="1"/>
  <c r="G29" i="1"/>
  <c r="K29" i="1"/>
  <c r="G23" i="1"/>
  <c r="K23" i="1"/>
  <c r="E21" i="1"/>
  <c r="F21" i="1"/>
  <c r="G21" i="1"/>
  <c r="E35" i="1"/>
  <c r="F35" i="1"/>
  <c r="U35" i="1"/>
  <c r="E44" i="1"/>
  <c r="F44" i="1"/>
  <c r="E34" i="1"/>
  <c r="F34" i="1"/>
  <c r="G34" i="1"/>
  <c r="K34" i="1"/>
  <c r="E26" i="1"/>
  <c r="F26" i="1"/>
  <c r="G55" i="1"/>
  <c r="K55" i="1"/>
  <c r="E53" i="1"/>
  <c r="F53" i="1"/>
  <c r="G53" i="1"/>
  <c r="K53" i="1"/>
  <c r="E49" i="1"/>
  <c r="F49" i="1"/>
  <c r="G43" i="1"/>
  <c r="K43" i="1"/>
  <c r="E41" i="1"/>
  <c r="F41" i="1"/>
  <c r="G41" i="1"/>
  <c r="K41" i="1"/>
  <c r="E31" i="1"/>
  <c r="F31" i="1"/>
  <c r="G31" i="1"/>
  <c r="K31" i="1"/>
  <c r="G25" i="1"/>
  <c r="J25" i="1"/>
  <c r="E23" i="1"/>
  <c r="F23" i="1"/>
  <c r="E46" i="1"/>
  <c r="F46" i="1"/>
  <c r="G46" i="1"/>
  <c r="K46" i="1"/>
  <c r="E38" i="1"/>
  <c r="F38" i="1"/>
  <c r="G38" i="1"/>
  <c r="K38" i="1"/>
  <c r="E28" i="1"/>
  <c r="F28" i="1"/>
  <c r="G28" i="1"/>
  <c r="K28" i="1"/>
  <c r="G22" i="1"/>
  <c r="I22" i="1"/>
  <c r="E55" i="1"/>
  <c r="F55" i="1"/>
  <c r="G56" i="1"/>
  <c r="K56" i="1"/>
  <c r="E51" i="1"/>
  <c r="F51" i="1"/>
  <c r="G51" i="1"/>
  <c r="K51" i="1"/>
  <c r="G45" i="1"/>
  <c r="K45" i="1"/>
  <c r="E43" i="1"/>
  <c r="F43" i="1"/>
  <c r="G37" i="1"/>
  <c r="K37" i="1"/>
  <c r="E33" i="1"/>
  <c r="F33" i="1"/>
  <c r="G33" i="1"/>
  <c r="K33" i="1"/>
  <c r="G27" i="1"/>
  <c r="K27" i="1"/>
  <c r="E25" i="1"/>
  <c r="F25" i="1"/>
  <c r="G54" i="1"/>
  <c r="K54" i="1"/>
  <c r="E48" i="1"/>
  <c r="F48" i="1"/>
  <c r="G48" i="1"/>
  <c r="K48" i="1"/>
  <c r="G42" i="1"/>
  <c r="K42" i="1"/>
  <c r="E40" i="1"/>
  <c r="F40" i="1"/>
  <c r="G40" i="1"/>
  <c r="K40" i="1"/>
  <c r="E30" i="1"/>
  <c r="F30" i="1"/>
  <c r="G30" i="1"/>
  <c r="J30" i="1"/>
  <c r="G24" i="1"/>
  <c r="K24" i="1"/>
  <c r="E22" i="1"/>
  <c r="F22" i="1"/>
  <c r="E52" i="1"/>
  <c r="F52" i="1"/>
  <c r="G52" i="1"/>
  <c r="K52" i="1"/>
  <c r="I21" i="1"/>
  <c r="E27" i="2"/>
  <c r="E16" i="2"/>
  <c r="E33" i="2"/>
  <c r="E34" i="2"/>
  <c r="E30" i="2"/>
  <c r="E13" i="2"/>
  <c r="E26" i="2"/>
  <c r="E18" i="2"/>
  <c r="E29" i="2"/>
  <c r="E20" i="2"/>
  <c r="E19" i="2"/>
  <c r="E36" i="2"/>
  <c r="E24" i="2"/>
  <c r="E15" i="2"/>
  <c r="E31" i="2"/>
  <c r="E32" i="2"/>
  <c r="E35" i="2"/>
  <c r="E14" i="2"/>
  <c r="E25" i="2"/>
  <c r="E12" i="2"/>
  <c r="E23" i="2"/>
  <c r="E37" i="2"/>
  <c r="E17" i="2"/>
  <c r="C12" i="1"/>
  <c r="C11" i="1"/>
  <c r="O52" i="1" l="1"/>
  <c r="O55" i="1"/>
  <c r="O43" i="1"/>
  <c r="O36" i="1"/>
  <c r="O21" i="1"/>
  <c r="O49" i="1"/>
  <c r="O26" i="1"/>
  <c r="O32" i="1"/>
  <c r="O33" i="1"/>
  <c r="O24" i="1"/>
  <c r="O31" i="1"/>
  <c r="O51" i="1"/>
  <c r="O44" i="1"/>
  <c r="O28" i="1"/>
  <c r="O37" i="1"/>
  <c r="O23" i="1"/>
  <c r="O41" i="1"/>
  <c r="O39" i="1"/>
  <c r="O35" i="1"/>
  <c r="O47" i="1"/>
  <c r="O30" i="1"/>
  <c r="O42" i="1"/>
  <c r="O29" i="1"/>
  <c r="O48" i="1"/>
  <c r="O50" i="1"/>
  <c r="O45" i="1"/>
  <c r="O34" i="1"/>
  <c r="O40" i="1"/>
  <c r="O25" i="1"/>
  <c r="O22" i="1"/>
  <c r="O27" i="1"/>
  <c r="O46" i="1"/>
  <c r="O56" i="1"/>
  <c r="C15" i="1"/>
  <c r="F18" i="1" s="1"/>
  <c r="O54" i="1"/>
  <c r="O53" i="1"/>
  <c r="O38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<sst xmlns="http://schemas.openxmlformats.org/spreadsheetml/2006/main" count="371" uniqueCount="160">
  <si>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</si>
  <si>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</si>
  <si>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</si>
  <si>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</si>
  <si>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</si>
  <si>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</si>
  <si>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</si>
  <si>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</si>
  <si>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</si>
  <si>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</si>
  <si>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</si>
  <si>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</si>
  <si>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</si>
  <si>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</si>
  <si>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</si>
  <si>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</si>
  <si>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</si>
  <si>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</si>
  <si>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</si>
  <si>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</si>
  <si>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</si>
  <si>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</si>
  <si>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</si>
  <si>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</si>
  <si>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</si>
  <si>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</si>
  <si>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</si>
  <si>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</si>
  <si>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</si>
  <si>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</si>
  <si>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</si>
  <si>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</si>
  <si>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</si>
  <si>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</si>
  <si>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</si>
  <si>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</si>
  <si>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V2422 Cyg / GSC 3151-0633</t>
  </si>
  <si>
    <t>EB</t>
  </si>
  <si>
    <t>Kreiner</t>
  </si>
  <si>
    <t>OEJV 0074</t>
  </si>
  <si>
    <t>I</t>
  </si>
  <si>
    <t>CCD+C</t>
  </si>
  <si>
    <t>Add cycle</t>
  </si>
  <si>
    <t>Old Cycle</t>
  </si>
  <si>
    <t>IBVS 5918</t>
  </si>
  <si>
    <t>II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</si>
  <si>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</si>
  <si>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</si>
  <si>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</si>
  <si>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</si>
  <si>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</si>
  <si>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</si>
  <si>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</si>
  <si>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</si>
  <si>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</si>
  <si>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</si>
  <si>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</si>
  <si>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</si>
  <si>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2453228.4303 </t>
  </si>
  <si>
    <t> 10.08.2004 22:19 </t>
  </si>
  <si>
    <t> -0.0538 </t>
  </si>
  <si>
    <t>C </t>
  </si>
  <si>
    <t> Motl et al. </t>
  </si>
  <si>
    <t>OEJV 074 </t>
  </si>
  <si>
    <t>2453258.5458 </t>
  </si>
  <si>
    <t> 10.09.2004 01:05 </t>
  </si>
  <si>
    <t> -0.0567 </t>
  </si>
  <si>
    <t>o</t>
  </si>
  <si>
    <t> F.Agerer </t>
  </si>
  <si>
    <t>BAVM 209 </t>
  </si>
  <si>
    <t>2454096.2548 </t>
  </si>
  <si>
    <t> 26.12.2006 18:06 </t>
  </si>
  <si>
    <t> -0.0921 </t>
  </si>
  <si>
    <t> U.Schmidt </t>
  </si>
  <si>
    <t>BAVM 203 </t>
  </si>
  <si>
    <t>2454338.4519 </t>
  </si>
  <si>
    <t> 25.08.2007 22:50 </t>
  </si>
  <si>
    <t> -0.1069 </t>
  </si>
  <si>
    <t>2454673.5350 </t>
  </si>
  <si>
    <t> 26.07.2008 00:50 </t>
  </si>
  <si>
    <t> -0.1216 </t>
  </si>
  <si>
    <t>2454707.4439 </t>
  </si>
  <si>
    <t> 28.08.2008 22:39 </t>
  </si>
  <si>
    <t> -0.1274 </t>
  </si>
  <si>
    <t>-I</t>
  </si>
  <si>
    <t>2454707.4521 </t>
  </si>
  <si>
    <t> 28.08.2008 22:51 </t>
  </si>
  <si>
    <t>5107</t>
  </si>
  <si>
    <t> -0.1192 </t>
  </si>
  <si>
    <t>2455067.5873 </t>
  </si>
  <si>
    <t> 24.08.2009 02:05 </t>
  </si>
  <si>
    <t>5818.5</t>
  </si>
  <si>
    <t> -0.1382 </t>
  </si>
  <si>
    <t>BAVM 212 </t>
  </si>
  <si>
    <t>2455073.4007 </t>
  </si>
  <si>
    <t> 29.08.2009 21:37 </t>
  </si>
  <si>
    <t>5830</t>
  </si>
  <si>
    <t> -0.1460 </t>
  </si>
  <si>
    <t>2456189.26054 </t>
  </si>
  <si>
    <t> 18.09.2012 18:15 </t>
  </si>
  <si>
    <t>8034.5</t>
  </si>
  <si>
    <t> -0.18201 </t>
  </si>
  <si>
    <t>R</t>
  </si>
  <si>
    <t> L.Šmelcer </t>
  </si>
  <si>
    <t>OEJV 0160 </t>
  </si>
  <si>
    <t>2456189.26124 </t>
  </si>
  <si>
    <t> 18.09.2012 18:16 </t>
  </si>
  <si>
    <t> -0.18132 </t>
  </si>
  <si>
    <t>2456189.26434 </t>
  </si>
  <si>
    <t> 18.09.2012 18:20 </t>
  </si>
  <si>
    <t> -0.17822 </t>
  </si>
  <si>
    <t>2456189.49084 </t>
  </si>
  <si>
    <t> 18.09.2012 23:46 </t>
  </si>
  <si>
    <t>8035</t>
  </si>
  <si>
    <t> -0.20481 </t>
  </si>
  <si>
    <t>2456189.49144 </t>
  </si>
  <si>
    <t> 18.09.2012 23:47 </t>
  </si>
  <si>
    <t> -0.20421 </t>
  </si>
  <si>
    <t>2456189.49264 </t>
  </si>
  <si>
    <t> 18.09.2012 23:49 </t>
  </si>
  <si>
    <t> -0.20301 </t>
  </si>
  <si>
    <t>2456191.27018 </t>
  </si>
  <si>
    <t> 20.09.2012 18:29 </t>
  </si>
  <si>
    <t>8038.5</t>
  </si>
  <si>
    <t> -0.19714 </t>
  </si>
  <si>
    <t>2456191.27048 </t>
  </si>
  <si>
    <t> -0.19684 </t>
  </si>
  <si>
    <t>2456191.27078 </t>
  </si>
  <si>
    <t> -0.19654 </t>
  </si>
  <si>
    <t>2456191.51517 </t>
  </si>
  <si>
    <t> 21.09.2012 00:21 </t>
  </si>
  <si>
    <t>8039</t>
  </si>
  <si>
    <t> -0.20524 </t>
  </si>
  <si>
    <t>2456191.51557 </t>
  </si>
  <si>
    <t> 21.09.2012 00:22 </t>
  </si>
  <si>
    <t> -0.20484 </t>
  </si>
  <si>
    <t>2456191.51627 </t>
  </si>
  <si>
    <t> 21.09.2012 00:23 </t>
  </si>
  <si>
    <t> -0.20414 </t>
  </si>
  <si>
    <t>2456507.36637 </t>
  </si>
  <si>
    <t> 02.08.2013 20:47 </t>
  </si>
  <si>
    <t>8663</t>
  </si>
  <si>
    <t> -0.21660 </t>
  </si>
  <si>
    <t>B</t>
  </si>
  <si>
    <t>2456507.36844 </t>
  </si>
  <si>
    <t> 02.08.2013 20:50 </t>
  </si>
  <si>
    <t> -0.21453 </t>
  </si>
  <si>
    <t>2456507.36846 </t>
  </si>
  <si>
    <t> -0.21451 </t>
  </si>
  <si>
    <t>2456510.40436 </t>
  </si>
  <si>
    <t> 05.08.2013 21:42 </t>
  </si>
  <si>
    <t>8669</t>
  </si>
  <si>
    <t> -0.21575 </t>
  </si>
  <si>
    <t>2456510.40456 </t>
  </si>
  <si>
    <t> -0.21555 </t>
  </si>
  <si>
    <t>2456510.40495 </t>
  </si>
  <si>
    <t> 05.08.2013 21:43 </t>
  </si>
  <si>
    <t> -0.21516 </t>
  </si>
  <si>
    <t>BAD?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</si>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</sst>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8" fillId="24" borderId="0" xfId="0" applyFont="1" applyFill="1" applyAlignment="1"/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6" fillId="25" borderId="17" xfId="38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8" xfId="0" applyFont="1" applyBorder="1" applyAlignment="1">
      <alignment horizont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34" fillId="0" borderId="0" xfId="42" applyFont="1" applyAlignment="1">
      <alignment horizontal="left"/>
    </xf>
    <xf numFmtId="0" fontId="14" fillId="0" borderId="0" xfId="42" applyFont="1"/>
    <xf numFmtId="0" fontId="14" fillId="0" borderId="0" xfId="42" applyFont="1" applyAlignment="1">
      <alignment horizontal="center"/>
    </xf>
    <xf numFmtId="0" fontId="14" fillId="0" borderId="0" xfId="42" applyFont="1" applyAlignment="1">
      <alignment horizontal="left"/>
    </xf>
    <xf numFmtId="0" fontId="34" fillId="0" borderId="0" xfId="42" applyFont="1" applyAlignment="1">
      <alignment horizontal="left" wrapText="1"/>
    </xf>
    <xf numFmtId="0" fontId="34" fillId="0" borderId="0" xfId="42" applyFont="1" applyAlignment="1">
      <alignment horizont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V2422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2.7000000000000001E-3</c:v>
                  </c:pt>
                  <c:pt idx="5">
                    <c:v>2.7000000000000001E-3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5.0000000000000001E-4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8.0000000000000004E-4</c:v>
                  </c:pt>
                  <c:pt idx="25">
                    <c:v>1.1999999999999999E-3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8.0999999999999996E-3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2.7000000000000001E-3</c:v>
                  </c:pt>
                  <c:pt idx="5">
                    <c:v>2.7000000000000001E-3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5.0000000000000001E-4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8.0000000000000004E-4</c:v>
                  </c:pt>
                  <c:pt idx="25">
                    <c:v>1.1999999999999999E-3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8.0999999999999996E-3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746</c:v>
                </c:pt>
                <c:pt idx="2">
                  <c:v>2185</c:v>
                </c:pt>
                <c:pt idx="3">
                  <c:v>2185</c:v>
                </c:pt>
                <c:pt idx="4">
                  <c:v>2244.5</c:v>
                </c:pt>
                <c:pt idx="5">
                  <c:v>2244.5</c:v>
                </c:pt>
                <c:pt idx="6">
                  <c:v>3899.5</c:v>
                </c:pt>
                <c:pt idx="7">
                  <c:v>4378</c:v>
                </c:pt>
                <c:pt idx="8">
                  <c:v>5040</c:v>
                </c:pt>
                <c:pt idx="9">
                  <c:v>5107</c:v>
                </c:pt>
                <c:pt idx="10">
                  <c:v>5107</c:v>
                </c:pt>
                <c:pt idx="11">
                  <c:v>5818.5</c:v>
                </c:pt>
                <c:pt idx="12">
                  <c:v>5830</c:v>
                </c:pt>
                <c:pt idx="13">
                  <c:v>8034.5</c:v>
                </c:pt>
                <c:pt idx="14">
                  <c:v>8034.5</c:v>
                </c:pt>
                <c:pt idx="15">
                  <c:v>8034.5</c:v>
                </c:pt>
                <c:pt idx="16">
                  <c:v>8035</c:v>
                </c:pt>
                <c:pt idx="17">
                  <c:v>8035</c:v>
                </c:pt>
                <c:pt idx="18">
                  <c:v>8035</c:v>
                </c:pt>
                <c:pt idx="19">
                  <c:v>8038.5</c:v>
                </c:pt>
                <c:pt idx="20">
                  <c:v>8038.5</c:v>
                </c:pt>
                <c:pt idx="21">
                  <c:v>8038.5</c:v>
                </c:pt>
                <c:pt idx="22">
                  <c:v>8039</c:v>
                </c:pt>
                <c:pt idx="23">
                  <c:v>8039</c:v>
                </c:pt>
                <c:pt idx="24">
                  <c:v>8039</c:v>
                </c:pt>
                <c:pt idx="25">
                  <c:v>8663</c:v>
                </c:pt>
                <c:pt idx="26">
                  <c:v>8663</c:v>
                </c:pt>
                <c:pt idx="27">
                  <c:v>8663</c:v>
                </c:pt>
                <c:pt idx="28">
                  <c:v>8669</c:v>
                </c:pt>
                <c:pt idx="29">
                  <c:v>8669</c:v>
                </c:pt>
                <c:pt idx="30">
                  <c:v>8669</c:v>
                </c:pt>
                <c:pt idx="31">
                  <c:v>10202</c:v>
                </c:pt>
                <c:pt idx="32">
                  <c:v>10202</c:v>
                </c:pt>
                <c:pt idx="33">
                  <c:v>10202</c:v>
                </c:pt>
                <c:pt idx="34">
                  <c:v>10202</c:v>
                </c:pt>
                <c:pt idx="35">
                  <c:v>11559.5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A8-4EEB-8E93-C4A68C9A15C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2.7000000000000001E-3</c:v>
                  </c:pt>
                  <c:pt idx="5">
                    <c:v>2.7000000000000001E-3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5.0000000000000001E-4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8.0000000000000004E-4</c:v>
                  </c:pt>
                  <c:pt idx="25">
                    <c:v>1.1999999999999999E-3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8.0999999999999996E-3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2.7000000000000001E-3</c:v>
                  </c:pt>
                  <c:pt idx="5">
                    <c:v>2.7000000000000001E-3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5.0000000000000001E-4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8.0000000000000004E-4</c:v>
                  </c:pt>
                  <c:pt idx="25">
                    <c:v>1.1999999999999999E-3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8.0999999999999996E-3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746</c:v>
                </c:pt>
                <c:pt idx="2">
                  <c:v>2185</c:v>
                </c:pt>
                <c:pt idx="3">
                  <c:v>2185</c:v>
                </c:pt>
                <c:pt idx="4">
                  <c:v>2244.5</c:v>
                </c:pt>
                <c:pt idx="5">
                  <c:v>2244.5</c:v>
                </c:pt>
                <c:pt idx="6">
                  <c:v>3899.5</c:v>
                </c:pt>
                <c:pt idx="7">
                  <c:v>4378</c:v>
                </c:pt>
                <c:pt idx="8">
                  <c:v>5040</c:v>
                </c:pt>
                <c:pt idx="9">
                  <c:v>5107</c:v>
                </c:pt>
                <c:pt idx="10">
                  <c:v>5107</c:v>
                </c:pt>
                <c:pt idx="11">
                  <c:v>5818.5</c:v>
                </c:pt>
                <c:pt idx="12">
                  <c:v>5830</c:v>
                </c:pt>
                <c:pt idx="13">
                  <c:v>8034.5</c:v>
                </c:pt>
                <c:pt idx="14">
                  <c:v>8034.5</c:v>
                </c:pt>
                <c:pt idx="15">
                  <c:v>8034.5</c:v>
                </c:pt>
                <c:pt idx="16">
                  <c:v>8035</c:v>
                </c:pt>
                <c:pt idx="17">
                  <c:v>8035</c:v>
                </c:pt>
                <c:pt idx="18">
                  <c:v>8035</c:v>
                </c:pt>
                <c:pt idx="19">
                  <c:v>8038.5</c:v>
                </c:pt>
                <c:pt idx="20">
                  <c:v>8038.5</c:v>
                </c:pt>
                <c:pt idx="21">
                  <c:v>8038.5</c:v>
                </c:pt>
                <c:pt idx="22">
                  <c:v>8039</c:v>
                </c:pt>
                <c:pt idx="23">
                  <c:v>8039</c:v>
                </c:pt>
                <c:pt idx="24">
                  <c:v>8039</c:v>
                </c:pt>
                <c:pt idx="25">
                  <c:v>8663</c:v>
                </c:pt>
                <c:pt idx="26">
                  <c:v>8663</c:v>
                </c:pt>
                <c:pt idx="27">
                  <c:v>8663</c:v>
                </c:pt>
                <c:pt idx="28">
                  <c:v>8669</c:v>
                </c:pt>
                <c:pt idx="29">
                  <c:v>8669</c:v>
                </c:pt>
                <c:pt idx="30">
                  <c:v>8669</c:v>
                </c:pt>
                <c:pt idx="31">
                  <c:v>10202</c:v>
                </c:pt>
                <c:pt idx="32">
                  <c:v>10202</c:v>
                </c:pt>
                <c:pt idx="33">
                  <c:v>10202</c:v>
                </c:pt>
                <c:pt idx="34">
                  <c:v>10202</c:v>
                </c:pt>
                <c:pt idx="35">
                  <c:v>11559.5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-1.8740000006800983E-2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A8-4EEB-8E93-C4A68C9A15C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2.7000000000000001E-3</c:v>
                  </c:pt>
                  <c:pt idx="5">
                    <c:v>2.7000000000000001E-3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5.0000000000000001E-4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8.0000000000000004E-4</c:v>
                  </c:pt>
                  <c:pt idx="25">
                    <c:v>1.1999999999999999E-3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8.0999999999999996E-3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2.7000000000000001E-3</c:v>
                  </c:pt>
                  <c:pt idx="5">
                    <c:v>2.7000000000000001E-3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5.0000000000000001E-4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8.0000000000000004E-4</c:v>
                  </c:pt>
                  <c:pt idx="25">
                    <c:v>1.1999999999999999E-3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8.0999999999999996E-3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746</c:v>
                </c:pt>
                <c:pt idx="2">
                  <c:v>2185</c:v>
                </c:pt>
                <c:pt idx="3">
                  <c:v>2185</c:v>
                </c:pt>
                <c:pt idx="4">
                  <c:v>2244.5</c:v>
                </c:pt>
                <c:pt idx="5">
                  <c:v>2244.5</c:v>
                </c:pt>
                <c:pt idx="6">
                  <c:v>3899.5</c:v>
                </c:pt>
                <c:pt idx="7">
                  <c:v>4378</c:v>
                </c:pt>
                <c:pt idx="8">
                  <c:v>5040</c:v>
                </c:pt>
                <c:pt idx="9">
                  <c:v>5107</c:v>
                </c:pt>
                <c:pt idx="10">
                  <c:v>5107</c:v>
                </c:pt>
                <c:pt idx="11">
                  <c:v>5818.5</c:v>
                </c:pt>
                <c:pt idx="12">
                  <c:v>5830</c:v>
                </c:pt>
                <c:pt idx="13">
                  <c:v>8034.5</c:v>
                </c:pt>
                <c:pt idx="14">
                  <c:v>8034.5</c:v>
                </c:pt>
                <c:pt idx="15">
                  <c:v>8034.5</c:v>
                </c:pt>
                <c:pt idx="16">
                  <c:v>8035</c:v>
                </c:pt>
                <c:pt idx="17">
                  <c:v>8035</c:v>
                </c:pt>
                <c:pt idx="18">
                  <c:v>8035</c:v>
                </c:pt>
                <c:pt idx="19">
                  <c:v>8038.5</c:v>
                </c:pt>
                <c:pt idx="20">
                  <c:v>8038.5</c:v>
                </c:pt>
                <c:pt idx="21">
                  <c:v>8038.5</c:v>
                </c:pt>
                <c:pt idx="22">
                  <c:v>8039</c:v>
                </c:pt>
                <c:pt idx="23">
                  <c:v>8039</c:v>
                </c:pt>
                <c:pt idx="24">
                  <c:v>8039</c:v>
                </c:pt>
                <c:pt idx="25">
                  <c:v>8663</c:v>
                </c:pt>
                <c:pt idx="26">
                  <c:v>8663</c:v>
                </c:pt>
                <c:pt idx="27">
                  <c:v>8663</c:v>
                </c:pt>
                <c:pt idx="28">
                  <c:v>8669</c:v>
                </c:pt>
                <c:pt idx="29">
                  <c:v>8669</c:v>
                </c:pt>
                <c:pt idx="30">
                  <c:v>8669</c:v>
                </c:pt>
                <c:pt idx="31">
                  <c:v>10202</c:v>
                </c:pt>
                <c:pt idx="32">
                  <c:v>10202</c:v>
                </c:pt>
                <c:pt idx="33">
                  <c:v>10202</c:v>
                </c:pt>
                <c:pt idx="34">
                  <c:v>10202</c:v>
                </c:pt>
                <c:pt idx="35">
                  <c:v>11559.5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">
                  <c:v>-5.6655000000318978E-2</c:v>
                </c:pt>
                <c:pt idx="5">
                  <c:v>-5.6655000000318978E-2</c:v>
                </c:pt>
                <c:pt idx="9">
                  <c:v>-0.12743000000773463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A8-4EEB-8E93-C4A68C9A15C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2.7000000000000001E-3</c:v>
                  </c:pt>
                  <c:pt idx="5">
                    <c:v>2.7000000000000001E-3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5.0000000000000001E-4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8.0000000000000004E-4</c:v>
                  </c:pt>
                  <c:pt idx="25">
                    <c:v>1.1999999999999999E-3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8.0999999999999996E-3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2.7000000000000001E-3</c:v>
                  </c:pt>
                  <c:pt idx="5">
                    <c:v>2.7000000000000001E-3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5.0000000000000001E-4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8.0000000000000004E-4</c:v>
                  </c:pt>
                  <c:pt idx="25">
                    <c:v>1.1999999999999999E-3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8.0999999999999996E-3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746</c:v>
                </c:pt>
                <c:pt idx="2">
                  <c:v>2185</c:v>
                </c:pt>
                <c:pt idx="3">
                  <c:v>2185</c:v>
                </c:pt>
                <c:pt idx="4">
                  <c:v>2244.5</c:v>
                </c:pt>
                <c:pt idx="5">
                  <c:v>2244.5</c:v>
                </c:pt>
                <c:pt idx="6">
                  <c:v>3899.5</c:v>
                </c:pt>
                <c:pt idx="7">
                  <c:v>4378</c:v>
                </c:pt>
                <c:pt idx="8">
                  <c:v>5040</c:v>
                </c:pt>
                <c:pt idx="9">
                  <c:v>5107</c:v>
                </c:pt>
                <c:pt idx="10">
                  <c:v>5107</c:v>
                </c:pt>
                <c:pt idx="11">
                  <c:v>5818.5</c:v>
                </c:pt>
                <c:pt idx="12">
                  <c:v>5830</c:v>
                </c:pt>
                <c:pt idx="13">
                  <c:v>8034.5</c:v>
                </c:pt>
                <c:pt idx="14">
                  <c:v>8034.5</c:v>
                </c:pt>
                <c:pt idx="15">
                  <c:v>8034.5</c:v>
                </c:pt>
                <c:pt idx="16">
                  <c:v>8035</c:v>
                </c:pt>
                <c:pt idx="17">
                  <c:v>8035</c:v>
                </c:pt>
                <c:pt idx="18">
                  <c:v>8035</c:v>
                </c:pt>
                <c:pt idx="19">
                  <c:v>8038.5</c:v>
                </c:pt>
                <c:pt idx="20">
                  <c:v>8038.5</c:v>
                </c:pt>
                <c:pt idx="21">
                  <c:v>8038.5</c:v>
                </c:pt>
                <c:pt idx="22">
                  <c:v>8039</c:v>
                </c:pt>
                <c:pt idx="23">
                  <c:v>8039</c:v>
                </c:pt>
                <c:pt idx="24">
                  <c:v>8039</c:v>
                </c:pt>
                <c:pt idx="25">
                  <c:v>8663</c:v>
                </c:pt>
                <c:pt idx="26">
                  <c:v>8663</c:v>
                </c:pt>
                <c:pt idx="27">
                  <c:v>8663</c:v>
                </c:pt>
                <c:pt idx="28">
                  <c:v>8669</c:v>
                </c:pt>
                <c:pt idx="29">
                  <c:v>8669</c:v>
                </c:pt>
                <c:pt idx="30">
                  <c:v>8669</c:v>
                </c:pt>
                <c:pt idx="31">
                  <c:v>10202</c:v>
                </c:pt>
                <c:pt idx="32">
                  <c:v>10202</c:v>
                </c:pt>
                <c:pt idx="33">
                  <c:v>10202</c:v>
                </c:pt>
                <c:pt idx="34">
                  <c:v>10202</c:v>
                </c:pt>
                <c:pt idx="35">
                  <c:v>11559.5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-5.3890000002866145E-2</c:v>
                </c:pt>
                <c:pt idx="3">
                  <c:v>-5.385000000387663E-2</c:v>
                </c:pt>
                <c:pt idx="6">
                  <c:v>-9.2105000003357418E-2</c:v>
                </c:pt>
                <c:pt idx="7">
                  <c:v>-0.10692000000562984</c:v>
                </c:pt>
                <c:pt idx="8">
                  <c:v>-0.12159999999857973</c:v>
                </c:pt>
                <c:pt idx="10">
                  <c:v>-0.11923000000388129</c:v>
                </c:pt>
                <c:pt idx="11">
                  <c:v>-0.13821500000631204</c:v>
                </c:pt>
                <c:pt idx="12">
                  <c:v>-0.14600000000791624</c:v>
                </c:pt>
                <c:pt idx="13">
                  <c:v>-0.18201499999850057</c:v>
                </c:pt>
                <c:pt idx="16">
                  <c:v>-0.20481000000290805</c:v>
                </c:pt>
                <c:pt idx="17">
                  <c:v>-0.20421000000351341</c:v>
                </c:pt>
                <c:pt idx="18">
                  <c:v>-0.20301000000472413</c:v>
                </c:pt>
                <c:pt idx="19">
                  <c:v>-0.197135000002163</c:v>
                </c:pt>
                <c:pt idx="20">
                  <c:v>-0.19683500000246568</c:v>
                </c:pt>
                <c:pt idx="21">
                  <c:v>-0.19653500000276836</c:v>
                </c:pt>
                <c:pt idx="22">
                  <c:v>-0.20524000000295928</c:v>
                </c:pt>
                <c:pt idx="23">
                  <c:v>-0.20483999999851221</c:v>
                </c:pt>
                <c:pt idx="24">
                  <c:v>-0.20414000000164378</c:v>
                </c:pt>
                <c:pt idx="25">
                  <c:v>-0.21659999999974389</c:v>
                </c:pt>
                <c:pt idx="26">
                  <c:v>-0.21453000000474276</c:v>
                </c:pt>
                <c:pt idx="27">
                  <c:v>-0.214510000005248</c:v>
                </c:pt>
                <c:pt idx="28">
                  <c:v>-0.2157500000030268</c:v>
                </c:pt>
                <c:pt idx="29">
                  <c:v>-0.21555000000080327</c:v>
                </c:pt>
                <c:pt idx="30">
                  <c:v>-0.21516000000701752</c:v>
                </c:pt>
                <c:pt idx="31">
                  <c:v>-0.25495000000228174</c:v>
                </c:pt>
                <c:pt idx="32">
                  <c:v>-0.25358000000414904</c:v>
                </c:pt>
                <c:pt idx="33">
                  <c:v>-0.25293000000237953</c:v>
                </c:pt>
                <c:pt idx="34">
                  <c:v>-0.25194000000192318</c:v>
                </c:pt>
                <c:pt idx="35">
                  <c:v>-0.276705000003858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A8-4EEB-8E93-C4A68C9A15C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2.7000000000000001E-3</c:v>
                  </c:pt>
                  <c:pt idx="5">
                    <c:v>2.7000000000000001E-3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5.0000000000000001E-4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8.0000000000000004E-4</c:v>
                  </c:pt>
                  <c:pt idx="25">
                    <c:v>1.1999999999999999E-3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8.0999999999999996E-3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2.7000000000000001E-3</c:v>
                  </c:pt>
                  <c:pt idx="5">
                    <c:v>2.7000000000000001E-3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5.0000000000000001E-4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8.0000000000000004E-4</c:v>
                  </c:pt>
                  <c:pt idx="25">
                    <c:v>1.1999999999999999E-3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8.0999999999999996E-3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746</c:v>
                </c:pt>
                <c:pt idx="2">
                  <c:v>2185</c:v>
                </c:pt>
                <c:pt idx="3">
                  <c:v>2185</c:v>
                </c:pt>
                <c:pt idx="4">
                  <c:v>2244.5</c:v>
                </c:pt>
                <c:pt idx="5">
                  <c:v>2244.5</c:v>
                </c:pt>
                <c:pt idx="6">
                  <c:v>3899.5</c:v>
                </c:pt>
                <c:pt idx="7">
                  <c:v>4378</c:v>
                </c:pt>
                <c:pt idx="8">
                  <c:v>5040</c:v>
                </c:pt>
                <c:pt idx="9">
                  <c:v>5107</c:v>
                </c:pt>
                <c:pt idx="10">
                  <c:v>5107</c:v>
                </c:pt>
                <c:pt idx="11">
                  <c:v>5818.5</c:v>
                </c:pt>
                <c:pt idx="12">
                  <c:v>5830</c:v>
                </c:pt>
                <c:pt idx="13">
                  <c:v>8034.5</c:v>
                </c:pt>
                <c:pt idx="14">
                  <c:v>8034.5</c:v>
                </c:pt>
                <c:pt idx="15">
                  <c:v>8034.5</c:v>
                </c:pt>
                <c:pt idx="16">
                  <c:v>8035</c:v>
                </c:pt>
                <c:pt idx="17">
                  <c:v>8035</c:v>
                </c:pt>
                <c:pt idx="18">
                  <c:v>8035</c:v>
                </c:pt>
                <c:pt idx="19">
                  <c:v>8038.5</c:v>
                </c:pt>
                <c:pt idx="20">
                  <c:v>8038.5</c:v>
                </c:pt>
                <c:pt idx="21">
                  <c:v>8038.5</c:v>
                </c:pt>
                <c:pt idx="22">
                  <c:v>8039</c:v>
                </c:pt>
                <c:pt idx="23">
                  <c:v>8039</c:v>
                </c:pt>
                <c:pt idx="24">
                  <c:v>8039</c:v>
                </c:pt>
                <c:pt idx="25">
                  <c:v>8663</c:v>
                </c:pt>
                <c:pt idx="26">
                  <c:v>8663</c:v>
                </c:pt>
                <c:pt idx="27">
                  <c:v>8663</c:v>
                </c:pt>
                <c:pt idx="28">
                  <c:v>8669</c:v>
                </c:pt>
                <c:pt idx="29">
                  <c:v>8669</c:v>
                </c:pt>
                <c:pt idx="30">
                  <c:v>8669</c:v>
                </c:pt>
                <c:pt idx="31">
                  <c:v>10202</c:v>
                </c:pt>
                <c:pt idx="32">
                  <c:v>10202</c:v>
                </c:pt>
                <c:pt idx="33">
                  <c:v>10202</c:v>
                </c:pt>
                <c:pt idx="34">
                  <c:v>10202</c:v>
                </c:pt>
                <c:pt idx="35">
                  <c:v>11559.5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A8-4EEB-8E93-C4A68C9A15C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2.7000000000000001E-3</c:v>
                  </c:pt>
                  <c:pt idx="5">
                    <c:v>2.7000000000000001E-3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5.0000000000000001E-4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8.0000000000000004E-4</c:v>
                  </c:pt>
                  <c:pt idx="25">
                    <c:v>1.1999999999999999E-3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8.0999999999999996E-3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2.7000000000000001E-3</c:v>
                  </c:pt>
                  <c:pt idx="5">
                    <c:v>2.7000000000000001E-3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5.0000000000000001E-4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8.0000000000000004E-4</c:v>
                  </c:pt>
                  <c:pt idx="25">
                    <c:v>1.1999999999999999E-3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8.0999999999999996E-3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746</c:v>
                </c:pt>
                <c:pt idx="2">
                  <c:v>2185</c:v>
                </c:pt>
                <c:pt idx="3">
                  <c:v>2185</c:v>
                </c:pt>
                <c:pt idx="4">
                  <c:v>2244.5</c:v>
                </c:pt>
                <c:pt idx="5">
                  <c:v>2244.5</c:v>
                </c:pt>
                <c:pt idx="6">
                  <c:v>3899.5</c:v>
                </c:pt>
                <c:pt idx="7">
                  <c:v>4378</c:v>
                </c:pt>
                <c:pt idx="8">
                  <c:v>5040</c:v>
                </c:pt>
                <c:pt idx="9">
                  <c:v>5107</c:v>
                </c:pt>
                <c:pt idx="10">
                  <c:v>5107</c:v>
                </c:pt>
                <c:pt idx="11">
                  <c:v>5818.5</c:v>
                </c:pt>
                <c:pt idx="12">
                  <c:v>5830</c:v>
                </c:pt>
                <c:pt idx="13">
                  <c:v>8034.5</c:v>
                </c:pt>
                <c:pt idx="14">
                  <c:v>8034.5</c:v>
                </c:pt>
                <c:pt idx="15">
                  <c:v>8034.5</c:v>
                </c:pt>
                <c:pt idx="16">
                  <c:v>8035</c:v>
                </c:pt>
                <c:pt idx="17">
                  <c:v>8035</c:v>
                </c:pt>
                <c:pt idx="18">
                  <c:v>8035</c:v>
                </c:pt>
                <c:pt idx="19">
                  <c:v>8038.5</c:v>
                </c:pt>
                <c:pt idx="20">
                  <c:v>8038.5</c:v>
                </c:pt>
                <c:pt idx="21">
                  <c:v>8038.5</c:v>
                </c:pt>
                <c:pt idx="22">
                  <c:v>8039</c:v>
                </c:pt>
                <c:pt idx="23">
                  <c:v>8039</c:v>
                </c:pt>
                <c:pt idx="24">
                  <c:v>8039</c:v>
                </c:pt>
                <c:pt idx="25">
                  <c:v>8663</c:v>
                </c:pt>
                <c:pt idx="26">
                  <c:v>8663</c:v>
                </c:pt>
                <c:pt idx="27">
                  <c:v>8663</c:v>
                </c:pt>
                <c:pt idx="28">
                  <c:v>8669</c:v>
                </c:pt>
                <c:pt idx="29">
                  <c:v>8669</c:v>
                </c:pt>
                <c:pt idx="30">
                  <c:v>8669</c:v>
                </c:pt>
                <c:pt idx="31">
                  <c:v>10202</c:v>
                </c:pt>
                <c:pt idx="32">
                  <c:v>10202</c:v>
                </c:pt>
                <c:pt idx="33">
                  <c:v>10202</c:v>
                </c:pt>
                <c:pt idx="34">
                  <c:v>10202</c:v>
                </c:pt>
                <c:pt idx="35">
                  <c:v>11559.5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A8-4EEB-8E93-C4A68C9A15C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2.7000000000000001E-3</c:v>
                  </c:pt>
                  <c:pt idx="5">
                    <c:v>2.7000000000000001E-3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5.0000000000000001E-4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8.0000000000000004E-4</c:v>
                  </c:pt>
                  <c:pt idx="25">
                    <c:v>1.1999999999999999E-3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8.0999999999999996E-3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2.7000000000000001E-3</c:v>
                  </c:pt>
                  <c:pt idx="5">
                    <c:v>2.7000000000000001E-3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5.0000000000000001E-4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8.0000000000000004E-4</c:v>
                  </c:pt>
                  <c:pt idx="25">
                    <c:v>1.1999999999999999E-3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8.0999999999999996E-3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746</c:v>
                </c:pt>
                <c:pt idx="2">
                  <c:v>2185</c:v>
                </c:pt>
                <c:pt idx="3">
                  <c:v>2185</c:v>
                </c:pt>
                <c:pt idx="4">
                  <c:v>2244.5</c:v>
                </c:pt>
                <c:pt idx="5">
                  <c:v>2244.5</c:v>
                </c:pt>
                <c:pt idx="6">
                  <c:v>3899.5</c:v>
                </c:pt>
                <c:pt idx="7">
                  <c:v>4378</c:v>
                </c:pt>
                <c:pt idx="8">
                  <c:v>5040</c:v>
                </c:pt>
                <c:pt idx="9">
                  <c:v>5107</c:v>
                </c:pt>
                <c:pt idx="10">
                  <c:v>5107</c:v>
                </c:pt>
                <c:pt idx="11">
                  <c:v>5818.5</c:v>
                </c:pt>
                <c:pt idx="12">
                  <c:v>5830</c:v>
                </c:pt>
                <c:pt idx="13">
                  <c:v>8034.5</c:v>
                </c:pt>
                <c:pt idx="14">
                  <c:v>8034.5</c:v>
                </c:pt>
                <c:pt idx="15">
                  <c:v>8034.5</c:v>
                </c:pt>
                <c:pt idx="16">
                  <c:v>8035</c:v>
                </c:pt>
                <c:pt idx="17">
                  <c:v>8035</c:v>
                </c:pt>
                <c:pt idx="18">
                  <c:v>8035</c:v>
                </c:pt>
                <c:pt idx="19">
                  <c:v>8038.5</c:v>
                </c:pt>
                <c:pt idx="20">
                  <c:v>8038.5</c:v>
                </c:pt>
                <c:pt idx="21">
                  <c:v>8038.5</c:v>
                </c:pt>
                <c:pt idx="22">
                  <c:v>8039</c:v>
                </c:pt>
                <c:pt idx="23">
                  <c:v>8039</c:v>
                </c:pt>
                <c:pt idx="24">
                  <c:v>8039</c:v>
                </c:pt>
                <c:pt idx="25">
                  <c:v>8663</c:v>
                </c:pt>
                <c:pt idx="26">
                  <c:v>8663</c:v>
                </c:pt>
                <c:pt idx="27">
                  <c:v>8663</c:v>
                </c:pt>
                <c:pt idx="28">
                  <c:v>8669</c:v>
                </c:pt>
                <c:pt idx="29">
                  <c:v>8669</c:v>
                </c:pt>
                <c:pt idx="30">
                  <c:v>8669</c:v>
                </c:pt>
                <c:pt idx="31">
                  <c:v>10202</c:v>
                </c:pt>
                <c:pt idx="32">
                  <c:v>10202</c:v>
                </c:pt>
                <c:pt idx="33">
                  <c:v>10202</c:v>
                </c:pt>
                <c:pt idx="34">
                  <c:v>10202</c:v>
                </c:pt>
                <c:pt idx="35">
                  <c:v>11559.5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A8-4EEB-8E93-C4A68C9A15C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746</c:v>
                </c:pt>
                <c:pt idx="2">
                  <c:v>2185</c:v>
                </c:pt>
                <c:pt idx="3">
                  <c:v>2185</c:v>
                </c:pt>
                <c:pt idx="4">
                  <c:v>2244.5</c:v>
                </c:pt>
                <c:pt idx="5">
                  <c:v>2244.5</c:v>
                </c:pt>
                <c:pt idx="6">
                  <c:v>3899.5</c:v>
                </c:pt>
                <c:pt idx="7">
                  <c:v>4378</c:v>
                </c:pt>
                <c:pt idx="8">
                  <c:v>5040</c:v>
                </c:pt>
                <c:pt idx="9">
                  <c:v>5107</c:v>
                </c:pt>
                <c:pt idx="10">
                  <c:v>5107</c:v>
                </c:pt>
                <c:pt idx="11">
                  <c:v>5818.5</c:v>
                </c:pt>
                <c:pt idx="12">
                  <c:v>5830</c:v>
                </c:pt>
                <c:pt idx="13">
                  <c:v>8034.5</c:v>
                </c:pt>
                <c:pt idx="14">
                  <c:v>8034.5</c:v>
                </c:pt>
                <c:pt idx="15">
                  <c:v>8034.5</c:v>
                </c:pt>
                <c:pt idx="16">
                  <c:v>8035</c:v>
                </c:pt>
                <c:pt idx="17">
                  <c:v>8035</c:v>
                </c:pt>
                <c:pt idx="18">
                  <c:v>8035</c:v>
                </c:pt>
                <c:pt idx="19">
                  <c:v>8038.5</c:v>
                </c:pt>
                <c:pt idx="20">
                  <c:v>8038.5</c:v>
                </c:pt>
                <c:pt idx="21">
                  <c:v>8038.5</c:v>
                </c:pt>
                <c:pt idx="22">
                  <c:v>8039</c:v>
                </c:pt>
                <c:pt idx="23">
                  <c:v>8039</c:v>
                </c:pt>
                <c:pt idx="24">
                  <c:v>8039</c:v>
                </c:pt>
                <c:pt idx="25">
                  <c:v>8663</c:v>
                </c:pt>
                <c:pt idx="26">
                  <c:v>8663</c:v>
                </c:pt>
                <c:pt idx="27">
                  <c:v>8663</c:v>
                </c:pt>
                <c:pt idx="28">
                  <c:v>8669</c:v>
                </c:pt>
                <c:pt idx="29">
                  <c:v>8669</c:v>
                </c:pt>
                <c:pt idx="30">
                  <c:v>8669</c:v>
                </c:pt>
                <c:pt idx="31">
                  <c:v>10202</c:v>
                </c:pt>
                <c:pt idx="32">
                  <c:v>10202</c:v>
                </c:pt>
                <c:pt idx="33">
                  <c:v>10202</c:v>
                </c:pt>
                <c:pt idx="34">
                  <c:v>10202</c:v>
                </c:pt>
                <c:pt idx="35">
                  <c:v>11559.5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5.7396305311735452E-4</c:v>
                </c:pt>
                <c:pt idx="1">
                  <c:v>-1.7925768730998014E-2</c:v>
                </c:pt>
                <c:pt idx="2">
                  <c:v>-5.3610908191242E-2</c:v>
                </c:pt>
                <c:pt idx="3">
                  <c:v>-5.3610908191242E-2</c:v>
                </c:pt>
                <c:pt idx="4">
                  <c:v>-5.508642299171769E-2</c:v>
                </c:pt>
                <c:pt idx="5">
                  <c:v>-5.508642299171769E-2</c:v>
                </c:pt>
                <c:pt idx="6">
                  <c:v>-9.612805315620955E-2</c:v>
                </c:pt>
                <c:pt idx="7">
                  <c:v>-0.10799416798020313</c:v>
                </c:pt>
                <c:pt idx="8">
                  <c:v>-0.12441082004599988</c:v>
                </c:pt>
                <c:pt idx="9">
                  <c:v>-0.12607232410703972</c:v>
                </c:pt>
                <c:pt idx="10">
                  <c:v>-0.12607232410703972</c:v>
                </c:pt>
                <c:pt idx="11">
                  <c:v>-0.14371650529255994</c:v>
                </c:pt>
                <c:pt idx="12">
                  <c:v>-0.14400168882542499</c:v>
                </c:pt>
                <c:pt idx="13">
                  <c:v>-0.19867013214725115</c:v>
                </c:pt>
                <c:pt idx="14">
                  <c:v>-0.19867013214725115</c:v>
                </c:pt>
                <c:pt idx="15">
                  <c:v>-0.19867013214725115</c:v>
                </c:pt>
                <c:pt idx="16">
                  <c:v>-0.19868253143128878</c:v>
                </c:pt>
                <c:pt idx="17">
                  <c:v>-0.19868253143128878</c:v>
                </c:pt>
                <c:pt idx="18">
                  <c:v>-0.19868253143128878</c:v>
                </c:pt>
                <c:pt idx="19">
                  <c:v>-0.19876932641955206</c:v>
                </c:pt>
                <c:pt idx="20">
                  <c:v>-0.19876932641955206</c:v>
                </c:pt>
                <c:pt idx="21">
                  <c:v>-0.19876932641955206</c:v>
                </c:pt>
                <c:pt idx="22">
                  <c:v>-0.19878172570358965</c:v>
                </c:pt>
                <c:pt idx="23">
                  <c:v>-0.19878172570358965</c:v>
                </c:pt>
                <c:pt idx="24">
                  <c:v>-0.19878172570358965</c:v>
                </c:pt>
                <c:pt idx="25">
                  <c:v>-0.21425603218252798</c:v>
                </c:pt>
                <c:pt idx="26">
                  <c:v>-0.21425603218252798</c:v>
                </c:pt>
                <c:pt idx="27">
                  <c:v>-0.21425603218252798</c:v>
                </c:pt>
                <c:pt idx="28">
                  <c:v>-0.21440482359097932</c:v>
                </c:pt>
                <c:pt idx="29">
                  <c:v>-0.21440482359097932</c:v>
                </c:pt>
                <c:pt idx="30">
                  <c:v>-0.21440482359097932</c:v>
                </c:pt>
                <c:pt idx="31">
                  <c:v>-0.25242102845029413</c:v>
                </c:pt>
                <c:pt idx="32">
                  <c:v>-0.25242102845029413</c:v>
                </c:pt>
                <c:pt idx="33">
                  <c:v>-0.25242102845029413</c:v>
                </c:pt>
                <c:pt idx="34">
                  <c:v>-0.25242102845029413</c:v>
                </c:pt>
                <c:pt idx="35">
                  <c:v>-0.28608508461240756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A8-4EEB-8E93-C4A68C9A15C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746</c:v>
                </c:pt>
                <c:pt idx="2">
                  <c:v>2185</c:v>
                </c:pt>
                <c:pt idx="3">
                  <c:v>2185</c:v>
                </c:pt>
                <c:pt idx="4">
                  <c:v>2244.5</c:v>
                </c:pt>
                <c:pt idx="5">
                  <c:v>2244.5</c:v>
                </c:pt>
                <c:pt idx="6">
                  <c:v>3899.5</c:v>
                </c:pt>
                <c:pt idx="7">
                  <c:v>4378</c:v>
                </c:pt>
                <c:pt idx="8">
                  <c:v>5040</c:v>
                </c:pt>
                <c:pt idx="9">
                  <c:v>5107</c:v>
                </c:pt>
                <c:pt idx="10">
                  <c:v>5107</c:v>
                </c:pt>
                <c:pt idx="11">
                  <c:v>5818.5</c:v>
                </c:pt>
                <c:pt idx="12">
                  <c:v>5830</c:v>
                </c:pt>
                <c:pt idx="13">
                  <c:v>8034.5</c:v>
                </c:pt>
                <c:pt idx="14">
                  <c:v>8034.5</c:v>
                </c:pt>
                <c:pt idx="15">
                  <c:v>8034.5</c:v>
                </c:pt>
                <c:pt idx="16">
                  <c:v>8035</c:v>
                </c:pt>
                <c:pt idx="17">
                  <c:v>8035</c:v>
                </c:pt>
                <c:pt idx="18">
                  <c:v>8035</c:v>
                </c:pt>
                <c:pt idx="19">
                  <c:v>8038.5</c:v>
                </c:pt>
                <c:pt idx="20">
                  <c:v>8038.5</c:v>
                </c:pt>
                <c:pt idx="21">
                  <c:v>8038.5</c:v>
                </c:pt>
                <c:pt idx="22">
                  <c:v>8039</c:v>
                </c:pt>
                <c:pt idx="23">
                  <c:v>8039</c:v>
                </c:pt>
                <c:pt idx="24">
                  <c:v>8039</c:v>
                </c:pt>
                <c:pt idx="25">
                  <c:v>8663</c:v>
                </c:pt>
                <c:pt idx="26">
                  <c:v>8663</c:v>
                </c:pt>
                <c:pt idx="27">
                  <c:v>8663</c:v>
                </c:pt>
                <c:pt idx="28">
                  <c:v>8669</c:v>
                </c:pt>
                <c:pt idx="29">
                  <c:v>8669</c:v>
                </c:pt>
                <c:pt idx="30">
                  <c:v>8669</c:v>
                </c:pt>
                <c:pt idx="31">
                  <c:v>10202</c:v>
                </c:pt>
                <c:pt idx="32">
                  <c:v>10202</c:v>
                </c:pt>
                <c:pt idx="33">
                  <c:v>10202</c:v>
                </c:pt>
                <c:pt idx="34">
                  <c:v>10202</c:v>
                </c:pt>
                <c:pt idx="35">
                  <c:v>11559.5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4">
                  <c:v>-0.18131500000163214</c:v>
                </c:pt>
                <c:pt idx="15">
                  <c:v>-0.1782149999999092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5A8-4EEB-8E93-C4A68C9A1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679680"/>
        <c:axId val="1"/>
      </c:scatterChart>
      <c:valAx>
        <c:axId val="568679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8679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2A571E6-59C8-8B5B-33B8-758CFF592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2" TargetMode="External"/><Relationship Id="rId13" Type="http://schemas.openxmlformats.org/officeDocument/2006/relationships/hyperlink" Target="http://var.astro.cz/oejv/issues/oejv0160.pdf" TargetMode="External"/><Relationship Id="rId18" Type="http://schemas.openxmlformats.org/officeDocument/2006/relationships/hyperlink" Target="http://var.astro.cz/oejv/issues/oejv0160.pdf" TargetMode="External"/><Relationship Id="rId26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203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203" TargetMode="External"/><Relationship Id="rId12" Type="http://schemas.openxmlformats.org/officeDocument/2006/relationships/hyperlink" Target="http://var.astro.cz/oejv/issues/oejv0160.pdf" TargetMode="External"/><Relationship Id="rId17" Type="http://schemas.openxmlformats.org/officeDocument/2006/relationships/hyperlink" Target="http://var.astro.cz/oejv/issues/oejv0160.pdf" TargetMode="External"/><Relationship Id="rId25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209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var.astro.cz/oejv/issues/oejv074.pdf" TargetMode="External"/><Relationship Id="rId6" Type="http://schemas.openxmlformats.org/officeDocument/2006/relationships/hyperlink" Target="http://www.bav-astro.de/sfs/BAVM_link.php?BAVMnr=209" TargetMode="External"/><Relationship Id="rId11" Type="http://schemas.openxmlformats.org/officeDocument/2006/relationships/hyperlink" Target="http://var.astro.cz/oejv/issues/oejv0160.pdf" TargetMode="External"/><Relationship Id="rId24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203" TargetMode="External"/><Relationship Id="rId15" Type="http://schemas.openxmlformats.org/officeDocument/2006/relationships/hyperlink" Target="http://var.astro.cz/oejv/issues/oejv0160.pdf" TargetMode="External"/><Relationship Id="rId23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160.pdf" TargetMode="External"/><Relationship Id="rId19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203" TargetMode="External"/><Relationship Id="rId9" Type="http://schemas.openxmlformats.org/officeDocument/2006/relationships/hyperlink" Target="http://www.bav-astro.de/sfs/BAVM_link.php?BAVMnr=212" TargetMode="External"/><Relationship Id="rId14" Type="http://schemas.openxmlformats.org/officeDocument/2006/relationships/hyperlink" Target="http://var.astro.cz/oejv/issues/oejv0160.pdf" TargetMode="External"/><Relationship Id="rId22" Type="http://schemas.openxmlformats.org/officeDocument/2006/relationships/hyperlink" Target="http://var.astro.cz/oejv/issues/oejv0160.pdf" TargetMode="External"/><Relationship Id="rId27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40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25</v>
      </c>
      <c r="B2" t="s">
        <v>37</v>
      </c>
      <c r="C2" s="3"/>
      <c r="D2" s="3"/>
    </row>
    <row r="3" spans="1:6" ht="13.5" thickBot="1" x14ac:dyDescent="0.25"/>
    <row r="4" spans="1:6" ht="14.25" thickTop="1" thickBot="1" x14ac:dyDescent="0.25">
      <c r="A4" s="5" t="s">
        <v>1</v>
      </c>
      <c r="C4" s="8">
        <v>52122.459000000003</v>
      </c>
      <c r="D4" s="9">
        <v>0.50619000000000003</v>
      </c>
    </row>
    <row r="5" spans="1:6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6" x14ac:dyDescent="0.2">
      <c r="A6" s="5" t="s">
        <v>2</v>
      </c>
    </row>
    <row r="7" spans="1:6" x14ac:dyDescent="0.2">
      <c r="A7" t="s">
        <v>3</v>
      </c>
      <c r="C7">
        <f>+C4</f>
        <v>52122.459000000003</v>
      </c>
    </row>
    <row r="8" spans="1:6" x14ac:dyDescent="0.2">
      <c r="A8" t="s">
        <v>4</v>
      </c>
      <c r="C8">
        <f>+D4</f>
        <v>0.50619000000000003</v>
      </c>
    </row>
    <row r="9" spans="1:6" x14ac:dyDescent="0.2">
      <c r="A9" s="26" t="s">
        <v>35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6" x14ac:dyDescent="0.2">
      <c r="A11" s="12" t="s">
        <v>17</v>
      </c>
      <c r="B11" s="12"/>
      <c r="C11" s="23">
        <f ca="1">INTERCEPT(INDIRECT($D$9):G992,INDIRECT($C$9):F992)</f>
        <v>5.7396305311735452E-4</v>
      </c>
      <c r="D11" s="3"/>
      <c r="E11" s="12"/>
    </row>
    <row r="12" spans="1:6" x14ac:dyDescent="0.2">
      <c r="A12" s="12" t="s">
        <v>18</v>
      </c>
      <c r="B12" s="12"/>
      <c r="C12" s="23">
        <f ca="1">SLOPE(INDIRECT($D$9):G992,INDIRECT($C$9):F992)</f>
        <v>-2.4798568075221671E-5</v>
      </c>
      <c r="D12" s="3"/>
      <c r="E12" s="12"/>
    </row>
    <row r="13" spans="1:6" x14ac:dyDescent="0.2">
      <c r="A13" s="12" t="s">
        <v>20</v>
      </c>
      <c r="B13" s="12"/>
      <c r="C13" s="3" t="s">
        <v>15</v>
      </c>
    </row>
    <row r="14" spans="1:6" x14ac:dyDescent="0.2">
      <c r="A14" s="12"/>
      <c r="B14" s="12"/>
      <c r="C14" s="12"/>
    </row>
    <row r="15" spans="1:6" x14ac:dyDescent="0.2">
      <c r="A15" s="14" t="s">
        <v>19</v>
      </c>
      <c r="B15" s="12"/>
      <c r="C15" s="15">
        <f ca="1">(C7+C11)+(C8+C12)*INT(MAX(F21:F3533))</f>
        <v>57973.223137314671</v>
      </c>
      <c r="E15" s="16" t="s">
        <v>42</v>
      </c>
      <c r="F15" s="13">
        <v>1</v>
      </c>
    </row>
    <row r="16" spans="1:6" x14ac:dyDescent="0.2">
      <c r="A16" s="18" t="s">
        <v>5</v>
      </c>
      <c r="B16" s="12"/>
      <c r="C16" s="19">
        <f ca="1">+C8+C12</f>
        <v>0.50616520143192478</v>
      </c>
      <c r="E16" s="16" t="s">
        <v>32</v>
      </c>
      <c r="F16" s="17">
        <f ca="1">NOW()+15018.5+$C$5/24</f>
        <v>60346.68896284722</v>
      </c>
    </row>
    <row r="17" spans="1:21" ht="13.5" thickBot="1" x14ac:dyDescent="0.25">
      <c r="A17" s="16" t="s">
        <v>29</v>
      </c>
      <c r="B17" s="12"/>
      <c r="C17" s="12">
        <f>COUNT(C21:C2191)</f>
        <v>36</v>
      </c>
      <c r="E17" s="16" t="s">
        <v>43</v>
      </c>
      <c r="F17" s="17">
        <f ca="1">ROUND(2*(F16-$C$7)/$C$8,0)/2+F15</f>
        <v>16248.5</v>
      </c>
    </row>
    <row r="18" spans="1:21" ht="14.25" thickTop="1" thickBot="1" x14ac:dyDescent="0.25">
      <c r="A18" s="18" t="s">
        <v>6</v>
      </c>
      <c r="B18" s="12"/>
      <c r="C18" s="21">
        <f ca="1">+C15</f>
        <v>57973.223137314671</v>
      </c>
      <c r="D18" s="22">
        <f ca="1">+C16</f>
        <v>0.50616520143192478</v>
      </c>
      <c r="E18" s="16" t="s">
        <v>33</v>
      </c>
      <c r="F18" s="25">
        <f ca="1">ROUND(2*(F16-$C$15)/$C$16,0)/2+F15</f>
        <v>4690</v>
      </c>
    </row>
    <row r="19" spans="1:21" ht="13.5" thickTop="1" x14ac:dyDescent="0.2">
      <c r="E19" s="16" t="s">
        <v>34</v>
      </c>
      <c r="F19" s="20">
        <f ca="1">+$C$15+$C$16*F18-15018.5-$C$5/24</f>
        <v>45329.033765363733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54</v>
      </c>
      <c r="I20" s="7" t="s">
        <v>57</v>
      </c>
      <c r="J20" s="7" t="s">
        <v>51</v>
      </c>
      <c r="K20" s="7" t="s">
        <v>49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51" t="s">
        <v>158</v>
      </c>
    </row>
    <row r="21" spans="1:21" x14ac:dyDescent="0.2">
      <c r="A21" t="s">
        <v>13</v>
      </c>
      <c r="C21" s="10">
        <v>52122.459000000003</v>
      </c>
      <c r="D21" s="10" t="s">
        <v>15</v>
      </c>
      <c r="E21">
        <f t="shared" ref="E21:E51" si="0">+(C21-C$7)/C$8</f>
        <v>0</v>
      </c>
      <c r="F21">
        <f t="shared" ref="F21:F29" si="1">ROUND(2*E21,0)/2</f>
        <v>0</v>
      </c>
      <c r="G21">
        <f t="shared" ref="G21:G34" si="2">+C21-(C$7+F21*C$8)</f>
        <v>0</v>
      </c>
      <c r="I21">
        <f>+G21</f>
        <v>0</v>
      </c>
      <c r="O21">
        <f t="shared" ref="O21:O51" ca="1" si="3">+C$11+C$12*$F21</f>
        <v>5.7396305311735452E-4</v>
      </c>
      <c r="Q21" s="2">
        <f t="shared" ref="Q21:Q51" si="4">+C21-15018.5</f>
        <v>37103.959000000003</v>
      </c>
    </row>
    <row r="22" spans="1:21" x14ac:dyDescent="0.2">
      <c r="A22" s="28" t="s">
        <v>38</v>
      </c>
      <c r="B22" s="28"/>
      <c r="C22" s="29">
        <v>52500.057999999997</v>
      </c>
      <c r="D22" s="29"/>
      <c r="E22">
        <f t="shared" si="0"/>
        <v>745.9629783282852</v>
      </c>
      <c r="F22">
        <f t="shared" si="1"/>
        <v>746</v>
      </c>
      <c r="G22">
        <f t="shared" si="2"/>
        <v>-1.8740000006800983E-2</v>
      </c>
      <c r="I22">
        <f>+G22</f>
        <v>-1.8740000006800983E-2</v>
      </c>
      <c r="O22">
        <f t="shared" ca="1" si="3"/>
        <v>-1.7925768730998014E-2</v>
      </c>
      <c r="Q22" s="2">
        <f t="shared" si="4"/>
        <v>37481.557999999997</v>
      </c>
    </row>
    <row r="23" spans="1:21" x14ac:dyDescent="0.2">
      <c r="A23" s="30" t="s">
        <v>39</v>
      </c>
      <c r="B23" s="31" t="s">
        <v>40</v>
      </c>
      <c r="C23" s="30">
        <v>53228.430260000001</v>
      </c>
      <c r="D23" s="30" t="s">
        <v>41</v>
      </c>
      <c r="E23">
        <f t="shared" si="0"/>
        <v>2184.8935379995623</v>
      </c>
      <c r="F23">
        <f t="shared" si="1"/>
        <v>2185</v>
      </c>
      <c r="G23">
        <f t="shared" si="2"/>
        <v>-5.3890000002866145E-2</v>
      </c>
      <c r="K23">
        <f>+G23</f>
        <v>-5.3890000002866145E-2</v>
      </c>
      <c r="O23">
        <f t="shared" ca="1" si="3"/>
        <v>-5.3610908191242E-2</v>
      </c>
      <c r="Q23" s="2">
        <f t="shared" si="4"/>
        <v>38209.930260000001</v>
      </c>
    </row>
    <row r="24" spans="1:21" x14ac:dyDescent="0.2">
      <c r="A24" s="48" t="s">
        <v>39</v>
      </c>
      <c r="B24" s="50" t="s">
        <v>40</v>
      </c>
      <c r="C24" s="49">
        <v>53228.4303</v>
      </c>
      <c r="D24" s="49" t="s">
        <v>57</v>
      </c>
      <c r="E24">
        <f t="shared" si="0"/>
        <v>2184.8936170212714</v>
      </c>
      <c r="F24">
        <f t="shared" si="1"/>
        <v>2185</v>
      </c>
      <c r="G24">
        <f t="shared" si="2"/>
        <v>-5.385000000387663E-2</v>
      </c>
      <c r="K24">
        <f>+G24</f>
        <v>-5.385000000387663E-2</v>
      </c>
      <c r="O24">
        <f t="shared" ca="1" si="3"/>
        <v>-5.3610908191242E-2</v>
      </c>
      <c r="Q24" s="2">
        <f t="shared" si="4"/>
        <v>38209.9303</v>
      </c>
    </row>
    <row r="25" spans="1:21" x14ac:dyDescent="0.2">
      <c r="A25" s="32" t="s">
        <v>44</v>
      </c>
      <c r="B25" s="33" t="s">
        <v>45</v>
      </c>
      <c r="C25" s="32">
        <v>53258.5458</v>
      </c>
      <c r="D25" s="32">
        <v>2.7000000000000001E-3</v>
      </c>
      <c r="E25">
        <f t="shared" si="0"/>
        <v>2244.3880756237722</v>
      </c>
      <c r="F25">
        <f t="shared" si="1"/>
        <v>2244.5</v>
      </c>
      <c r="G25">
        <f t="shared" si="2"/>
        <v>-5.6655000000318978E-2</v>
      </c>
      <c r="J25">
        <f>+G25</f>
        <v>-5.6655000000318978E-2</v>
      </c>
      <c r="O25">
        <f t="shared" ca="1" si="3"/>
        <v>-5.508642299171769E-2</v>
      </c>
      <c r="Q25" s="2">
        <f t="shared" si="4"/>
        <v>38240.0458</v>
      </c>
    </row>
    <row r="26" spans="1:21" x14ac:dyDescent="0.2">
      <c r="A26" s="32" t="s">
        <v>44</v>
      </c>
      <c r="B26" s="33" t="s">
        <v>45</v>
      </c>
      <c r="C26" s="32">
        <v>53258.5458</v>
      </c>
      <c r="D26" s="32">
        <v>2.7000000000000001E-3</v>
      </c>
      <c r="E26">
        <f t="shared" si="0"/>
        <v>2244.3880756237722</v>
      </c>
      <c r="F26">
        <f t="shared" si="1"/>
        <v>2244.5</v>
      </c>
      <c r="G26">
        <f t="shared" si="2"/>
        <v>-5.6655000000318978E-2</v>
      </c>
      <c r="J26">
        <f>+G26</f>
        <v>-5.6655000000318978E-2</v>
      </c>
      <c r="O26">
        <f t="shared" ca="1" si="3"/>
        <v>-5.508642299171769E-2</v>
      </c>
      <c r="Q26" s="2">
        <f t="shared" si="4"/>
        <v>38240.0458</v>
      </c>
    </row>
    <row r="27" spans="1:21" x14ac:dyDescent="0.2">
      <c r="A27" s="48" t="s">
        <v>74</v>
      </c>
      <c r="B27" s="50" t="s">
        <v>45</v>
      </c>
      <c r="C27" s="49">
        <v>54096.254800000002</v>
      </c>
      <c r="D27" s="49" t="s">
        <v>57</v>
      </c>
      <c r="E27">
        <f t="shared" si="0"/>
        <v>3899.3180426322128</v>
      </c>
      <c r="F27">
        <f t="shared" si="1"/>
        <v>3899.5</v>
      </c>
      <c r="G27">
        <f t="shared" si="2"/>
        <v>-9.2105000003357418E-2</v>
      </c>
      <c r="K27">
        <f>+G27</f>
        <v>-9.2105000003357418E-2</v>
      </c>
      <c r="O27">
        <f t="shared" ca="1" si="3"/>
        <v>-9.612805315620955E-2</v>
      </c>
      <c r="Q27" s="2">
        <f t="shared" si="4"/>
        <v>39077.754800000002</v>
      </c>
    </row>
    <row r="28" spans="1:21" x14ac:dyDescent="0.2">
      <c r="A28" s="48" t="s">
        <v>74</v>
      </c>
      <c r="B28" s="50" t="s">
        <v>40</v>
      </c>
      <c r="C28" s="49">
        <v>54338.4519</v>
      </c>
      <c r="D28" s="49" t="s">
        <v>57</v>
      </c>
      <c r="E28">
        <f t="shared" si="0"/>
        <v>4377.7887749659167</v>
      </c>
      <c r="F28">
        <f t="shared" si="1"/>
        <v>4378</v>
      </c>
      <c r="G28">
        <f t="shared" si="2"/>
        <v>-0.10692000000562984</v>
      </c>
      <c r="K28">
        <f>+G28</f>
        <v>-0.10692000000562984</v>
      </c>
      <c r="O28">
        <f t="shared" ca="1" si="3"/>
        <v>-0.10799416798020313</v>
      </c>
      <c r="Q28" s="2">
        <f t="shared" si="4"/>
        <v>39319.9519</v>
      </c>
    </row>
    <row r="29" spans="1:21" x14ac:dyDescent="0.2">
      <c r="A29" s="48" t="s">
        <v>74</v>
      </c>
      <c r="B29" s="50" t="s">
        <v>40</v>
      </c>
      <c r="C29" s="49">
        <v>54673.535000000003</v>
      </c>
      <c r="D29" s="49" t="s">
        <v>57</v>
      </c>
      <c r="E29">
        <f t="shared" si="0"/>
        <v>5039.7597739979074</v>
      </c>
      <c r="F29">
        <f t="shared" si="1"/>
        <v>5040</v>
      </c>
      <c r="G29">
        <f t="shared" si="2"/>
        <v>-0.12159999999857973</v>
      </c>
      <c r="K29">
        <f>+G29</f>
        <v>-0.12159999999857973</v>
      </c>
      <c r="O29">
        <f t="shared" ca="1" si="3"/>
        <v>-0.12441082004599988</v>
      </c>
      <c r="Q29" s="2">
        <f t="shared" si="4"/>
        <v>39655.035000000003</v>
      </c>
    </row>
    <row r="30" spans="1:21" x14ac:dyDescent="0.2">
      <c r="A30" s="32" t="s">
        <v>44</v>
      </c>
      <c r="B30" s="33" t="s">
        <v>40</v>
      </c>
      <c r="C30" s="32">
        <v>54707.443899999998</v>
      </c>
      <c r="D30" s="32">
        <v>1E-3</v>
      </c>
      <c r="E30">
        <f t="shared" si="0"/>
        <v>5106.748256583488</v>
      </c>
      <c r="F30" s="34">
        <f>ROUND(2*E30,0)/2+0.5</f>
        <v>5107</v>
      </c>
      <c r="G30">
        <f t="shared" si="2"/>
        <v>-0.12743000000773463</v>
      </c>
      <c r="J30">
        <f>+G30</f>
        <v>-0.12743000000773463</v>
      </c>
      <c r="O30">
        <f t="shared" ca="1" si="3"/>
        <v>-0.12607232410703972</v>
      </c>
      <c r="Q30" s="2">
        <f t="shared" si="4"/>
        <v>39688.943899999998</v>
      </c>
    </row>
    <row r="31" spans="1:21" x14ac:dyDescent="0.2">
      <c r="A31" s="48" t="s">
        <v>74</v>
      </c>
      <c r="B31" s="50" t="s">
        <v>40</v>
      </c>
      <c r="C31" s="49">
        <v>54707.452100000002</v>
      </c>
      <c r="D31" s="49" t="s">
        <v>57</v>
      </c>
      <c r="E31">
        <f t="shared" si="0"/>
        <v>5106.7644560342942</v>
      </c>
      <c r="F31">
        <f>ROUND(2*E31,0)/2</f>
        <v>5107</v>
      </c>
      <c r="G31">
        <f t="shared" si="2"/>
        <v>-0.11923000000388129</v>
      </c>
      <c r="K31">
        <f>+G31</f>
        <v>-0.11923000000388129</v>
      </c>
      <c r="O31">
        <f t="shared" ca="1" si="3"/>
        <v>-0.12607232410703972</v>
      </c>
      <c r="Q31" s="2">
        <f t="shared" si="4"/>
        <v>39688.952100000002</v>
      </c>
    </row>
    <row r="32" spans="1:21" x14ac:dyDescent="0.2">
      <c r="A32" s="48" t="s">
        <v>93</v>
      </c>
      <c r="B32" s="50" t="s">
        <v>45</v>
      </c>
      <c r="C32" s="49">
        <v>55067.587299999999</v>
      </c>
      <c r="D32" s="49" t="s">
        <v>57</v>
      </c>
      <c r="E32">
        <f t="shared" si="0"/>
        <v>5818.2269503546031</v>
      </c>
      <c r="F32" s="34">
        <f t="shared" ref="F32:F56" si="5">ROUND(2*E32,0)/2+0.5</f>
        <v>5818.5</v>
      </c>
      <c r="G32">
        <f t="shared" si="2"/>
        <v>-0.13821500000631204</v>
      </c>
      <c r="K32">
        <f>+G32</f>
        <v>-0.13821500000631204</v>
      </c>
      <c r="O32">
        <f t="shared" ca="1" si="3"/>
        <v>-0.14371650529255994</v>
      </c>
      <c r="Q32" s="2">
        <f t="shared" si="4"/>
        <v>40049.087299999999</v>
      </c>
    </row>
    <row r="33" spans="1:21" x14ac:dyDescent="0.2">
      <c r="A33" s="48" t="s">
        <v>93</v>
      </c>
      <c r="B33" s="50" t="s">
        <v>40</v>
      </c>
      <c r="C33" s="49">
        <v>55073.400699999998</v>
      </c>
      <c r="D33" s="49" t="s">
        <v>57</v>
      </c>
      <c r="E33">
        <f t="shared" si="0"/>
        <v>5829.7115707540561</v>
      </c>
      <c r="F33" s="34">
        <f t="shared" si="5"/>
        <v>5830</v>
      </c>
      <c r="G33">
        <f t="shared" si="2"/>
        <v>-0.14600000000791624</v>
      </c>
      <c r="K33">
        <f>+G33</f>
        <v>-0.14600000000791624</v>
      </c>
      <c r="O33">
        <f t="shared" ca="1" si="3"/>
        <v>-0.14400168882542499</v>
      </c>
      <c r="Q33" s="2">
        <f t="shared" si="4"/>
        <v>40054.900699999998</v>
      </c>
    </row>
    <row r="34" spans="1:21" x14ac:dyDescent="0.2">
      <c r="A34" s="52" t="s">
        <v>46</v>
      </c>
      <c r="B34" s="53" t="s">
        <v>45</v>
      </c>
      <c r="C34" s="29">
        <v>56189.260540000003</v>
      </c>
      <c r="D34" s="29">
        <v>5.0000000000000001E-4</v>
      </c>
      <c r="E34">
        <f t="shared" si="0"/>
        <v>8034.1404215808298</v>
      </c>
      <c r="F34" s="34">
        <f t="shared" si="5"/>
        <v>8034.5</v>
      </c>
      <c r="G34">
        <f t="shared" si="2"/>
        <v>-0.18201499999850057</v>
      </c>
      <c r="K34">
        <f>+G34</f>
        <v>-0.18201499999850057</v>
      </c>
      <c r="O34">
        <f t="shared" ca="1" si="3"/>
        <v>-0.19867013214725115</v>
      </c>
      <c r="Q34" s="2">
        <f t="shared" si="4"/>
        <v>41170.760540000003</v>
      </c>
    </row>
    <row r="35" spans="1:21" x14ac:dyDescent="0.2">
      <c r="A35" s="52" t="s">
        <v>46</v>
      </c>
      <c r="B35" s="53" t="s">
        <v>45</v>
      </c>
      <c r="C35" s="29">
        <v>56189.26124</v>
      </c>
      <c r="D35" s="29">
        <v>4.0000000000000002E-4</v>
      </c>
      <c r="E35">
        <f t="shared" si="0"/>
        <v>8034.1418044607699</v>
      </c>
      <c r="F35" s="34">
        <f t="shared" si="5"/>
        <v>8034.5</v>
      </c>
      <c r="O35">
        <f t="shared" ca="1" si="3"/>
        <v>-0.19867013214725115</v>
      </c>
      <c r="Q35" s="2">
        <f t="shared" si="4"/>
        <v>41170.76124</v>
      </c>
      <c r="U35">
        <f>+C35-(C$7+F35*C$8)</f>
        <v>-0.18131500000163214</v>
      </c>
    </row>
    <row r="36" spans="1:21" x14ac:dyDescent="0.2">
      <c r="A36" s="52" t="s">
        <v>46</v>
      </c>
      <c r="B36" s="53" t="s">
        <v>45</v>
      </c>
      <c r="C36" s="29">
        <v>56189.264340000002</v>
      </c>
      <c r="D36" s="29">
        <v>5.0000000000000001E-4</v>
      </c>
      <c r="E36">
        <f t="shared" si="0"/>
        <v>8034.1479286433923</v>
      </c>
      <c r="F36" s="34">
        <f t="shared" si="5"/>
        <v>8034.5</v>
      </c>
      <c r="O36">
        <f t="shared" ca="1" si="3"/>
        <v>-0.19867013214725115</v>
      </c>
      <c r="Q36" s="2">
        <f t="shared" si="4"/>
        <v>41170.764340000002</v>
      </c>
      <c r="U36">
        <f>+C36-(C$7+F36*C$8)</f>
        <v>-0.1782149999999092</v>
      </c>
    </row>
    <row r="37" spans="1:21" x14ac:dyDescent="0.2">
      <c r="A37" s="52" t="s">
        <v>46</v>
      </c>
      <c r="B37" s="53" t="s">
        <v>40</v>
      </c>
      <c r="C37" s="29">
        <v>56189.490839999999</v>
      </c>
      <c r="D37" s="29">
        <v>8.9999999999999998E-4</v>
      </c>
      <c r="E37">
        <f t="shared" si="0"/>
        <v>8034.5953890831424</v>
      </c>
      <c r="F37" s="34">
        <f t="shared" si="5"/>
        <v>8035</v>
      </c>
      <c r="G37">
        <f t="shared" ref="G37:G51" si="6">+C37-(C$7+F37*C$8)</f>
        <v>-0.20481000000290805</v>
      </c>
      <c r="K37">
        <f t="shared" ref="K37:K51" si="7">+G37</f>
        <v>-0.20481000000290805</v>
      </c>
      <c r="O37">
        <f t="shared" ca="1" si="3"/>
        <v>-0.19868253143128878</v>
      </c>
      <c r="Q37" s="2">
        <f t="shared" si="4"/>
        <v>41170.990839999999</v>
      </c>
    </row>
    <row r="38" spans="1:21" x14ac:dyDescent="0.2">
      <c r="A38" s="52" t="s">
        <v>46</v>
      </c>
      <c r="B38" s="53" t="s">
        <v>40</v>
      </c>
      <c r="C38" s="29">
        <v>56189.491439999998</v>
      </c>
      <c r="D38" s="29">
        <v>4.0000000000000002E-4</v>
      </c>
      <c r="E38">
        <f t="shared" si="0"/>
        <v>8034.5965744088089</v>
      </c>
      <c r="F38" s="34">
        <f t="shared" si="5"/>
        <v>8035</v>
      </c>
      <c r="G38">
        <f t="shared" si="6"/>
        <v>-0.20421000000351341</v>
      </c>
      <c r="K38">
        <f t="shared" si="7"/>
        <v>-0.20421000000351341</v>
      </c>
      <c r="O38">
        <f t="shared" ca="1" si="3"/>
        <v>-0.19868253143128878</v>
      </c>
      <c r="Q38" s="2">
        <f t="shared" si="4"/>
        <v>41170.991439999998</v>
      </c>
    </row>
    <row r="39" spans="1:21" x14ac:dyDescent="0.2">
      <c r="A39" s="52" t="s">
        <v>46</v>
      </c>
      <c r="B39" s="53" t="s">
        <v>40</v>
      </c>
      <c r="C39" s="29">
        <v>56189.492639999997</v>
      </c>
      <c r="D39" s="29">
        <v>5.0000000000000001E-4</v>
      </c>
      <c r="E39">
        <f t="shared" si="0"/>
        <v>8034.5989450601437</v>
      </c>
      <c r="F39" s="34">
        <f t="shared" si="5"/>
        <v>8035</v>
      </c>
      <c r="G39">
        <f t="shared" si="6"/>
        <v>-0.20301000000472413</v>
      </c>
      <c r="K39">
        <f t="shared" si="7"/>
        <v>-0.20301000000472413</v>
      </c>
      <c r="O39">
        <f t="shared" ca="1" si="3"/>
        <v>-0.19868253143128878</v>
      </c>
      <c r="Q39" s="2">
        <f t="shared" si="4"/>
        <v>41170.992639999997</v>
      </c>
    </row>
    <row r="40" spans="1:21" x14ac:dyDescent="0.2">
      <c r="A40" s="52" t="s">
        <v>46</v>
      </c>
      <c r="B40" s="53" t="s">
        <v>45</v>
      </c>
      <c r="C40" s="29">
        <v>56191.27018</v>
      </c>
      <c r="D40" s="29">
        <v>8.9999999999999998E-4</v>
      </c>
      <c r="E40">
        <f t="shared" si="0"/>
        <v>8038.110551373984</v>
      </c>
      <c r="F40" s="34">
        <f t="shared" si="5"/>
        <v>8038.5</v>
      </c>
      <c r="G40">
        <f t="shared" si="6"/>
        <v>-0.197135000002163</v>
      </c>
      <c r="K40">
        <f t="shared" si="7"/>
        <v>-0.197135000002163</v>
      </c>
      <c r="O40">
        <f t="shared" ca="1" si="3"/>
        <v>-0.19876932641955206</v>
      </c>
      <c r="Q40" s="2">
        <f t="shared" si="4"/>
        <v>41172.77018</v>
      </c>
    </row>
    <row r="41" spans="1:21" x14ac:dyDescent="0.2">
      <c r="A41" s="52" t="s">
        <v>46</v>
      </c>
      <c r="B41" s="53" t="s">
        <v>45</v>
      </c>
      <c r="C41" s="29">
        <v>56191.270479999999</v>
      </c>
      <c r="D41" s="29">
        <v>8.0000000000000004E-4</v>
      </c>
      <c r="E41">
        <f t="shared" si="0"/>
        <v>8038.1111440368168</v>
      </c>
      <c r="F41" s="34">
        <f t="shared" si="5"/>
        <v>8038.5</v>
      </c>
      <c r="G41">
        <f t="shared" si="6"/>
        <v>-0.19683500000246568</v>
      </c>
      <c r="K41">
        <f t="shared" si="7"/>
        <v>-0.19683500000246568</v>
      </c>
      <c r="O41">
        <f t="shared" ca="1" si="3"/>
        <v>-0.19876932641955206</v>
      </c>
      <c r="Q41" s="2">
        <f t="shared" si="4"/>
        <v>41172.770479999999</v>
      </c>
    </row>
    <row r="42" spans="1:21" x14ac:dyDescent="0.2">
      <c r="A42" s="52" t="s">
        <v>46</v>
      </c>
      <c r="B42" s="53" t="s">
        <v>45</v>
      </c>
      <c r="C42" s="29">
        <v>56191.270779999999</v>
      </c>
      <c r="D42" s="29">
        <v>6.9999999999999999E-4</v>
      </c>
      <c r="E42">
        <f t="shared" si="0"/>
        <v>8038.1117366996505</v>
      </c>
      <c r="F42" s="34">
        <f t="shared" si="5"/>
        <v>8038.5</v>
      </c>
      <c r="G42">
        <f t="shared" si="6"/>
        <v>-0.19653500000276836</v>
      </c>
      <c r="K42">
        <f t="shared" si="7"/>
        <v>-0.19653500000276836</v>
      </c>
      <c r="O42">
        <f t="shared" ca="1" si="3"/>
        <v>-0.19876932641955206</v>
      </c>
      <c r="Q42" s="2">
        <f t="shared" si="4"/>
        <v>41172.770779999999</v>
      </c>
    </row>
    <row r="43" spans="1:21" x14ac:dyDescent="0.2">
      <c r="A43" s="52" t="s">
        <v>46</v>
      </c>
      <c r="B43" s="53" t="s">
        <v>40</v>
      </c>
      <c r="C43" s="29">
        <v>56191.515169999999</v>
      </c>
      <c r="D43" s="29">
        <v>5.9999999999999995E-4</v>
      </c>
      <c r="E43">
        <f t="shared" si="0"/>
        <v>8038.5945395997469</v>
      </c>
      <c r="F43" s="34">
        <f t="shared" si="5"/>
        <v>8039</v>
      </c>
      <c r="G43">
        <f t="shared" si="6"/>
        <v>-0.20524000000295928</v>
      </c>
      <c r="K43">
        <f t="shared" si="7"/>
        <v>-0.20524000000295928</v>
      </c>
      <c r="O43">
        <f t="shared" ca="1" si="3"/>
        <v>-0.19878172570358965</v>
      </c>
      <c r="Q43" s="2">
        <f t="shared" si="4"/>
        <v>41173.015169999999</v>
      </c>
    </row>
    <row r="44" spans="1:21" x14ac:dyDescent="0.2">
      <c r="A44" s="52" t="s">
        <v>46</v>
      </c>
      <c r="B44" s="53" t="s">
        <v>40</v>
      </c>
      <c r="C44" s="29">
        <v>56191.515570000003</v>
      </c>
      <c r="D44" s="29">
        <v>8.9999999999999998E-4</v>
      </c>
      <c r="E44">
        <f t="shared" si="0"/>
        <v>8038.5953298168679</v>
      </c>
      <c r="F44" s="34">
        <f t="shared" si="5"/>
        <v>8039</v>
      </c>
      <c r="G44">
        <f t="shared" si="6"/>
        <v>-0.20483999999851221</v>
      </c>
      <c r="K44">
        <f t="shared" si="7"/>
        <v>-0.20483999999851221</v>
      </c>
      <c r="O44">
        <f t="shared" ca="1" si="3"/>
        <v>-0.19878172570358965</v>
      </c>
      <c r="Q44" s="2">
        <f t="shared" si="4"/>
        <v>41173.015570000003</v>
      </c>
    </row>
    <row r="45" spans="1:21" x14ac:dyDescent="0.2">
      <c r="A45" s="52" t="s">
        <v>46</v>
      </c>
      <c r="B45" s="53" t="s">
        <v>40</v>
      </c>
      <c r="C45" s="29">
        <v>56191.51627</v>
      </c>
      <c r="D45" s="29">
        <v>8.0000000000000004E-4</v>
      </c>
      <c r="E45">
        <f t="shared" si="0"/>
        <v>8038.596712696808</v>
      </c>
      <c r="F45" s="34">
        <f t="shared" si="5"/>
        <v>8039</v>
      </c>
      <c r="G45">
        <f t="shared" si="6"/>
        <v>-0.20414000000164378</v>
      </c>
      <c r="K45">
        <f t="shared" si="7"/>
        <v>-0.20414000000164378</v>
      </c>
      <c r="O45">
        <f t="shared" ca="1" si="3"/>
        <v>-0.19878172570358965</v>
      </c>
      <c r="Q45" s="2">
        <f t="shared" si="4"/>
        <v>41173.01627</v>
      </c>
    </row>
    <row r="46" spans="1:21" x14ac:dyDescent="0.2">
      <c r="A46" s="52" t="s">
        <v>46</v>
      </c>
      <c r="B46" s="53" t="s">
        <v>40</v>
      </c>
      <c r="C46" s="29">
        <v>56507.366370000003</v>
      </c>
      <c r="D46" s="29">
        <v>1.1999999999999999E-3</v>
      </c>
      <c r="E46">
        <f t="shared" si="0"/>
        <v>8662.572097433771</v>
      </c>
      <c r="F46" s="34">
        <f t="shared" si="5"/>
        <v>8663</v>
      </c>
      <c r="G46">
        <f t="shared" si="6"/>
        <v>-0.21659999999974389</v>
      </c>
      <c r="K46">
        <f t="shared" si="7"/>
        <v>-0.21659999999974389</v>
      </c>
      <c r="O46">
        <f t="shared" ca="1" si="3"/>
        <v>-0.21425603218252798</v>
      </c>
      <c r="Q46" s="2">
        <f t="shared" si="4"/>
        <v>41488.866370000003</v>
      </c>
    </row>
    <row r="47" spans="1:21" x14ac:dyDescent="0.2">
      <c r="A47" s="52" t="s">
        <v>46</v>
      </c>
      <c r="B47" s="53" t="s">
        <v>40</v>
      </c>
      <c r="C47" s="29">
        <v>56507.368439999998</v>
      </c>
      <c r="D47" s="29">
        <v>2.9999999999999997E-4</v>
      </c>
      <c r="E47">
        <f t="shared" si="0"/>
        <v>8662.5761868073168</v>
      </c>
      <c r="F47" s="34">
        <f t="shared" si="5"/>
        <v>8663</v>
      </c>
      <c r="G47">
        <f t="shared" si="6"/>
        <v>-0.21453000000474276</v>
      </c>
      <c r="K47">
        <f t="shared" si="7"/>
        <v>-0.21453000000474276</v>
      </c>
      <c r="O47">
        <f t="shared" ca="1" si="3"/>
        <v>-0.21425603218252798</v>
      </c>
      <c r="Q47" s="2">
        <f t="shared" si="4"/>
        <v>41488.868439999998</v>
      </c>
    </row>
    <row r="48" spans="1:21" x14ac:dyDescent="0.2">
      <c r="A48" s="52" t="s">
        <v>46</v>
      </c>
      <c r="B48" s="53" t="s">
        <v>40</v>
      </c>
      <c r="C48" s="29">
        <v>56507.368459999998</v>
      </c>
      <c r="D48" s="29">
        <v>4.0000000000000002E-4</v>
      </c>
      <c r="E48">
        <f t="shared" si="0"/>
        <v>8662.5762263181714</v>
      </c>
      <c r="F48" s="34">
        <f t="shared" si="5"/>
        <v>8663</v>
      </c>
      <c r="G48">
        <f t="shared" si="6"/>
        <v>-0.214510000005248</v>
      </c>
      <c r="K48">
        <f t="shared" si="7"/>
        <v>-0.214510000005248</v>
      </c>
      <c r="O48">
        <f t="shared" ca="1" si="3"/>
        <v>-0.21425603218252798</v>
      </c>
      <c r="Q48" s="2">
        <f t="shared" si="4"/>
        <v>41488.868459999998</v>
      </c>
    </row>
    <row r="49" spans="1:17" x14ac:dyDescent="0.2">
      <c r="A49" s="52" t="s">
        <v>46</v>
      </c>
      <c r="B49" s="53" t="s">
        <v>40</v>
      </c>
      <c r="C49" s="29">
        <v>56510.40436</v>
      </c>
      <c r="D49" s="29">
        <v>2.9999999999999997E-4</v>
      </c>
      <c r="E49" s="28">
        <f t="shared" si="0"/>
        <v>8668.5737766451293</v>
      </c>
      <c r="F49" s="34">
        <f t="shared" si="5"/>
        <v>8669</v>
      </c>
      <c r="G49">
        <f t="shared" si="6"/>
        <v>-0.2157500000030268</v>
      </c>
      <c r="K49">
        <f t="shared" si="7"/>
        <v>-0.2157500000030268</v>
      </c>
      <c r="O49">
        <f t="shared" ca="1" si="3"/>
        <v>-0.21440482359097932</v>
      </c>
      <c r="Q49" s="2">
        <f t="shared" si="4"/>
        <v>41491.90436</v>
      </c>
    </row>
    <row r="50" spans="1:17" x14ac:dyDescent="0.2">
      <c r="A50" s="52" t="s">
        <v>46</v>
      </c>
      <c r="B50" s="53" t="s">
        <v>40</v>
      </c>
      <c r="C50" s="29">
        <v>56510.404560000003</v>
      </c>
      <c r="D50" s="29">
        <v>2.9999999999999997E-4</v>
      </c>
      <c r="E50" s="28">
        <f t="shared" si="0"/>
        <v>8668.5741717536894</v>
      </c>
      <c r="F50" s="34">
        <f t="shared" si="5"/>
        <v>8669</v>
      </c>
      <c r="G50">
        <f t="shared" si="6"/>
        <v>-0.21555000000080327</v>
      </c>
      <c r="K50">
        <f t="shared" si="7"/>
        <v>-0.21555000000080327</v>
      </c>
      <c r="O50">
        <f t="shared" ca="1" si="3"/>
        <v>-0.21440482359097932</v>
      </c>
      <c r="Q50" s="2">
        <f t="shared" si="4"/>
        <v>41491.904560000003</v>
      </c>
    </row>
    <row r="51" spans="1:17" x14ac:dyDescent="0.2">
      <c r="A51" s="52" t="s">
        <v>46</v>
      </c>
      <c r="B51" s="53" t="s">
        <v>40</v>
      </c>
      <c r="C51" s="29">
        <v>56510.404949999996</v>
      </c>
      <c r="D51" s="29">
        <v>2.0000000000000001E-4</v>
      </c>
      <c r="E51" s="28">
        <f t="shared" si="0"/>
        <v>8668.5749422153604</v>
      </c>
      <c r="F51" s="34">
        <f t="shared" si="5"/>
        <v>8669</v>
      </c>
      <c r="G51">
        <f t="shared" si="6"/>
        <v>-0.21516000000701752</v>
      </c>
      <c r="K51">
        <f t="shared" si="7"/>
        <v>-0.21516000000701752</v>
      </c>
      <c r="O51">
        <f t="shared" ca="1" si="3"/>
        <v>-0.21440482359097932</v>
      </c>
      <c r="Q51" s="2">
        <f t="shared" si="4"/>
        <v>41491.904949999996</v>
      </c>
    </row>
    <row r="52" spans="1:17" x14ac:dyDescent="0.2">
      <c r="A52" s="55" t="s">
        <v>159</v>
      </c>
      <c r="B52" s="56" t="s">
        <v>40</v>
      </c>
      <c r="C52" s="57">
        <v>57286.354429999999</v>
      </c>
      <c r="D52" s="57">
        <v>2.9999999999999997E-4</v>
      </c>
      <c r="E52" s="28">
        <f>+(C52-C$7)/C$8</f>
        <v>10201.496335368136</v>
      </c>
      <c r="F52" s="34">
        <f t="shared" si="5"/>
        <v>10202</v>
      </c>
      <c r="G52">
        <f>+C52-(C$7+F52*C$8)</f>
        <v>-0.25495000000228174</v>
      </c>
      <c r="K52">
        <f>+G52</f>
        <v>-0.25495000000228174</v>
      </c>
      <c r="O52">
        <f ca="1">+C$11+C$12*$F52</f>
        <v>-0.25242102845029413</v>
      </c>
      <c r="Q52" s="2">
        <f>+C52-15018.5</f>
        <v>42267.854429999999</v>
      </c>
    </row>
    <row r="53" spans="1:17" x14ac:dyDescent="0.2">
      <c r="A53" s="55" t="s">
        <v>159</v>
      </c>
      <c r="B53" s="56" t="s">
        <v>40</v>
      </c>
      <c r="C53" s="57">
        <v>57286.355799999998</v>
      </c>
      <c r="D53" s="57">
        <v>2.9999999999999997E-4</v>
      </c>
      <c r="E53" s="28">
        <f>+(C53-C$7)/C$8</f>
        <v>10201.499041861742</v>
      </c>
      <c r="F53" s="34">
        <f t="shared" si="5"/>
        <v>10202</v>
      </c>
      <c r="G53">
        <f>+C53-(C$7+F53*C$8)</f>
        <v>-0.25358000000414904</v>
      </c>
      <c r="K53">
        <f>+G53</f>
        <v>-0.25358000000414904</v>
      </c>
      <c r="O53">
        <f ca="1">+C$11+C$12*$F53</f>
        <v>-0.25242102845029413</v>
      </c>
      <c r="Q53" s="2">
        <f>+C53-15018.5</f>
        <v>42267.855799999998</v>
      </c>
    </row>
    <row r="54" spans="1:17" x14ac:dyDescent="0.2">
      <c r="A54" s="55" t="s">
        <v>159</v>
      </c>
      <c r="B54" s="56" t="s">
        <v>40</v>
      </c>
      <c r="C54" s="57">
        <v>57286.356449999999</v>
      </c>
      <c r="D54" s="57">
        <v>2.0000000000000001E-4</v>
      </c>
      <c r="E54" s="28">
        <f>+(C54-C$7)/C$8</f>
        <v>10201.500325964551</v>
      </c>
      <c r="F54" s="34">
        <f t="shared" si="5"/>
        <v>10202</v>
      </c>
      <c r="G54">
        <f>+C54-(C$7+F54*C$8)</f>
        <v>-0.25293000000237953</v>
      </c>
      <c r="K54">
        <f>+G54</f>
        <v>-0.25293000000237953</v>
      </c>
      <c r="O54">
        <f ca="1">+C$11+C$12*$F54</f>
        <v>-0.25242102845029413</v>
      </c>
      <c r="Q54" s="2">
        <f>+C54-15018.5</f>
        <v>42267.856449999999</v>
      </c>
    </row>
    <row r="55" spans="1:17" x14ac:dyDescent="0.2">
      <c r="A55" s="55" t="s">
        <v>159</v>
      </c>
      <c r="B55" s="56" t="s">
        <v>40</v>
      </c>
      <c r="C55" s="57">
        <v>57286.35744</v>
      </c>
      <c r="D55" s="57">
        <v>4.0000000000000002E-4</v>
      </c>
      <c r="E55" s="28">
        <f>+(C55-C$7)/C$8</f>
        <v>10201.502281751906</v>
      </c>
      <c r="F55" s="34">
        <f t="shared" si="5"/>
        <v>10202</v>
      </c>
      <c r="G55">
        <f>+C55-(C$7+F55*C$8)</f>
        <v>-0.25194000000192318</v>
      </c>
      <c r="K55">
        <f>+G55</f>
        <v>-0.25194000000192318</v>
      </c>
      <c r="O55">
        <f ca="1">+C$11+C$12*$F55</f>
        <v>-0.25242102845029413</v>
      </c>
      <c r="Q55" s="2">
        <f>+C55-15018.5</f>
        <v>42267.85744</v>
      </c>
    </row>
    <row r="56" spans="1:17" x14ac:dyDescent="0.2">
      <c r="A56" s="54" t="s">
        <v>0</v>
      </c>
      <c r="B56" s="59" t="s">
        <v>40</v>
      </c>
      <c r="C56" s="58">
        <v>57973.4856</v>
      </c>
      <c r="D56" s="58">
        <v>8.0999999999999996E-3</v>
      </c>
      <c r="E56" s="28">
        <f>+(C56-C$7)/C$8</f>
        <v>11558.95335743495</v>
      </c>
      <c r="F56" s="34">
        <f t="shared" si="5"/>
        <v>11559.5</v>
      </c>
      <c r="G56">
        <f>+C56-(C$7+F56*C$8)</f>
        <v>-0.276705000003858</v>
      </c>
      <c r="K56">
        <f>+G56</f>
        <v>-0.276705000003858</v>
      </c>
      <c r="O56">
        <f ca="1">+C$11+C$12*$F56</f>
        <v>-0.28608508461240756</v>
      </c>
      <c r="Q56" s="2">
        <f>+C56-15018.5</f>
        <v>42954.9856</v>
      </c>
    </row>
    <row r="57" spans="1:17" x14ac:dyDescent="0.2">
      <c r="A57" s="28"/>
      <c r="B57" s="53"/>
      <c r="C57" s="29"/>
      <c r="D57" s="29"/>
      <c r="E57" s="28"/>
    </row>
    <row r="58" spans="1:17" x14ac:dyDescent="0.2">
      <c r="A58" s="28"/>
      <c r="B58" s="53"/>
      <c r="C58" s="29"/>
      <c r="D58" s="29"/>
      <c r="E58" s="28"/>
    </row>
    <row r="59" spans="1:17" x14ac:dyDescent="0.2">
      <c r="A59" s="28"/>
      <c r="B59" s="53"/>
      <c r="C59" s="29"/>
      <c r="D59" s="29"/>
      <c r="E59" s="28"/>
    </row>
    <row r="60" spans="1:17" x14ac:dyDescent="0.2">
      <c r="A60" s="28"/>
      <c r="B60" s="53"/>
      <c r="C60" s="29"/>
      <c r="D60" s="29"/>
      <c r="E60" s="28"/>
    </row>
    <row r="61" spans="1:17" x14ac:dyDescent="0.2">
      <c r="B61" s="3"/>
      <c r="C61" s="10"/>
      <c r="D61" s="10"/>
    </row>
    <row r="62" spans="1:17" x14ac:dyDescent="0.2">
      <c r="B62" s="3"/>
      <c r="C62" s="10"/>
      <c r="D62" s="10"/>
    </row>
    <row r="63" spans="1:17" x14ac:dyDescent="0.2">
      <c r="B63" s="3"/>
      <c r="C63" s="10"/>
      <c r="D63" s="10"/>
    </row>
    <row r="64" spans="1:17" x14ac:dyDescent="0.2">
      <c r="B64" s="3"/>
      <c r="C64" s="10"/>
      <c r="D64" s="10"/>
    </row>
    <row r="65" spans="2:4" x14ac:dyDescent="0.2">
      <c r="B65" s="3"/>
      <c r="C65" s="10"/>
      <c r="D65" s="10"/>
    </row>
    <row r="66" spans="2:4" x14ac:dyDescent="0.2">
      <c r="B66" s="3"/>
      <c r="C66" s="10"/>
      <c r="D66" s="10"/>
    </row>
    <row r="67" spans="2:4" x14ac:dyDescent="0.2">
      <c r="B67" s="3"/>
      <c r="C67" s="10"/>
      <c r="D67" s="10"/>
    </row>
    <row r="68" spans="2:4" x14ac:dyDescent="0.2">
      <c r="B68" s="3"/>
      <c r="C68" s="10"/>
      <c r="D68" s="10"/>
    </row>
    <row r="69" spans="2:4" x14ac:dyDescent="0.2">
      <c r="B69" s="3"/>
      <c r="C69" s="10"/>
      <c r="D69" s="10"/>
    </row>
    <row r="70" spans="2:4" x14ac:dyDescent="0.2">
      <c r="B70" s="3"/>
      <c r="C70" s="10"/>
      <c r="D70" s="10"/>
    </row>
    <row r="71" spans="2:4" x14ac:dyDescent="0.2">
      <c r="B71" s="3"/>
      <c r="C71" s="10"/>
      <c r="D71" s="10"/>
    </row>
    <row r="72" spans="2:4" x14ac:dyDescent="0.2">
      <c r="C72" s="10"/>
      <c r="D72" s="10"/>
    </row>
    <row r="73" spans="2:4" x14ac:dyDescent="0.2">
      <c r="C73" s="10"/>
      <c r="D73" s="10"/>
    </row>
    <row r="74" spans="2:4" x14ac:dyDescent="0.2">
      <c r="C74" s="10"/>
      <c r="D74" s="10"/>
    </row>
    <row r="75" spans="2:4" x14ac:dyDescent="0.2">
      <c r="C75" s="10"/>
      <c r="D75" s="10"/>
    </row>
    <row r="76" spans="2:4" x14ac:dyDescent="0.2">
      <c r="C76" s="10"/>
      <c r="D76" s="10"/>
    </row>
    <row r="77" spans="2:4" x14ac:dyDescent="0.2">
      <c r="C77" s="10"/>
      <c r="D77" s="10"/>
    </row>
    <row r="78" spans="2:4" x14ac:dyDescent="0.2">
      <c r="C78" s="10"/>
      <c r="D78" s="10"/>
    </row>
    <row r="79" spans="2:4" x14ac:dyDescent="0.2">
      <c r="C79" s="10"/>
      <c r="D79" s="10"/>
    </row>
    <row r="80" spans="2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hyperlinks>
    <hyperlink ref="H871" r:id="rId1" display="http://vsolj.cetus-net.org/bulletin.html"/>
    <hyperlink ref="H64592" r:id="rId2" display="http://vsolj.cetus-net.org/bulletin.html"/>
    <hyperlink ref="H64585" r:id="rId3" display="https://www.aavso.org/ejaavso"/>
    <hyperlink ref="AP736" r:id="rId4" display="http://cdsbib.u-strasbg.fr/cgi-bin/cdsbib?1990RMxAA..21..381G"/>
    <hyperlink ref="AP740" r:id="rId5" display="http://cdsbib.u-strasbg.fr/cgi-bin/cdsbib?1990RMxAA..21..381G"/>
    <hyperlink ref="AP739" r:id="rId6" display="http://cdsbib.u-strasbg.fr/cgi-bin/cdsbib?1990RMxAA..21..381G"/>
    <hyperlink ref="AP720" r:id="rId7" display="http://cdsbib.u-strasbg.fr/cgi-bin/cdsbib?1990RMxAA..21..381G"/>
    <hyperlink ref="I64592" r:id="rId8" display="http://vsolj.cetus-net.org/bulletin.html"/>
    <hyperlink ref="AQ876" r:id="rId9" display="http://cdsbib.u-strasbg.fr/cgi-bin/cdsbib?1990RMxAA..21..381G"/>
    <hyperlink ref="AQ55642" r:id="rId10" display="http://cdsbib.u-strasbg.fr/cgi-bin/cdsbib?1990RMxAA..21..381G"/>
    <hyperlink ref="AQ877" r:id="rId11" display="http://cdsbib.u-strasbg.fr/cgi-bin/cdsbib?1990RMxAA..21..381G"/>
    <hyperlink ref="H64589" r:id="rId12" display="https://www.aavso.org/ejaavso"/>
    <hyperlink ref="H1762" r:id="rId13" display="http://vsolj.cetus-net.org/bulletin.html"/>
    <hyperlink ref="AP3006" r:id="rId14" display="http://cdsbib.u-strasbg.fr/cgi-bin/cdsbib?1990RMxAA..21..381G"/>
    <hyperlink ref="AP3009" r:id="rId15" display="http://cdsbib.u-strasbg.fr/cgi-bin/cdsbib?1990RMxAA..21..381G"/>
    <hyperlink ref="AP3007" r:id="rId16" display="http://cdsbib.u-strasbg.fr/cgi-bin/cdsbib?1990RMxAA..21..381G"/>
    <hyperlink ref="AP2991" r:id="rId17" display="http://cdsbib.u-strasbg.fr/cgi-bin/cdsbib?1990RMxAA..21..381G"/>
    <hyperlink ref="I1762" r:id="rId18" display="http://vsolj.cetus-net.org/bulletin.html"/>
    <hyperlink ref="AQ3220" r:id="rId19" display="http://cdsbib.u-strasbg.fr/cgi-bin/cdsbib?1990RMxAA..21..381G"/>
    <hyperlink ref="AQ65457" r:id="rId20" display="http://cdsbib.u-strasbg.fr/cgi-bin/cdsbib?1990RMxAA..21..381G"/>
    <hyperlink ref="AQ3224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5"/>
  <sheetViews>
    <sheetView workbookViewId="0">
      <selection activeCell="A32" sqref="A32:D38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5" t="s">
        <v>47</v>
      </c>
      <c r="I1" s="36" t="s">
        <v>48</v>
      </c>
      <c r="J1" s="37" t="s">
        <v>49</v>
      </c>
    </row>
    <row r="2" spans="1:16" x14ac:dyDescent="0.2">
      <c r="I2" s="38" t="s">
        <v>50</v>
      </c>
      <c r="J2" s="39" t="s">
        <v>51</v>
      </c>
    </row>
    <row r="3" spans="1:16" x14ac:dyDescent="0.2">
      <c r="A3" s="40" t="s">
        <v>52</v>
      </c>
      <c r="I3" s="38" t="s">
        <v>53</v>
      </c>
      <c r="J3" s="39" t="s">
        <v>54</v>
      </c>
    </row>
    <row r="4" spans="1:16" x14ac:dyDescent="0.2">
      <c r="I4" s="38" t="s">
        <v>55</v>
      </c>
      <c r="J4" s="39" t="s">
        <v>54</v>
      </c>
    </row>
    <row r="5" spans="1:16" ht="13.5" thickBot="1" x14ac:dyDescent="0.25">
      <c r="I5" s="41" t="s">
        <v>56</v>
      </c>
      <c r="J5" s="42" t="s">
        <v>57</v>
      </c>
    </row>
    <row r="11" spans="1:16" ht="13.5" thickBot="1" x14ac:dyDescent="0.25"/>
    <row r="12" spans="1:16" ht="12.75" customHeight="1" thickBot="1" x14ac:dyDescent="0.25">
      <c r="A12" s="10" t="str">
        <f t="shared" ref="A12:A38" si="0">P12</f>
        <v>BAVM 209 </v>
      </c>
      <c r="B12" s="3" t="str">
        <f t="shared" ref="B12:B38" si="1">IF(H12=INT(H12),"I","II")</f>
        <v>II</v>
      </c>
      <c r="C12" s="10">
        <f t="shared" ref="C12:C38" si="2">1*G12</f>
        <v>53258.5458</v>
      </c>
      <c r="D12" s="12" t="str">
        <f t="shared" ref="D12:D38" si="3">VLOOKUP(F12,I$1:J$5,2,FALSE)</f>
        <v>vis</v>
      </c>
      <c r="E12" s="43">
        <f>VLOOKUP(C12,Active!C$21:E$973,3,FALSE)</f>
        <v>2244.3880756237722</v>
      </c>
      <c r="F12" s="3" t="s">
        <v>56</v>
      </c>
      <c r="G12" s="12" t="str">
        <f t="shared" ref="G12:G38" si="4">MID(I12,3,LEN(I12)-3)</f>
        <v>53258.5458</v>
      </c>
      <c r="H12" s="10">
        <f t="shared" ref="H12:H38" si="5">1*K12</f>
        <v>2244.5</v>
      </c>
      <c r="I12" s="44" t="s">
        <v>64</v>
      </c>
      <c r="J12" s="45" t="s">
        <v>65</v>
      </c>
      <c r="K12" s="44">
        <v>2244.5</v>
      </c>
      <c r="L12" s="44" t="s">
        <v>66</v>
      </c>
      <c r="M12" s="45" t="s">
        <v>61</v>
      </c>
      <c r="N12" s="45" t="s">
        <v>67</v>
      </c>
      <c r="O12" s="46" t="s">
        <v>68</v>
      </c>
      <c r="P12" s="47" t="s">
        <v>69</v>
      </c>
    </row>
    <row r="13" spans="1:16" ht="12.75" customHeight="1" thickBot="1" x14ac:dyDescent="0.25">
      <c r="A13" s="10" t="str">
        <f t="shared" si="0"/>
        <v>BAVM 209 </v>
      </c>
      <c r="B13" s="3" t="str">
        <f t="shared" si="1"/>
        <v>I</v>
      </c>
      <c r="C13" s="10">
        <f t="shared" si="2"/>
        <v>54707.443899999998</v>
      </c>
      <c r="D13" s="12" t="str">
        <f t="shared" si="3"/>
        <v>vis</v>
      </c>
      <c r="E13" s="43">
        <f>VLOOKUP(C13,Active!C$21:E$973,3,FALSE)</f>
        <v>5106.748256583488</v>
      </c>
      <c r="F13" s="3" t="s">
        <v>56</v>
      </c>
      <c r="G13" s="12" t="str">
        <f t="shared" si="4"/>
        <v>54707.4439</v>
      </c>
      <c r="H13" s="10">
        <f t="shared" si="5"/>
        <v>5107</v>
      </c>
      <c r="I13" s="44" t="s">
        <v>81</v>
      </c>
      <c r="J13" s="45" t="s">
        <v>82</v>
      </c>
      <c r="K13" s="44">
        <v>5107</v>
      </c>
      <c r="L13" s="44" t="s">
        <v>83</v>
      </c>
      <c r="M13" s="45" t="s">
        <v>61</v>
      </c>
      <c r="N13" s="45" t="s">
        <v>84</v>
      </c>
      <c r="O13" s="46" t="s">
        <v>68</v>
      </c>
      <c r="P13" s="47" t="s">
        <v>69</v>
      </c>
    </row>
    <row r="14" spans="1:16" ht="12.75" customHeight="1" thickBot="1" x14ac:dyDescent="0.25">
      <c r="A14" s="10" t="str">
        <f t="shared" si="0"/>
        <v>OEJV 0160 </v>
      </c>
      <c r="B14" s="3" t="str">
        <f t="shared" si="1"/>
        <v>II</v>
      </c>
      <c r="C14" s="10">
        <f t="shared" si="2"/>
        <v>56189.260540000003</v>
      </c>
      <c r="D14" s="12" t="str">
        <f t="shared" si="3"/>
        <v>vis</v>
      </c>
      <c r="E14" s="43">
        <f>VLOOKUP(C14,Active!C$21:E$973,3,FALSE)</f>
        <v>8034.1404215808298</v>
      </c>
      <c r="F14" s="3" t="s">
        <v>56</v>
      </c>
      <c r="G14" s="12" t="str">
        <f t="shared" si="4"/>
        <v>56189.26054</v>
      </c>
      <c r="H14" s="10">
        <f t="shared" si="5"/>
        <v>8034.5</v>
      </c>
      <c r="I14" s="44" t="s">
        <v>98</v>
      </c>
      <c r="J14" s="45" t="s">
        <v>99</v>
      </c>
      <c r="K14" s="44" t="s">
        <v>100</v>
      </c>
      <c r="L14" s="44" t="s">
        <v>101</v>
      </c>
      <c r="M14" s="45" t="s">
        <v>61</v>
      </c>
      <c r="N14" s="45" t="s">
        <v>102</v>
      </c>
      <c r="O14" s="46" t="s">
        <v>103</v>
      </c>
      <c r="P14" s="47" t="s">
        <v>104</v>
      </c>
    </row>
    <row r="15" spans="1:16" ht="12.75" customHeight="1" thickBot="1" x14ac:dyDescent="0.25">
      <c r="A15" s="10" t="str">
        <f t="shared" si="0"/>
        <v>OEJV 0160 </v>
      </c>
      <c r="B15" s="3" t="str">
        <f t="shared" si="1"/>
        <v>II</v>
      </c>
      <c r="C15" s="10">
        <f t="shared" si="2"/>
        <v>56189.26124</v>
      </c>
      <c r="D15" s="12" t="str">
        <f t="shared" si="3"/>
        <v>vis</v>
      </c>
      <c r="E15" s="43">
        <f>VLOOKUP(C15,Active!C$21:E$973,3,FALSE)</f>
        <v>8034.1418044607699</v>
      </c>
      <c r="F15" s="3" t="s">
        <v>56</v>
      </c>
      <c r="G15" s="12" t="str">
        <f t="shared" si="4"/>
        <v>56189.26124</v>
      </c>
      <c r="H15" s="10">
        <f t="shared" si="5"/>
        <v>8034.5</v>
      </c>
      <c r="I15" s="44" t="s">
        <v>105</v>
      </c>
      <c r="J15" s="45" t="s">
        <v>106</v>
      </c>
      <c r="K15" s="44" t="s">
        <v>100</v>
      </c>
      <c r="L15" s="44" t="s">
        <v>107</v>
      </c>
      <c r="M15" s="45" t="s">
        <v>61</v>
      </c>
      <c r="N15" s="45" t="s">
        <v>56</v>
      </c>
      <c r="O15" s="46" t="s">
        <v>103</v>
      </c>
      <c r="P15" s="47" t="s">
        <v>104</v>
      </c>
    </row>
    <row r="16" spans="1:16" ht="12.75" customHeight="1" thickBot="1" x14ac:dyDescent="0.25">
      <c r="A16" s="10" t="str">
        <f t="shared" si="0"/>
        <v>OEJV 0160 </v>
      </c>
      <c r="B16" s="3" t="str">
        <f t="shared" si="1"/>
        <v>II</v>
      </c>
      <c r="C16" s="10">
        <f t="shared" si="2"/>
        <v>56189.264340000002</v>
      </c>
      <c r="D16" s="12" t="str">
        <f t="shared" si="3"/>
        <v>vis</v>
      </c>
      <c r="E16" s="43">
        <f>VLOOKUP(C16,Active!C$21:E$973,3,FALSE)</f>
        <v>8034.1479286433923</v>
      </c>
      <c r="F16" s="3" t="s">
        <v>56</v>
      </c>
      <c r="G16" s="12" t="str">
        <f t="shared" si="4"/>
        <v>56189.26434</v>
      </c>
      <c r="H16" s="10">
        <f t="shared" si="5"/>
        <v>8034.5</v>
      </c>
      <c r="I16" s="44" t="s">
        <v>108</v>
      </c>
      <c r="J16" s="45" t="s">
        <v>109</v>
      </c>
      <c r="K16" s="44" t="s">
        <v>100</v>
      </c>
      <c r="L16" s="44" t="s">
        <v>110</v>
      </c>
      <c r="M16" s="45" t="s">
        <v>61</v>
      </c>
      <c r="N16" s="45" t="s">
        <v>40</v>
      </c>
      <c r="O16" s="46" t="s">
        <v>103</v>
      </c>
      <c r="P16" s="47" t="s">
        <v>104</v>
      </c>
    </row>
    <row r="17" spans="1:16" ht="12.75" customHeight="1" thickBot="1" x14ac:dyDescent="0.25">
      <c r="A17" s="10" t="str">
        <f t="shared" si="0"/>
        <v>OEJV 0160 </v>
      </c>
      <c r="B17" s="3" t="str">
        <f t="shared" si="1"/>
        <v>I</v>
      </c>
      <c r="C17" s="10">
        <f t="shared" si="2"/>
        <v>56189.490839999999</v>
      </c>
      <c r="D17" s="12" t="str">
        <f t="shared" si="3"/>
        <v>vis</v>
      </c>
      <c r="E17" s="43">
        <f>VLOOKUP(C17,Active!C$21:E$973,3,FALSE)</f>
        <v>8034.5953890831424</v>
      </c>
      <c r="F17" s="3" t="s">
        <v>56</v>
      </c>
      <c r="G17" s="12" t="str">
        <f t="shared" si="4"/>
        <v>56189.49084</v>
      </c>
      <c r="H17" s="10">
        <f t="shared" si="5"/>
        <v>8035</v>
      </c>
      <c r="I17" s="44" t="s">
        <v>111</v>
      </c>
      <c r="J17" s="45" t="s">
        <v>112</v>
      </c>
      <c r="K17" s="44" t="s">
        <v>113</v>
      </c>
      <c r="L17" s="44" t="s">
        <v>114</v>
      </c>
      <c r="M17" s="45" t="s">
        <v>61</v>
      </c>
      <c r="N17" s="45" t="s">
        <v>40</v>
      </c>
      <c r="O17" s="46" t="s">
        <v>103</v>
      </c>
      <c r="P17" s="47" t="s">
        <v>104</v>
      </c>
    </row>
    <row r="18" spans="1:16" ht="12.75" customHeight="1" thickBot="1" x14ac:dyDescent="0.25">
      <c r="A18" s="10" t="str">
        <f t="shared" si="0"/>
        <v>OEJV 0160 </v>
      </c>
      <c r="B18" s="3" t="str">
        <f t="shared" si="1"/>
        <v>I</v>
      </c>
      <c r="C18" s="10">
        <f t="shared" si="2"/>
        <v>56189.491439999998</v>
      </c>
      <c r="D18" s="12" t="str">
        <f t="shared" si="3"/>
        <v>vis</v>
      </c>
      <c r="E18" s="43">
        <f>VLOOKUP(C18,Active!C$21:E$973,3,FALSE)</f>
        <v>8034.5965744088089</v>
      </c>
      <c r="F18" s="3" t="s">
        <v>56</v>
      </c>
      <c r="G18" s="12" t="str">
        <f t="shared" si="4"/>
        <v>56189.49144</v>
      </c>
      <c r="H18" s="10">
        <f t="shared" si="5"/>
        <v>8035</v>
      </c>
      <c r="I18" s="44" t="s">
        <v>115</v>
      </c>
      <c r="J18" s="45" t="s">
        <v>116</v>
      </c>
      <c r="K18" s="44" t="s">
        <v>113</v>
      </c>
      <c r="L18" s="44" t="s">
        <v>117</v>
      </c>
      <c r="M18" s="45" t="s">
        <v>61</v>
      </c>
      <c r="N18" s="45" t="s">
        <v>102</v>
      </c>
      <c r="O18" s="46" t="s">
        <v>103</v>
      </c>
      <c r="P18" s="47" t="s">
        <v>104</v>
      </c>
    </row>
    <row r="19" spans="1:16" ht="12.75" customHeight="1" thickBot="1" x14ac:dyDescent="0.25">
      <c r="A19" s="10" t="str">
        <f t="shared" si="0"/>
        <v>OEJV 0160 </v>
      </c>
      <c r="B19" s="3" t="str">
        <f t="shared" si="1"/>
        <v>I</v>
      </c>
      <c r="C19" s="10">
        <f t="shared" si="2"/>
        <v>56189.492639999997</v>
      </c>
      <c r="D19" s="12" t="str">
        <f t="shared" si="3"/>
        <v>vis</v>
      </c>
      <c r="E19" s="43">
        <f>VLOOKUP(C19,Active!C$21:E$973,3,FALSE)</f>
        <v>8034.5989450601437</v>
      </c>
      <c r="F19" s="3" t="s">
        <v>56</v>
      </c>
      <c r="G19" s="12" t="str">
        <f t="shared" si="4"/>
        <v>56189.49264</v>
      </c>
      <c r="H19" s="10">
        <f t="shared" si="5"/>
        <v>8035</v>
      </c>
      <c r="I19" s="44" t="s">
        <v>118</v>
      </c>
      <c r="J19" s="45" t="s">
        <v>119</v>
      </c>
      <c r="K19" s="44" t="s">
        <v>113</v>
      </c>
      <c r="L19" s="44" t="s">
        <v>120</v>
      </c>
      <c r="M19" s="45" t="s">
        <v>61</v>
      </c>
      <c r="N19" s="45" t="s">
        <v>56</v>
      </c>
      <c r="O19" s="46" t="s">
        <v>103</v>
      </c>
      <c r="P19" s="47" t="s">
        <v>104</v>
      </c>
    </row>
    <row r="20" spans="1:16" ht="12.75" customHeight="1" thickBot="1" x14ac:dyDescent="0.25">
      <c r="A20" s="10" t="str">
        <f t="shared" si="0"/>
        <v>OEJV 0160 </v>
      </c>
      <c r="B20" s="3" t="str">
        <f t="shared" si="1"/>
        <v>II</v>
      </c>
      <c r="C20" s="10">
        <f t="shared" si="2"/>
        <v>56191.27018</v>
      </c>
      <c r="D20" s="12" t="str">
        <f t="shared" si="3"/>
        <v>vis</v>
      </c>
      <c r="E20" s="43">
        <f>VLOOKUP(C20,Active!C$21:E$973,3,FALSE)</f>
        <v>8038.110551373984</v>
      </c>
      <c r="F20" s="3" t="s">
        <v>56</v>
      </c>
      <c r="G20" s="12" t="str">
        <f t="shared" si="4"/>
        <v>56191.27018</v>
      </c>
      <c r="H20" s="10">
        <f t="shared" si="5"/>
        <v>8038.5</v>
      </c>
      <c r="I20" s="44" t="s">
        <v>121</v>
      </c>
      <c r="J20" s="45" t="s">
        <v>122</v>
      </c>
      <c r="K20" s="44" t="s">
        <v>123</v>
      </c>
      <c r="L20" s="44" t="s">
        <v>124</v>
      </c>
      <c r="M20" s="45" t="s">
        <v>61</v>
      </c>
      <c r="N20" s="45" t="s">
        <v>40</v>
      </c>
      <c r="O20" s="46" t="s">
        <v>103</v>
      </c>
      <c r="P20" s="47" t="s">
        <v>104</v>
      </c>
    </row>
    <row r="21" spans="1:16" ht="12.75" customHeight="1" thickBot="1" x14ac:dyDescent="0.25">
      <c r="A21" s="10" t="str">
        <f t="shared" si="0"/>
        <v>OEJV 0160 </v>
      </c>
      <c r="B21" s="3" t="str">
        <f t="shared" si="1"/>
        <v>II</v>
      </c>
      <c r="C21" s="10">
        <f t="shared" si="2"/>
        <v>56191.270479999999</v>
      </c>
      <c r="D21" s="12" t="str">
        <f t="shared" si="3"/>
        <v>vis</v>
      </c>
      <c r="E21" s="43">
        <f>VLOOKUP(C21,Active!C$21:E$973,3,FALSE)</f>
        <v>8038.1111440368168</v>
      </c>
      <c r="F21" s="3" t="s">
        <v>56</v>
      </c>
      <c r="G21" s="12" t="str">
        <f t="shared" si="4"/>
        <v>56191.27048</v>
      </c>
      <c r="H21" s="10">
        <f t="shared" si="5"/>
        <v>8038.5</v>
      </c>
      <c r="I21" s="44" t="s">
        <v>125</v>
      </c>
      <c r="J21" s="45" t="s">
        <v>122</v>
      </c>
      <c r="K21" s="44" t="s">
        <v>123</v>
      </c>
      <c r="L21" s="44" t="s">
        <v>126</v>
      </c>
      <c r="M21" s="45" t="s">
        <v>61</v>
      </c>
      <c r="N21" s="45" t="s">
        <v>102</v>
      </c>
      <c r="O21" s="46" t="s">
        <v>103</v>
      </c>
      <c r="P21" s="47" t="s">
        <v>104</v>
      </c>
    </row>
    <row r="22" spans="1:16" ht="12.75" customHeight="1" thickBot="1" x14ac:dyDescent="0.25">
      <c r="A22" s="10" t="str">
        <f t="shared" si="0"/>
        <v>OEJV 0160 </v>
      </c>
      <c r="B22" s="3" t="str">
        <f t="shared" si="1"/>
        <v>II</v>
      </c>
      <c r="C22" s="10">
        <f t="shared" si="2"/>
        <v>56191.270779999999</v>
      </c>
      <c r="D22" s="12" t="str">
        <f t="shared" si="3"/>
        <v>vis</v>
      </c>
      <c r="E22" s="43">
        <f>VLOOKUP(C22,Active!C$21:E$973,3,FALSE)</f>
        <v>8038.1117366996505</v>
      </c>
      <c r="F22" s="3" t="s">
        <v>56</v>
      </c>
      <c r="G22" s="12" t="str">
        <f t="shared" si="4"/>
        <v>56191.27078</v>
      </c>
      <c r="H22" s="10">
        <f t="shared" si="5"/>
        <v>8038.5</v>
      </c>
      <c r="I22" s="44" t="s">
        <v>127</v>
      </c>
      <c r="J22" s="45" t="s">
        <v>122</v>
      </c>
      <c r="K22" s="44" t="s">
        <v>123</v>
      </c>
      <c r="L22" s="44" t="s">
        <v>128</v>
      </c>
      <c r="M22" s="45" t="s">
        <v>61</v>
      </c>
      <c r="N22" s="45" t="s">
        <v>56</v>
      </c>
      <c r="O22" s="46" t="s">
        <v>103</v>
      </c>
      <c r="P22" s="47" t="s">
        <v>104</v>
      </c>
    </row>
    <row r="23" spans="1:16" ht="12.75" customHeight="1" thickBot="1" x14ac:dyDescent="0.25">
      <c r="A23" s="10" t="str">
        <f t="shared" si="0"/>
        <v>OEJV 0160 </v>
      </c>
      <c r="B23" s="3" t="str">
        <f t="shared" si="1"/>
        <v>I</v>
      </c>
      <c r="C23" s="10">
        <f t="shared" si="2"/>
        <v>56191.515169999999</v>
      </c>
      <c r="D23" s="12" t="str">
        <f t="shared" si="3"/>
        <v>vis</v>
      </c>
      <c r="E23" s="43">
        <f>VLOOKUP(C23,Active!C$21:E$973,3,FALSE)</f>
        <v>8038.5945395997469</v>
      </c>
      <c r="F23" s="3" t="s">
        <v>56</v>
      </c>
      <c r="G23" s="12" t="str">
        <f t="shared" si="4"/>
        <v>56191.51517</v>
      </c>
      <c r="H23" s="10">
        <f t="shared" si="5"/>
        <v>8039</v>
      </c>
      <c r="I23" s="44" t="s">
        <v>129</v>
      </c>
      <c r="J23" s="45" t="s">
        <v>130</v>
      </c>
      <c r="K23" s="44" t="s">
        <v>131</v>
      </c>
      <c r="L23" s="44" t="s">
        <v>132</v>
      </c>
      <c r="M23" s="45" t="s">
        <v>61</v>
      </c>
      <c r="N23" s="45" t="s">
        <v>56</v>
      </c>
      <c r="O23" s="46" t="s">
        <v>103</v>
      </c>
      <c r="P23" s="47" t="s">
        <v>104</v>
      </c>
    </row>
    <row r="24" spans="1:16" ht="12.75" customHeight="1" thickBot="1" x14ac:dyDescent="0.25">
      <c r="A24" s="10" t="str">
        <f t="shared" si="0"/>
        <v>OEJV 0160 </v>
      </c>
      <c r="B24" s="3" t="str">
        <f t="shared" si="1"/>
        <v>I</v>
      </c>
      <c r="C24" s="10">
        <f t="shared" si="2"/>
        <v>56191.515570000003</v>
      </c>
      <c r="D24" s="12" t="str">
        <f t="shared" si="3"/>
        <v>vis</v>
      </c>
      <c r="E24" s="43">
        <f>VLOOKUP(C24,Active!C$21:E$973,3,FALSE)</f>
        <v>8038.5953298168679</v>
      </c>
      <c r="F24" s="3" t="s">
        <v>56</v>
      </c>
      <c r="G24" s="12" t="str">
        <f t="shared" si="4"/>
        <v>56191.51557</v>
      </c>
      <c r="H24" s="10">
        <f t="shared" si="5"/>
        <v>8039</v>
      </c>
      <c r="I24" s="44" t="s">
        <v>133</v>
      </c>
      <c r="J24" s="45" t="s">
        <v>134</v>
      </c>
      <c r="K24" s="44" t="s">
        <v>131</v>
      </c>
      <c r="L24" s="44" t="s">
        <v>135</v>
      </c>
      <c r="M24" s="45" t="s">
        <v>61</v>
      </c>
      <c r="N24" s="45" t="s">
        <v>40</v>
      </c>
      <c r="O24" s="46" t="s">
        <v>103</v>
      </c>
      <c r="P24" s="47" t="s">
        <v>104</v>
      </c>
    </row>
    <row r="25" spans="1:16" ht="12.75" customHeight="1" thickBot="1" x14ac:dyDescent="0.25">
      <c r="A25" s="10" t="str">
        <f t="shared" si="0"/>
        <v>OEJV 0160 </v>
      </c>
      <c r="B25" s="3" t="str">
        <f t="shared" si="1"/>
        <v>I</v>
      </c>
      <c r="C25" s="10">
        <f t="shared" si="2"/>
        <v>56191.51627</v>
      </c>
      <c r="D25" s="12" t="str">
        <f t="shared" si="3"/>
        <v>vis</v>
      </c>
      <c r="E25" s="43">
        <f>VLOOKUP(C25,Active!C$21:E$973,3,FALSE)</f>
        <v>8038.596712696808</v>
      </c>
      <c r="F25" s="3" t="s">
        <v>56</v>
      </c>
      <c r="G25" s="12" t="str">
        <f t="shared" si="4"/>
        <v>56191.51627</v>
      </c>
      <c r="H25" s="10">
        <f t="shared" si="5"/>
        <v>8039</v>
      </c>
      <c r="I25" s="44" t="s">
        <v>136</v>
      </c>
      <c r="J25" s="45" t="s">
        <v>137</v>
      </c>
      <c r="K25" s="44" t="s">
        <v>131</v>
      </c>
      <c r="L25" s="44" t="s">
        <v>138</v>
      </c>
      <c r="M25" s="45" t="s">
        <v>61</v>
      </c>
      <c r="N25" s="45" t="s">
        <v>102</v>
      </c>
      <c r="O25" s="46" t="s">
        <v>103</v>
      </c>
      <c r="P25" s="47" t="s">
        <v>104</v>
      </c>
    </row>
    <row r="26" spans="1:16" ht="12.75" customHeight="1" thickBot="1" x14ac:dyDescent="0.25">
      <c r="A26" s="10" t="str">
        <f t="shared" si="0"/>
        <v>OEJV 0160 </v>
      </c>
      <c r="B26" s="3" t="str">
        <f t="shared" si="1"/>
        <v>I</v>
      </c>
      <c r="C26" s="10">
        <f t="shared" si="2"/>
        <v>56507.366370000003</v>
      </c>
      <c r="D26" s="12" t="str">
        <f t="shared" si="3"/>
        <v>vis</v>
      </c>
      <c r="E26" s="43">
        <f>VLOOKUP(C26,Active!C$21:E$973,3,FALSE)</f>
        <v>8662.572097433771</v>
      </c>
      <c r="F26" s="3" t="s">
        <v>56</v>
      </c>
      <c r="G26" s="12" t="str">
        <f t="shared" si="4"/>
        <v>56507.36637</v>
      </c>
      <c r="H26" s="10">
        <f t="shared" si="5"/>
        <v>8663</v>
      </c>
      <c r="I26" s="44" t="s">
        <v>139</v>
      </c>
      <c r="J26" s="45" t="s">
        <v>140</v>
      </c>
      <c r="K26" s="44" t="s">
        <v>141</v>
      </c>
      <c r="L26" s="44" t="s">
        <v>142</v>
      </c>
      <c r="M26" s="45" t="s">
        <v>61</v>
      </c>
      <c r="N26" s="45" t="s">
        <v>143</v>
      </c>
      <c r="O26" s="46" t="s">
        <v>103</v>
      </c>
      <c r="P26" s="47" t="s">
        <v>104</v>
      </c>
    </row>
    <row r="27" spans="1:16" ht="12.75" customHeight="1" thickBot="1" x14ac:dyDescent="0.25">
      <c r="A27" s="10" t="str">
        <f t="shared" si="0"/>
        <v>OEJV 0160 </v>
      </c>
      <c r="B27" s="3" t="str">
        <f t="shared" si="1"/>
        <v>I</v>
      </c>
      <c r="C27" s="10">
        <f t="shared" si="2"/>
        <v>56507.368439999998</v>
      </c>
      <c r="D27" s="12" t="str">
        <f t="shared" si="3"/>
        <v>vis</v>
      </c>
      <c r="E27" s="43">
        <f>VLOOKUP(C27,Active!C$21:E$973,3,FALSE)</f>
        <v>8662.5761868073168</v>
      </c>
      <c r="F27" s="3" t="s">
        <v>56</v>
      </c>
      <c r="G27" s="12" t="str">
        <f t="shared" si="4"/>
        <v>56507.36844</v>
      </c>
      <c r="H27" s="10">
        <f t="shared" si="5"/>
        <v>8663</v>
      </c>
      <c r="I27" s="44" t="s">
        <v>144</v>
      </c>
      <c r="J27" s="45" t="s">
        <v>145</v>
      </c>
      <c r="K27" s="44" t="s">
        <v>141</v>
      </c>
      <c r="L27" s="44" t="s">
        <v>146</v>
      </c>
      <c r="M27" s="45" t="s">
        <v>61</v>
      </c>
      <c r="N27" s="45" t="s">
        <v>102</v>
      </c>
      <c r="O27" s="46" t="s">
        <v>103</v>
      </c>
      <c r="P27" s="47" t="s">
        <v>104</v>
      </c>
    </row>
    <row r="28" spans="1:16" ht="12.75" customHeight="1" thickBot="1" x14ac:dyDescent="0.25">
      <c r="A28" s="10" t="str">
        <f t="shared" si="0"/>
        <v>OEJV 0160 </v>
      </c>
      <c r="B28" s="3" t="str">
        <f t="shared" si="1"/>
        <v>I</v>
      </c>
      <c r="C28" s="10">
        <f t="shared" si="2"/>
        <v>56507.368459999998</v>
      </c>
      <c r="D28" s="12" t="str">
        <f t="shared" si="3"/>
        <v>vis</v>
      </c>
      <c r="E28" s="43">
        <f>VLOOKUP(C28,Active!C$21:E$973,3,FALSE)</f>
        <v>8662.5762263181714</v>
      </c>
      <c r="F28" s="3" t="s">
        <v>56</v>
      </c>
      <c r="G28" s="12" t="str">
        <f t="shared" si="4"/>
        <v>56507.36846</v>
      </c>
      <c r="H28" s="10">
        <f t="shared" si="5"/>
        <v>8663</v>
      </c>
      <c r="I28" s="44" t="s">
        <v>147</v>
      </c>
      <c r="J28" s="45" t="s">
        <v>145</v>
      </c>
      <c r="K28" s="44" t="s">
        <v>141</v>
      </c>
      <c r="L28" s="44" t="s">
        <v>148</v>
      </c>
      <c r="M28" s="45" t="s">
        <v>61</v>
      </c>
      <c r="N28" s="45" t="s">
        <v>56</v>
      </c>
      <c r="O28" s="46" t="s">
        <v>103</v>
      </c>
      <c r="P28" s="47" t="s">
        <v>104</v>
      </c>
    </row>
    <row r="29" spans="1:16" ht="12.75" customHeight="1" thickBot="1" x14ac:dyDescent="0.25">
      <c r="A29" s="10" t="str">
        <f t="shared" si="0"/>
        <v>OEJV 0160 </v>
      </c>
      <c r="B29" s="3" t="str">
        <f t="shared" si="1"/>
        <v>I</v>
      </c>
      <c r="C29" s="10">
        <f t="shared" si="2"/>
        <v>56510.40436</v>
      </c>
      <c r="D29" s="12" t="str">
        <f t="shared" si="3"/>
        <v>vis</v>
      </c>
      <c r="E29" s="43">
        <f>VLOOKUP(C29,Active!C$21:E$973,3,FALSE)</f>
        <v>8668.5737766451293</v>
      </c>
      <c r="F29" s="3" t="s">
        <v>56</v>
      </c>
      <c r="G29" s="12" t="str">
        <f t="shared" si="4"/>
        <v>56510.40436</v>
      </c>
      <c r="H29" s="10">
        <f t="shared" si="5"/>
        <v>8669</v>
      </c>
      <c r="I29" s="44" t="s">
        <v>149</v>
      </c>
      <c r="J29" s="45" t="s">
        <v>150</v>
      </c>
      <c r="K29" s="44" t="s">
        <v>151</v>
      </c>
      <c r="L29" s="44" t="s">
        <v>152</v>
      </c>
      <c r="M29" s="45" t="s">
        <v>61</v>
      </c>
      <c r="N29" s="45" t="s">
        <v>143</v>
      </c>
      <c r="O29" s="46" t="s">
        <v>103</v>
      </c>
      <c r="P29" s="47" t="s">
        <v>104</v>
      </c>
    </row>
    <row r="30" spans="1:16" ht="12.75" customHeight="1" thickBot="1" x14ac:dyDescent="0.25">
      <c r="A30" s="10" t="str">
        <f t="shared" si="0"/>
        <v>OEJV 0160 </v>
      </c>
      <c r="B30" s="3" t="str">
        <f t="shared" si="1"/>
        <v>I</v>
      </c>
      <c r="C30" s="10">
        <f t="shared" si="2"/>
        <v>56510.404560000003</v>
      </c>
      <c r="D30" s="12" t="str">
        <f t="shared" si="3"/>
        <v>vis</v>
      </c>
      <c r="E30" s="43">
        <f>VLOOKUP(C30,Active!C$21:E$973,3,FALSE)</f>
        <v>8668.5741717536894</v>
      </c>
      <c r="F30" s="3" t="s">
        <v>56</v>
      </c>
      <c r="G30" s="12" t="str">
        <f t="shared" si="4"/>
        <v>56510.40456</v>
      </c>
      <c r="H30" s="10">
        <f t="shared" si="5"/>
        <v>8669</v>
      </c>
      <c r="I30" s="44" t="s">
        <v>153</v>
      </c>
      <c r="J30" s="45" t="s">
        <v>150</v>
      </c>
      <c r="K30" s="44" t="s">
        <v>151</v>
      </c>
      <c r="L30" s="44" t="s">
        <v>154</v>
      </c>
      <c r="M30" s="45" t="s">
        <v>61</v>
      </c>
      <c r="N30" s="45" t="s">
        <v>56</v>
      </c>
      <c r="O30" s="46" t="s">
        <v>103</v>
      </c>
      <c r="P30" s="47" t="s">
        <v>104</v>
      </c>
    </row>
    <row r="31" spans="1:16" ht="12.75" customHeight="1" thickBot="1" x14ac:dyDescent="0.25">
      <c r="A31" s="10" t="str">
        <f t="shared" si="0"/>
        <v>OEJV 0160 </v>
      </c>
      <c r="B31" s="3" t="str">
        <f t="shared" si="1"/>
        <v>I</v>
      </c>
      <c r="C31" s="10">
        <f t="shared" si="2"/>
        <v>56510.404949999996</v>
      </c>
      <c r="D31" s="12" t="str">
        <f t="shared" si="3"/>
        <v>vis</v>
      </c>
      <c r="E31" s="43">
        <f>VLOOKUP(C31,Active!C$21:E$973,3,FALSE)</f>
        <v>8668.5749422153604</v>
      </c>
      <c r="F31" s="3" t="s">
        <v>56</v>
      </c>
      <c r="G31" s="12" t="str">
        <f t="shared" si="4"/>
        <v>56510.40495</v>
      </c>
      <c r="H31" s="10">
        <f t="shared" si="5"/>
        <v>8669</v>
      </c>
      <c r="I31" s="44" t="s">
        <v>155</v>
      </c>
      <c r="J31" s="45" t="s">
        <v>156</v>
      </c>
      <c r="K31" s="44" t="s">
        <v>151</v>
      </c>
      <c r="L31" s="44" t="s">
        <v>157</v>
      </c>
      <c r="M31" s="45" t="s">
        <v>61</v>
      </c>
      <c r="N31" s="45" t="s">
        <v>102</v>
      </c>
      <c r="O31" s="46" t="s">
        <v>103</v>
      </c>
      <c r="P31" s="47" t="s">
        <v>104</v>
      </c>
    </row>
    <row r="32" spans="1:16" ht="12.75" customHeight="1" thickBot="1" x14ac:dyDescent="0.25">
      <c r="A32" s="10" t="str">
        <f t="shared" si="0"/>
        <v>BAVM 203 </v>
      </c>
      <c r="B32" s="3" t="str">
        <f t="shared" si="1"/>
        <v>II</v>
      </c>
      <c r="C32" s="10">
        <f t="shared" si="2"/>
        <v>54096.254800000002</v>
      </c>
      <c r="D32" s="12" t="str">
        <f t="shared" si="3"/>
        <v>vis</v>
      </c>
      <c r="E32" s="43">
        <f>VLOOKUP(C32,Active!C$21:E$973,3,FALSE)</f>
        <v>3899.3180426322128</v>
      </c>
      <c r="F32" s="3" t="s">
        <v>56</v>
      </c>
      <c r="G32" s="12" t="str">
        <f t="shared" si="4"/>
        <v>54096.2548</v>
      </c>
      <c r="H32" s="10">
        <f t="shared" si="5"/>
        <v>3899.5</v>
      </c>
      <c r="I32" s="44" t="s">
        <v>70</v>
      </c>
      <c r="J32" s="45" t="s">
        <v>71</v>
      </c>
      <c r="K32" s="44">
        <v>3899.5</v>
      </c>
      <c r="L32" s="44" t="s">
        <v>72</v>
      </c>
      <c r="M32" s="45" t="s">
        <v>61</v>
      </c>
      <c r="N32" s="45" t="s">
        <v>67</v>
      </c>
      <c r="O32" s="46" t="s">
        <v>73</v>
      </c>
      <c r="P32" s="47" t="s">
        <v>74</v>
      </c>
    </row>
    <row r="33" spans="1:16" ht="12.75" customHeight="1" thickBot="1" x14ac:dyDescent="0.25">
      <c r="A33" s="10" t="str">
        <f t="shared" si="0"/>
        <v>BAVM 203 </v>
      </c>
      <c r="B33" s="3" t="str">
        <f t="shared" si="1"/>
        <v>I</v>
      </c>
      <c r="C33" s="10">
        <f t="shared" si="2"/>
        <v>54338.4519</v>
      </c>
      <c r="D33" s="12" t="str">
        <f t="shared" si="3"/>
        <v>vis</v>
      </c>
      <c r="E33" s="43">
        <f>VLOOKUP(C33,Active!C$21:E$973,3,FALSE)</f>
        <v>4377.7887749659167</v>
      </c>
      <c r="F33" s="3" t="s">
        <v>56</v>
      </c>
      <c r="G33" s="12" t="str">
        <f t="shared" si="4"/>
        <v>54338.4519</v>
      </c>
      <c r="H33" s="10">
        <f t="shared" si="5"/>
        <v>4378</v>
      </c>
      <c r="I33" s="44" t="s">
        <v>75</v>
      </c>
      <c r="J33" s="45" t="s">
        <v>76</v>
      </c>
      <c r="K33" s="44">
        <v>4378</v>
      </c>
      <c r="L33" s="44" t="s">
        <v>77</v>
      </c>
      <c r="M33" s="45" t="s">
        <v>61</v>
      </c>
      <c r="N33" s="45" t="s">
        <v>67</v>
      </c>
      <c r="O33" s="46" t="s">
        <v>73</v>
      </c>
      <c r="P33" s="47" t="s">
        <v>74</v>
      </c>
    </row>
    <row r="34" spans="1:16" ht="12.75" customHeight="1" thickBot="1" x14ac:dyDescent="0.25">
      <c r="A34" s="10" t="str">
        <f t="shared" si="0"/>
        <v>BAVM 203 </v>
      </c>
      <c r="B34" s="3" t="str">
        <f t="shared" si="1"/>
        <v>I</v>
      </c>
      <c r="C34" s="10">
        <f t="shared" si="2"/>
        <v>54673.535000000003</v>
      </c>
      <c r="D34" s="12" t="str">
        <f t="shared" si="3"/>
        <v>vis</v>
      </c>
      <c r="E34" s="43">
        <f>VLOOKUP(C34,Active!C$21:E$973,3,FALSE)</f>
        <v>5039.7597739979074</v>
      </c>
      <c r="F34" s="3" t="s">
        <v>56</v>
      </c>
      <c r="G34" s="12" t="str">
        <f t="shared" si="4"/>
        <v>54673.5350</v>
      </c>
      <c r="H34" s="10">
        <f t="shared" si="5"/>
        <v>5040</v>
      </c>
      <c r="I34" s="44" t="s">
        <v>78</v>
      </c>
      <c r="J34" s="45" t="s">
        <v>79</v>
      </c>
      <c r="K34" s="44">
        <v>5040</v>
      </c>
      <c r="L34" s="44" t="s">
        <v>80</v>
      </c>
      <c r="M34" s="45" t="s">
        <v>61</v>
      </c>
      <c r="N34" s="45" t="s">
        <v>67</v>
      </c>
      <c r="O34" s="46" t="s">
        <v>73</v>
      </c>
      <c r="P34" s="47" t="s">
        <v>74</v>
      </c>
    </row>
    <row r="35" spans="1:16" ht="12.75" customHeight="1" thickBot="1" x14ac:dyDescent="0.25">
      <c r="A35" s="10" t="str">
        <f t="shared" si="0"/>
        <v>BAVM 203 </v>
      </c>
      <c r="B35" s="3" t="str">
        <f t="shared" si="1"/>
        <v>I</v>
      </c>
      <c r="C35" s="10">
        <f t="shared" si="2"/>
        <v>54707.452100000002</v>
      </c>
      <c r="D35" s="12" t="str">
        <f t="shared" si="3"/>
        <v>vis</v>
      </c>
      <c r="E35" s="43">
        <f>VLOOKUP(C35,Active!C$21:E$973,3,FALSE)</f>
        <v>5106.7644560342942</v>
      </c>
      <c r="F35" s="3" t="s">
        <v>56</v>
      </c>
      <c r="G35" s="12" t="str">
        <f t="shared" si="4"/>
        <v>54707.4521</v>
      </c>
      <c r="H35" s="10">
        <f t="shared" si="5"/>
        <v>5107</v>
      </c>
      <c r="I35" s="44" t="s">
        <v>85</v>
      </c>
      <c r="J35" s="45" t="s">
        <v>86</v>
      </c>
      <c r="K35" s="44" t="s">
        <v>87</v>
      </c>
      <c r="L35" s="44" t="s">
        <v>88</v>
      </c>
      <c r="M35" s="45" t="s">
        <v>61</v>
      </c>
      <c r="N35" s="45" t="s">
        <v>67</v>
      </c>
      <c r="O35" s="46" t="s">
        <v>73</v>
      </c>
      <c r="P35" s="47" t="s">
        <v>74</v>
      </c>
    </row>
    <row r="36" spans="1:16" ht="12.75" customHeight="1" thickBot="1" x14ac:dyDescent="0.25">
      <c r="A36" s="10" t="str">
        <f t="shared" si="0"/>
        <v>BAVM 212 </v>
      </c>
      <c r="B36" s="3" t="str">
        <f t="shared" si="1"/>
        <v>II</v>
      </c>
      <c r="C36" s="10">
        <f t="shared" si="2"/>
        <v>55067.587299999999</v>
      </c>
      <c r="D36" s="12" t="str">
        <f t="shared" si="3"/>
        <v>vis</v>
      </c>
      <c r="E36" s="43">
        <f>VLOOKUP(C36,Active!C$21:E$973,3,FALSE)</f>
        <v>5818.2269503546031</v>
      </c>
      <c r="F36" s="3" t="s">
        <v>56</v>
      </c>
      <c r="G36" s="12" t="str">
        <f t="shared" si="4"/>
        <v>55067.5873</v>
      </c>
      <c r="H36" s="10">
        <f t="shared" si="5"/>
        <v>5818.5</v>
      </c>
      <c r="I36" s="44" t="s">
        <v>89</v>
      </c>
      <c r="J36" s="45" t="s">
        <v>90</v>
      </c>
      <c r="K36" s="44" t="s">
        <v>91</v>
      </c>
      <c r="L36" s="44" t="s">
        <v>92</v>
      </c>
      <c r="M36" s="45" t="s">
        <v>61</v>
      </c>
      <c r="N36" s="45" t="s">
        <v>67</v>
      </c>
      <c r="O36" s="46" t="s">
        <v>73</v>
      </c>
      <c r="P36" s="47" t="s">
        <v>93</v>
      </c>
    </row>
    <row r="37" spans="1:16" ht="12.75" customHeight="1" thickBot="1" x14ac:dyDescent="0.25">
      <c r="A37" s="10" t="str">
        <f t="shared" si="0"/>
        <v>BAVM 212 </v>
      </c>
      <c r="B37" s="3" t="str">
        <f t="shared" si="1"/>
        <v>I</v>
      </c>
      <c r="C37" s="10">
        <f t="shared" si="2"/>
        <v>55073.400699999998</v>
      </c>
      <c r="D37" s="12" t="str">
        <f t="shared" si="3"/>
        <v>vis</v>
      </c>
      <c r="E37" s="43">
        <f>VLOOKUP(C37,Active!C$21:E$973,3,FALSE)</f>
        <v>5829.7115707540561</v>
      </c>
      <c r="F37" s="3" t="s">
        <v>56</v>
      </c>
      <c r="G37" s="12" t="str">
        <f t="shared" si="4"/>
        <v>55073.4007</v>
      </c>
      <c r="H37" s="10">
        <f t="shared" si="5"/>
        <v>5830</v>
      </c>
      <c r="I37" s="44" t="s">
        <v>94</v>
      </c>
      <c r="J37" s="45" t="s">
        <v>95</v>
      </c>
      <c r="K37" s="44" t="s">
        <v>96</v>
      </c>
      <c r="L37" s="44" t="s">
        <v>97</v>
      </c>
      <c r="M37" s="45" t="s">
        <v>61</v>
      </c>
      <c r="N37" s="45" t="s">
        <v>84</v>
      </c>
      <c r="O37" s="46" t="s">
        <v>68</v>
      </c>
      <c r="P37" s="47" t="s">
        <v>93</v>
      </c>
    </row>
    <row r="38" spans="1:16" ht="12.75" customHeight="1" thickBot="1" x14ac:dyDescent="0.25">
      <c r="A38" s="10" t="str">
        <f t="shared" si="0"/>
        <v>OEJV 074 </v>
      </c>
      <c r="B38" s="3" t="str">
        <f t="shared" si="1"/>
        <v>I</v>
      </c>
      <c r="C38" s="10">
        <f t="shared" si="2"/>
        <v>53228.4303</v>
      </c>
      <c r="D38" s="12" t="str">
        <f t="shared" si="3"/>
        <v>vis</v>
      </c>
      <c r="E38" s="43">
        <f>VLOOKUP(C38,Active!C$21:E$973,3,FALSE)</f>
        <v>2184.8936170212714</v>
      </c>
      <c r="F38" s="3" t="s">
        <v>56</v>
      </c>
      <c r="G38" s="12" t="str">
        <f t="shared" si="4"/>
        <v>53228.4303</v>
      </c>
      <c r="H38" s="10">
        <f t="shared" si="5"/>
        <v>2185</v>
      </c>
      <c r="I38" s="44" t="s">
        <v>58</v>
      </c>
      <c r="J38" s="45" t="s">
        <v>59</v>
      </c>
      <c r="K38" s="44">
        <v>2185</v>
      </c>
      <c r="L38" s="44" t="s">
        <v>60</v>
      </c>
      <c r="M38" s="45" t="s">
        <v>61</v>
      </c>
      <c r="N38" s="45" t="s">
        <v>48</v>
      </c>
      <c r="O38" s="46" t="s">
        <v>62</v>
      </c>
      <c r="P38" s="47" t="s">
        <v>63</v>
      </c>
    </row>
    <row r="39" spans="1:16" x14ac:dyDescent="0.2">
      <c r="B39" s="3"/>
      <c r="E39" s="43"/>
      <c r="F39" s="3"/>
    </row>
    <row r="40" spans="1:16" x14ac:dyDescent="0.2">
      <c r="B40" s="3"/>
      <c r="E40" s="43"/>
      <c r="F40" s="3"/>
    </row>
    <row r="41" spans="1:16" x14ac:dyDescent="0.2">
      <c r="B41" s="3"/>
      <c r="E41" s="43"/>
      <c r="F41" s="3"/>
    </row>
    <row r="42" spans="1:16" x14ac:dyDescent="0.2">
      <c r="B42" s="3"/>
      <c r="E42" s="43"/>
      <c r="F42" s="3"/>
    </row>
    <row r="43" spans="1:16" x14ac:dyDescent="0.2">
      <c r="B43" s="3"/>
      <c r="E43" s="43"/>
      <c r="F43" s="3"/>
    </row>
    <row r="44" spans="1:16" x14ac:dyDescent="0.2">
      <c r="B44" s="3"/>
      <c r="E44" s="43"/>
      <c r="F44" s="3"/>
    </row>
    <row r="45" spans="1:16" x14ac:dyDescent="0.2">
      <c r="B45" s="3"/>
      <c r="E45" s="43"/>
      <c r="F45" s="3"/>
    </row>
    <row r="46" spans="1:16" x14ac:dyDescent="0.2">
      <c r="B46" s="3"/>
      <c r="E46" s="43"/>
      <c r="F46" s="3"/>
    </row>
    <row r="47" spans="1:16" x14ac:dyDescent="0.2">
      <c r="B47" s="3"/>
      <c r="E47" s="43"/>
      <c r="F47" s="3"/>
    </row>
    <row r="48" spans="1:16" x14ac:dyDescent="0.2">
      <c r="B48" s="3"/>
      <c r="E48" s="43"/>
      <c r="F48" s="3"/>
    </row>
    <row r="49" spans="2:6" x14ac:dyDescent="0.2">
      <c r="B49" s="3"/>
      <c r="E49" s="43"/>
      <c r="F49" s="3"/>
    </row>
    <row r="50" spans="2:6" x14ac:dyDescent="0.2">
      <c r="B50" s="3"/>
      <c r="E50" s="43"/>
      <c r="F50" s="3"/>
    </row>
    <row r="51" spans="2:6" x14ac:dyDescent="0.2">
      <c r="B51" s="3"/>
      <c r="E51" s="43"/>
      <c r="F51" s="3"/>
    </row>
    <row r="52" spans="2:6" x14ac:dyDescent="0.2">
      <c r="B52" s="3"/>
      <c r="E52" s="43"/>
      <c r="F52" s="3"/>
    </row>
    <row r="53" spans="2:6" x14ac:dyDescent="0.2">
      <c r="B53" s="3"/>
      <c r="E53" s="43"/>
      <c r="F53" s="3"/>
    </row>
    <row r="54" spans="2:6" x14ac:dyDescent="0.2">
      <c r="B54" s="3"/>
      <c r="E54" s="43"/>
      <c r="F54" s="3"/>
    </row>
    <row r="55" spans="2:6" x14ac:dyDescent="0.2">
      <c r="B55" s="3"/>
      <c r="E55" s="43"/>
      <c r="F55" s="3"/>
    </row>
    <row r="56" spans="2:6" x14ac:dyDescent="0.2">
      <c r="B56" s="3"/>
      <c r="E56" s="43"/>
      <c r="F56" s="3"/>
    </row>
    <row r="57" spans="2:6" x14ac:dyDescent="0.2">
      <c r="B57" s="3"/>
      <c r="E57" s="4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</sheetData>
  <phoneticPr fontId="7" type="noConversion"/>
  <hyperlinks>
    <hyperlink ref="P38" r:id="rId1" display="http://var.astro.cz/oejv/issues/oejv074.pdf"/>
    <hyperlink ref="P12" r:id="rId2" display="http://www.bav-astro.de/sfs/BAVM_link.php?BAVMnr=209"/>
    <hyperlink ref="P32" r:id="rId3" display="http://www.bav-astro.de/sfs/BAVM_link.php?BAVMnr=203"/>
    <hyperlink ref="P33" r:id="rId4" display="http://www.bav-astro.de/sfs/BAVM_link.php?BAVMnr=203"/>
    <hyperlink ref="P34" r:id="rId5" display="http://www.bav-astro.de/sfs/BAVM_link.php?BAVMnr=203"/>
    <hyperlink ref="P13" r:id="rId6" display="http://www.bav-astro.de/sfs/BAVM_link.php?BAVMnr=209"/>
    <hyperlink ref="P35" r:id="rId7" display="http://www.bav-astro.de/sfs/BAVM_link.php?BAVMnr=203"/>
    <hyperlink ref="P36" r:id="rId8" display="http://www.bav-astro.de/sfs/BAVM_link.php?BAVMnr=212"/>
    <hyperlink ref="P37" r:id="rId9" display="http://www.bav-astro.de/sfs/BAVM_link.php?BAVMnr=212"/>
    <hyperlink ref="P14" r:id="rId10" display="http://var.astro.cz/oejv/issues/oejv0160.pdf"/>
    <hyperlink ref="P15" r:id="rId11" display="http://var.astro.cz/oejv/issues/oejv0160.pdf"/>
    <hyperlink ref="P16" r:id="rId12" display="http://var.astro.cz/oejv/issues/oejv0160.pdf"/>
    <hyperlink ref="P17" r:id="rId13" display="http://var.astro.cz/oejv/issues/oejv0160.pdf"/>
    <hyperlink ref="P18" r:id="rId14" display="http://var.astro.cz/oejv/issues/oejv0160.pdf"/>
    <hyperlink ref="P19" r:id="rId15" display="http://var.astro.cz/oejv/issues/oejv0160.pdf"/>
    <hyperlink ref="P20" r:id="rId16" display="http://var.astro.cz/oejv/issues/oejv0160.pdf"/>
    <hyperlink ref="P21" r:id="rId17" display="http://var.astro.cz/oejv/issues/oejv0160.pdf"/>
    <hyperlink ref="P22" r:id="rId18" display="http://var.astro.cz/oejv/issues/oejv0160.pdf"/>
    <hyperlink ref="P23" r:id="rId19" display="http://var.astro.cz/oejv/issues/oejv0160.pdf"/>
    <hyperlink ref="P24" r:id="rId20" display="http://var.astro.cz/oejv/issues/oejv0160.pdf"/>
    <hyperlink ref="P25" r:id="rId21" display="http://var.astro.cz/oejv/issues/oejv0160.pdf"/>
    <hyperlink ref="P26" r:id="rId22" display="http://var.astro.cz/oejv/issues/oejv0160.pdf"/>
    <hyperlink ref="P27" r:id="rId23" display="http://var.astro.cz/oejv/issues/oejv0160.pdf"/>
    <hyperlink ref="P28" r:id="rId24" display="http://var.astro.cz/oejv/issues/oejv0160.pdf"/>
    <hyperlink ref="P29" r:id="rId25" display="http://var.astro.cz/oejv/issues/oejv0160.pdf"/>
    <hyperlink ref="P30" r:id="rId26" display="http://var.astro.cz/oejv/issues/oejv0160.pdf"/>
    <hyperlink ref="P31" r:id="rId27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2024-02-06T03:32:06Z</dcterms:modified>
</cp:coreProperties>
</file>