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9D11C7D-F924-4559-A6D2-CB9A863062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17" i="1"/>
  <c r="E23" i="1"/>
  <c r="F23" i="1"/>
  <c r="Q22" i="1"/>
  <c r="Q23" i="1"/>
  <c r="C8" i="1"/>
  <c r="C7" i="1"/>
  <c r="G23" i="1"/>
  <c r="I23" i="1"/>
  <c r="E21" i="1"/>
  <c r="F21" i="1"/>
  <c r="Q21" i="1"/>
  <c r="G21" i="1"/>
  <c r="E22" i="1"/>
  <c r="F22" i="1"/>
  <c r="G22" i="1"/>
  <c r="I22" i="1"/>
  <c r="H21" i="1"/>
  <c r="C11" i="1"/>
  <c r="C12" i="1"/>
  <c r="C16" i="1"/>
  <c r="D18" i="1"/>
  <c r="O23" i="1"/>
  <c r="O22" i="1"/>
  <c r="O21" i="1"/>
  <c r="C15" i="1"/>
  <c r="C18" i="1"/>
  <c r="F16" i="1" l="1"/>
  <c r="F17" i="1" s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<sst xmlns="http://schemas.openxmlformats.org/spreadsheetml/2006/main" count="49" uniqueCount="46">
  <si>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</si>
  <si>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</si>
  <si>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</si>
  <si>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</si>
  <si>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</si>
  <si>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</si>
  <si>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</si>
  <si>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</si>
  <si>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</si>
  <si>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</si>
  <si>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</si>
  <si>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</si>
  <si>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</si>
  <si>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</si>
  <si>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</si>
  <si>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</si>
  <si>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</si>
  <si>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</si>
  <si>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</si>
  <si>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</si>
  <si>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</si>
  <si>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</si>
  <si>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</si>
  <si>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</si>
  <si>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</si>
  <si>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</si>
  <si>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</si>
  <si>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</si>
  <si>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</si>
  <si>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</si>
  <si>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</si>
  <si>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Bull.45</t>
  </si>
  <si>
    <t>B</t>
  </si>
  <si>
    <t>Paschke A</t>
  </si>
  <si>
    <t>BBSAG Bull.100</t>
  </si>
  <si>
    <t># of data points:</t>
  </si>
  <si>
    <t>BT Del / GSC 01647-00208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</si>
  <si>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</si>
  <si>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</si>
  <si>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</si>
  <si>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</si>
  <si>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</si>
  <si>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</si>
  <si>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</si>
  <si>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CCd</t>
  </si>
  <si>
    <t>BBSAG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</si>
</sst>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2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4" fillId="0" borderId="0" xfId="0" applyFont="1" applyAlignment="1">
      <alignment horizontal="right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Del - O-C Diagr.</a:t>
            </a:r>
          </a:p>
        </c:rich>
      </c:tx>
      <c:layout>
        <c:manualLayout>
          <c:xMode val="edge"/>
          <c:yMode val="edge"/>
          <c:x val="0.34710787184659769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85958167167895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5151</c:v>
                </c:pt>
                <c:pt idx="2">
                  <c:v>6384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7D-4439-A49D-61CA366A4E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5151</c:v>
                </c:pt>
                <c:pt idx="2">
                  <c:v>6384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-2.3619999999937136E-2</c:v>
                </c:pt>
                <c:pt idx="2">
                  <c:v>-6.6079999996873084E-2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7D-4439-A49D-61CA366A4E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5151</c:v>
                </c:pt>
                <c:pt idx="2">
                  <c:v>6384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7D-4439-A49D-61CA366A4E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5151</c:v>
                </c:pt>
                <c:pt idx="2">
                  <c:v>6384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7D-4439-A49D-61CA366A4E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5151</c:v>
                </c:pt>
                <c:pt idx="2">
                  <c:v>6384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7D-4439-A49D-61CA366A4E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5151</c:v>
                </c:pt>
                <c:pt idx="2">
                  <c:v>6384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7D-4439-A49D-61CA366A4E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5151</c:v>
                </c:pt>
                <c:pt idx="2">
                  <c:v>6384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7D-4439-A49D-61CA366A4E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5151</c:v>
                </c:pt>
                <c:pt idx="2">
                  <c:v>6384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3.3972815525070872E-3</c:v>
                </c:pt>
                <c:pt idx="1">
                  <c:v>-4.1209817867905688E-2</c:v>
                </c:pt>
                <c:pt idx="2">
                  <c:v>-5.1887463681411602E-2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7D-4439-A49D-61CA366A4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74072"/>
        <c:axId val="1"/>
      </c:scatterChart>
      <c:valAx>
        <c:axId val="768574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74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842975206611566E-2"/>
          <c:y val="0.91874999999999996"/>
          <c:w val="0.9028934296436085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47625</xdr:rowOff>
    </xdr:from>
    <xdr:to>
      <xdr:col>17</xdr:col>
      <xdr:colOff>400050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D1DFF4-A7CE-1E96-77B8-FB7A3FE06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9"/>
  <sheetViews>
    <sheetView tabSelected="1" workbookViewId="0">
      <selection activeCell="F5" sqref="F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>
      <c r="A2" t="s">
        <v>26</v>
      </c>
    </row>
    <row r="4" spans="1:6">
      <c r="A4" s="8" t="s">
        <v>0</v>
      </c>
      <c r="C4" s="3">
        <v>25881.41</v>
      </c>
      <c r="D4" s="4">
        <v>3.5426199999999999</v>
      </c>
    </row>
    <row r="5" spans="1:6">
      <c r="A5" t="s">
        <v>43</v>
      </c>
      <c r="C5" s="23">
        <v>-9.5</v>
      </c>
    </row>
    <row r="6" spans="1:6">
      <c r="A6" s="8" t="s">
        <v>1</v>
      </c>
    </row>
    <row r="7" spans="1:6">
      <c r="A7" t="s">
        <v>2</v>
      </c>
      <c r="C7">
        <f>+C4</f>
        <v>25881.41</v>
      </c>
    </row>
    <row r="8" spans="1:6">
      <c r="A8" t="s">
        <v>3</v>
      </c>
      <c r="C8">
        <f>+D4</f>
        <v>3.5426199999999999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>
        <f>INTERCEPT(G21:G993,$F21:$F993)</f>
        <v>3.3972815525070872E-3</v>
      </c>
      <c r="D11" s="6"/>
    </row>
    <row r="12" spans="1:6">
      <c r="A12" t="s">
        <v>17</v>
      </c>
      <c r="C12">
        <f>SLOPE(G21:G993,$F21:$F993)</f>
        <v>-8.6598911707266126E-6</v>
      </c>
      <c r="D12" s="6"/>
    </row>
    <row r="13" spans="1:6">
      <c r="A13" t="s">
        <v>20</v>
      </c>
      <c r="C13" s="6" t="s">
        <v>14</v>
      </c>
      <c r="D13" s="6"/>
      <c r="E13" s="16" t="s">
        <v>37</v>
      </c>
      <c r="F13" s="17">
        <v>1</v>
      </c>
    </row>
    <row r="14" spans="1:6">
      <c r="A14" t="s">
        <v>25</v>
      </c>
      <c r="E14" s="16" t="s">
        <v>38</v>
      </c>
      <c r="F14" s="18">
        <f ca="1">NOW()+15018.5+$C$5/24</f>
        <v>60346.759871412032</v>
      </c>
    </row>
    <row r="15" spans="1:6">
      <c r="A15" s="5" t="s">
        <v>18</v>
      </c>
      <c r="C15" s="11">
        <f>(C7+C11)+(C8+C12)*INT(MAX(F21:F3533))</f>
        <v>48497.444192536321</v>
      </c>
      <c r="E15" s="16" t="s">
        <v>39</v>
      </c>
      <c r="F15" s="19">
        <f ca="1">ROUND(2*(F14-$C$7)/$C$8,0)/2+F13</f>
        <v>9730</v>
      </c>
    </row>
    <row r="16" spans="1:6">
      <c r="A16" s="8" t="s">
        <v>4</v>
      </c>
      <c r="C16" s="12">
        <f>+C8+C12</f>
        <v>3.5426113401088291</v>
      </c>
      <c r="E16" s="16" t="s">
        <v>40</v>
      </c>
      <c r="F16" s="20">
        <f ca="1">ROUND(2*(F14-$C$15)/$C$16,0)/2+F13</f>
        <v>3346</v>
      </c>
    </row>
    <row r="17" spans="1:31" ht="13.5" thickBot="1">
      <c r="A17" s="13" t="s">
        <v>35</v>
      </c>
      <c r="C17">
        <f>COUNT(C21:C2191)</f>
        <v>3</v>
      </c>
      <c r="E17" s="16" t="s">
        <v>41</v>
      </c>
      <c r="F17" s="21">
        <f ca="1">+$C$15+$C$16*F16-15018.5-$C$5/24</f>
        <v>45332.917569873796</v>
      </c>
    </row>
    <row r="18" spans="1:31">
      <c r="A18" s="8" t="s">
        <v>5</v>
      </c>
      <c r="C18" s="3">
        <f>+C15</f>
        <v>48497.444192536321</v>
      </c>
      <c r="D18" s="4">
        <f>+C16</f>
        <v>3.5426113401088291</v>
      </c>
      <c r="F18" s="22" t="s">
        <v>42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45</v>
      </c>
      <c r="J20" s="10" t="s">
        <v>44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 s="14">
        <v>25881.41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3.3972815525070872E-3</v>
      </c>
      <c r="Q21" s="2">
        <f>+C21-15018.5</f>
        <v>10862.91</v>
      </c>
    </row>
    <row r="22" spans="1:31">
      <c r="A22" t="s">
        <v>31</v>
      </c>
      <c r="C22" s="15">
        <v>44129.421999999999</v>
      </c>
      <c r="D22" s="14"/>
      <c r="E22">
        <f>+(C22-C$7)/C$8</f>
        <v>5150.9933326182318</v>
      </c>
      <c r="F22">
        <f>ROUND(2*E22,0)/2</f>
        <v>5151</v>
      </c>
      <c r="G22">
        <f>+C22-(C$7+F22*C$8)</f>
        <v>-2.3619999999937136E-2</v>
      </c>
      <c r="I22">
        <f>+G22</f>
        <v>-2.3619999999937136E-2</v>
      </c>
      <c r="O22">
        <f>+C$11+C$12*$F22</f>
        <v>-4.1209817867905688E-2</v>
      </c>
      <c r="Q22" s="2">
        <f>+C22-15018.5</f>
        <v>29110.921999999999</v>
      </c>
      <c r="AA22">
        <v>7</v>
      </c>
      <c r="AC22" t="s">
        <v>30</v>
      </c>
      <c r="AE22" t="s">
        <v>32</v>
      </c>
    </row>
    <row r="23" spans="1:31">
      <c r="A23" t="s">
        <v>34</v>
      </c>
      <c r="C23" s="15">
        <v>48497.43</v>
      </c>
      <c r="D23" s="14">
        <v>0.02</v>
      </c>
      <c r="E23">
        <f>+(C23-C$7)/C$8</f>
        <v>6383.9813471385587</v>
      </c>
      <c r="F23">
        <f>ROUND(2*E23,0)/2</f>
        <v>6384</v>
      </c>
      <c r="G23">
        <f>+C23-(C$7+F23*C$8)</f>
        <v>-6.6079999996873084E-2</v>
      </c>
      <c r="I23">
        <f>+G23</f>
        <v>-6.6079999996873084E-2</v>
      </c>
      <c r="O23">
        <f>+C$11+C$12*$F23</f>
        <v>-5.1887463681411602E-2</v>
      </c>
      <c r="Q23" s="2">
        <f>+C23-15018.5</f>
        <v>33478.93</v>
      </c>
      <c r="AA23">
        <v>9</v>
      </c>
      <c r="AC23" t="s">
        <v>33</v>
      </c>
      <c r="AE23" t="s">
        <v>32</v>
      </c>
    </row>
    <row r="24" spans="1:31">
      <c r="C24" s="14"/>
      <c r="D24" s="14"/>
      <c r="Q24" s="2"/>
    </row>
    <row r="25" spans="1:31">
      <c r="C25" s="14"/>
      <c r="D25" s="14"/>
      <c r="Q25" s="2"/>
    </row>
    <row r="26" spans="1:31">
      <c r="C26" s="14"/>
      <c r="D26" s="14"/>
      <c r="Q26" s="2"/>
    </row>
    <row r="27" spans="1:31">
      <c r="C27" s="14"/>
      <c r="D27" s="14"/>
      <c r="Q27" s="2"/>
    </row>
    <row r="28" spans="1:31">
      <c r="C28" s="14"/>
      <c r="D28" s="14"/>
    </row>
    <row r="29" spans="1:31">
      <c r="C29" s="14"/>
      <c r="D29" s="14"/>
    </row>
    <row r="30" spans="1:31">
      <c r="C30" s="14"/>
      <c r="D30" s="14"/>
    </row>
    <row r="31" spans="1:31">
      <c r="C31" s="14"/>
      <c r="D31" s="14"/>
    </row>
    <row r="32" spans="1:31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</sheetData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2024-02-06T05:14:12Z</dcterms:modified>
</cp:coreProperties>
</file>