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FD4860F-0568-478F-A1DF-FDA4FAFBD7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F14" i="2" l="1"/>
  <c r="Q46" i="2"/>
  <c r="C7" i="2"/>
  <c r="E21" i="2"/>
  <c r="F21" i="2" s="1"/>
  <c r="G21" i="2" s="1"/>
  <c r="I21" i="2" s="1"/>
  <c r="E24" i="2"/>
  <c r="F24" i="2"/>
  <c r="E35" i="2"/>
  <c r="E30" i="3" s="1"/>
  <c r="F35" i="2"/>
  <c r="G35" i="2" s="1"/>
  <c r="I35" i="2" s="1"/>
  <c r="D9" i="2"/>
  <c r="C9" i="2"/>
  <c r="E31" i="2"/>
  <c r="F31" i="2" s="1"/>
  <c r="G31" i="2" s="1"/>
  <c r="I31" i="2" s="1"/>
  <c r="E33" i="2"/>
  <c r="F33" i="2" s="1"/>
  <c r="G33" i="2" s="1"/>
  <c r="I33" i="2" s="1"/>
  <c r="E27" i="2"/>
  <c r="E11" i="3" s="1"/>
  <c r="F27" i="2"/>
  <c r="G27" i="2" s="1"/>
  <c r="I27" i="2" s="1"/>
  <c r="E28" i="2"/>
  <c r="F28" i="2" s="1"/>
  <c r="G28" i="2" s="1"/>
  <c r="I28" i="2" s="1"/>
  <c r="E41" i="2"/>
  <c r="F41" i="2" s="1"/>
  <c r="G41" i="2" s="1"/>
  <c r="K41" i="2" s="1"/>
  <c r="E45" i="2"/>
  <c r="E24" i="3" s="1"/>
  <c r="F45" i="2"/>
  <c r="G45" i="2" s="1"/>
  <c r="J45" i="2" s="1"/>
  <c r="E37" i="2"/>
  <c r="F37" i="2" s="1"/>
  <c r="G37" i="2" s="1"/>
  <c r="I37" i="2" s="1"/>
  <c r="E44" i="2"/>
  <c r="F44" i="2"/>
  <c r="G44" i="2" s="1"/>
  <c r="I44" i="2" s="1"/>
  <c r="Q38" i="2"/>
  <c r="Q36" i="2"/>
  <c r="Q35" i="2"/>
  <c r="Q26" i="2"/>
  <c r="Q25" i="2"/>
  <c r="Q24" i="2"/>
  <c r="Q22" i="2"/>
  <c r="Q21" i="2"/>
  <c r="G34" i="3"/>
  <c r="C34" i="3"/>
  <c r="G24" i="3"/>
  <c r="C24" i="3"/>
  <c r="G23" i="3"/>
  <c r="C23" i="3"/>
  <c r="E23" i="3"/>
  <c r="G22" i="3"/>
  <c r="C22" i="3"/>
  <c r="G33" i="3"/>
  <c r="C33" i="3"/>
  <c r="E33" i="3"/>
  <c r="G21" i="3"/>
  <c r="C21" i="3"/>
  <c r="E21" i="3"/>
  <c r="G20" i="3"/>
  <c r="C20" i="3"/>
  <c r="G32" i="3"/>
  <c r="C32" i="3"/>
  <c r="G19" i="3"/>
  <c r="C19" i="3"/>
  <c r="E19" i="3"/>
  <c r="G31" i="3"/>
  <c r="C31" i="3"/>
  <c r="G30" i="3"/>
  <c r="C30" i="3"/>
  <c r="G18" i="3"/>
  <c r="C18" i="3"/>
  <c r="G17" i="3"/>
  <c r="C17" i="3"/>
  <c r="E17" i="3"/>
  <c r="G16" i="3"/>
  <c r="C16" i="3"/>
  <c r="G15" i="3"/>
  <c r="C15" i="3"/>
  <c r="E15" i="3"/>
  <c r="G14" i="3"/>
  <c r="C14" i="3"/>
  <c r="G13" i="3"/>
  <c r="C13" i="3"/>
  <c r="G12" i="3"/>
  <c r="C12" i="3"/>
  <c r="G11" i="3"/>
  <c r="C11" i="3"/>
  <c r="G29" i="3"/>
  <c r="C29" i="3"/>
  <c r="G28" i="3"/>
  <c r="C28" i="3"/>
  <c r="G27" i="3"/>
  <c r="C27" i="3"/>
  <c r="E27" i="3"/>
  <c r="G26" i="3"/>
  <c r="C26" i="3"/>
  <c r="G25" i="3"/>
  <c r="C25" i="3"/>
  <c r="E25" i="3"/>
  <c r="H34" i="3"/>
  <c r="B34" i="3"/>
  <c r="D34" i="3"/>
  <c r="A34" i="3"/>
  <c r="H24" i="3"/>
  <c r="B24" i="3"/>
  <c r="D24" i="3"/>
  <c r="A24" i="3"/>
  <c r="H23" i="3"/>
  <c r="B23" i="3"/>
  <c r="D23" i="3"/>
  <c r="A23" i="3"/>
  <c r="H22" i="3"/>
  <c r="B22" i="3"/>
  <c r="D22" i="3"/>
  <c r="A22" i="3"/>
  <c r="H33" i="3"/>
  <c r="B33" i="3"/>
  <c r="D33" i="3"/>
  <c r="A33" i="3"/>
  <c r="H21" i="3"/>
  <c r="B21" i="3"/>
  <c r="D21" i="3"/>
  <c r="A21" i="3"/>
  <c r="H20" i="3"/>
  <c r="B20" i="3"/>
  <c r="D20" i="3"/>
  <c r="A20" i="3"/>
  <c r="H32" i="3"/>
  <c r="B32" i="3"/>
  <c r="D32" i="3"/>
  <c r="A32" i="3"/>
  <c r="H19" i="3"/>
  <c r="B19" i="3"/>
  <c r="D19" i="3"/>
  <c r="A19" i="3"/>
  <c r="H31" i="3"/>
  <c r="B31" i="3"/>
  <c r="D31" i="3"/>
  <c r="A31" i="3"/>
  <c r="H30" i="3"/>
  <c r="B30" i="3"/>
  <c r="D30" i="3"/>
  <c r="A30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Q45" i="2"/>
  <c r="Q44" i="2"/>
  <c r="Q43" i="2"/>
  <c r="Q40" i="2"/>
  <c r="C17" i="2"/>
  <c r="Q42" i="2"/>
  <c r="Q37" i="2"/>
  <c r="Q41" i="2"/>
  <c r="Q39" i="2"/>
  <c r="E31" i="1"/>
  <c r="F31" i="1"/>
  <c r="Q31" i="1"/>
  <c r="C17" i="1"/>
  <c r="E30" i="1"/>
  <c r="F30" i="1"/>
  <c r="G30" i="1"/>
  <c r="J30" i="1"/>
  <c r="Q30" i="1"/>
  <c r="Q23" i="2"/>
  <c r="Q27" i="2"/>
  <c r="Q28" i="2"/>
  <c r="Q29" i="2"/>
  <c r="Q30" i="2"/>
  <c r="Q31" i="2"/>
  <c r="Q32" i="2"/>
  <c r="Q33" i="2"/>
  <c r="Q34" i="2"/>
  <c r="E22" i="1"/>
  <c r="F22" i="1"/>
  <c r="E28" i="1"/>
  <c r="F28" i="1"/>
  <c r="G28" i="1"/>
  <c r="I28" i="1"/>
  <c r="E29" i="1"/>
  <c r="F29" i="1"/>
  <c r="Q22" i="1"/>
  <c r="Q23" i="1"/>
  <c r="Q24" i="1"/>
  <c r="Q25" i="1"/>
  <c r="Q26" i="1"/>
  <c r="Q27" i="1"/>
  <c r="Q28" i="1"/>
  <c r="Q29" i="1"/>
  <c r="C7" i="1"/>
  <c r="G22" i="1"/>
  <c r="C8" i="1"/>
  <c r="E21" i="1"/>
  <c r="F21" i="1"/>
  <c r="Q21" i="1"/>
  <c r="I22" i="1"/>
  <c r="E23" i="2"/>
  <c r="F23" i="2"/>
  <c r="E39" i="2"/>
  <c r="F39" i="2" s="1"/>
  <c r="G39" i="2" s="1"/>
  <c r="J39" i="2" s="1"/>
  <c r="E32" i="2"/>
  <c r="E16" i="3" s="1"/>
  <c r="E38" i="2"/>
  <c r="F38" i="2" s="1"/>
  <c r="G38" i="2" s="1"/>
  <c r="I38" i="2" s="1"/>
  <c r="G21" i="1"/>
  <c r="H21" i="1"/>
  <c r="E24" i="1"/>
  <c r="F24" i="1"/>
  <c r="G24" i="1"/>
  <c r="I24" i="1"/>
  <c r="G29" i="1"/>
  <c r="I29" i="1"/>
  <c r="E26" i="2"/>
  <c r="E29" i="3" s="1"/>
  <c r="E22" i="2"/>
  <c r="E26" i="3" s="1"/>
  <c r="F22" i="2"/>
  <c r="G22" i="2" s="1"/>
  <c r="I22" i="2" s="1"/>
  <c r="E43" i="2"/>
  <c r="F43" i="2" s="1"/>
  <c r="G43" i="2" s="1"/>
  <c r="I43" i="2" s="1"/>
  <c r="E29" i="2"/>
  <c r="F29" i="2" s="1"/>
  <c r="G29" i="2" s="1"/>
  <c r="I29" i="2" s="1"/>
  <c r="E36" i="2"/>
  <c r="F36" i="2" s="1"/>
  <c r="G36" i="2" s="1"/>
  <c r="I36" i="2" s="1"/>
  <c r="E27" i="1"/>
  <c r="F27" i="1"/>
  <c r="G27" i="1"/>
  <c r="I27" i="1"/>
  <c r="E23" i="1"/>
  <c r="F23" i="1"/>
  <c r="G23" i="1"/>
  <c r="I23" i="1"/>
  <c r="G26" i="1"/>
  <c r="I26" i="1"/>
  <c r="E42" i="2"/>
  <c r="F42" i="2" s="1"/>
  <c r="G42" i="2" s="1"/>
  <c r="K42" i="2" s="1"/>
  <c r="E34" i="2"/>
  <c r="F34" i="2" s="1"/>
  <c r="G34" i="2" s="1"/>
  <c r="I34" i="2" s="1"/>
  <c r="E25" i="2"/>
  <c r="E28" i="3" s="1"/>
  <c r="E26" i="1"/>
  <c r="F26" i="1"/>
  <c r="G25" i="1"/>
  <c r="I25" i="1"/>
  <c r="G31" i="1"/>
  <c r="J31" i="1"/>
  <c r="E40" i="2"/>
  <c r="F40" i="2" s="1"/>
  <c r="G40" i="2" s="1"/>
  <c r="J40" i="2" s="1"/>
  <c r="E30" i="2"/>
  <c r="F30" i="2" s="1"/>
  <c r="G30" i="2" s="1"/>
  <c r="I30" i="2" s="1"/>
  <c r="E46" i="2"/>
  <c r="F46" i="2"/>
  <c r="G46" i="2" s="1"/>
  <c r="I46" i="2" s="1"/>
  <c r="G24" i="2"/>
  <c r="I24" i="2" s="1"/>
  <c r="E25" i="1"/>
  <c r="F25" i="1"/>
  <c r="E13" i="3"/>
  <c r="E22" i="3"/>
  <c r="C12" i="1"/>
  <c r="C16" i="1"/>
  <c r="D18" i="1"/>
  <c r="E34" i="3"/>
  <c r="C11" i="1"/>
  <c r="O22" i="1"/>
  <c r="O23" i="1"/>
  <c r="O27" i="1"/>
  <c r="O24" i="1"/>
  <c r="O25" i="1"/>
  <c r="O31" i="1"/>
  <c r="O26" i="1"/>
  <c r="O29" i="1"/>
  <c r="O30" i="1"/>
  <c r="O28" i="1"/>
  <c r="C15" i="1"/>
  <c r="C18" i="1"/>
  <c r="C12" i="2"/>
  <c r="C11" i="2"/>
  <c r="E31" i="3" l="1"/>
  <c r="F25" i="2"/>
  <c r="G25" i="2" s="1"/>
  <c r="I25" i="2" s="1"/>
  <c r="E14" i="3"/>
  <c r="E12" i="3"/>
  <c r="E18" i="3"/>
  <c r="E20" i="3"/>
  <c r="F26" i="2"/>
  <c r="G26" i="2" s="1"/>
  <c r="I26" i="2" s="1"/>
  <c r="F32" i="2"/>
  <c r="G32" i="2" s="1"/>
  <c r="I32" i="2" s="1"/>
  <c r="E32" i="3"/>
  <c r="F15" i="2"/>
  <c r="C16" i="2"/>
  <c r="D18" i="2" s="1"/>
  <c r="O46" i="2"/>
  <c r="O41" i="2"/>
  <c r="O42" i="2"/>
  <c r="O45" i="2"/>
  <c r="O39" i="2"/>
  <c r="O44" i="2"/>
  <c r="O43" i="2"/>
  <c r="O37" i="2"/>
  <c r="O38" i="2"/>
  <c r="O40" i="2"/>
  <c r="C15" i="2" l="1"/>
  <c r="F16" i="2" s="1"/>
  <c r="F18" i="2" s="1"/>
  <c r="C18" i="2" l="1"/>
  <c r="F17" i="2"/>
</calcChain>
</file>

<file path=xl/sharedStrings.xml><?xml version="1.0" encoding="utf-8"?>
<sst xmlns="http://schemas.openxmlformats.org/spreadsheetml/2006/main" count="376" uniqueCount="184">
  <si>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</si>
  <si>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</si>
  <si>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</si>
  <si>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</si>
  <si>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</si>
  <si>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</si>
  <si>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</si>
  <si>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</si>
  <si>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</si>
  <si>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</si>
  <si>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</si>
  <si>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</si>
  <si>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</si>
  <si>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</si>
  <si>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</si>
  <si>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</si>
  <si>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</si>
  <si>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</si>
  <si>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</si>
  <si>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</si>
  <si>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</si>
  <si>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</si>
  <si>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</si>
  <si>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</si>
  <si>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</si>
  <si>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</si>
  <si>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</si>
  <si>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</si>
  <si>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</si>
  <si>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</si>
  <si>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</si>
  <si>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</si>
  <si>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Bull.56</t>
  </si>
  <si>
    <t>B</t>
  </si>
  <si>
    <t>BBSAG Bull.57</t>
  </si>
  <si>
    <t>BBSAG Bull.61</t>
  </si>
  <si>
    <t>Borovicka J</t>
  </si>
  <si>
    <t>BBSAG Bull.110</t>
  </si>
  <si>
    <t>Paschke A</t>
  </si>
  <si>
    <t>BBSAG Bull.100</t>
  </si>
  <si>
    <t>BBSAG</t>
  </si>
  <si>
    <t>IBVS 5364</t>
  </si>
  <si>
    <t># of data points:</t>
  </si>
  <si>
    <t>RZ Equ / gsc 1109-2259</t>
  </si>
  <si>
    <t>EA/SD</t>
  </si>
  <si>
    <t>IBVS 5653</t>
  </si>
  <si>
    <t>I</t>
  </si>
  <si>
    <t>See page B</t>
  </si>
  <si>
    <t>OEJV 0073</t>
  </si>
  <si>
    <t>OEJV 0074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</si>
  <si>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</si>
  <si>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</si>
  <si>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</si>
  <si>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</si>
  <si>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</si>
  <si>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</si>
  <si>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</si>
  <si>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OEJV 0142</t>
  </si>
  <si>
    <t>IBVS 6070</t>
  </si>
  <si>
    <t>Sine relation?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</si>
  <si>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</si>
  <si>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</si>
  <si>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</si>
  <si>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</si>
  <si>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</si>
  <si>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</si>
  <si>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</si>
  <si>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</si>
  <si>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</si>
  <si>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</si>
  <si>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</si>
  <si>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2437159.341 </t>
  </si>
  <si>
    <t> 12.08.1960 20:11 </t>
  </si>
  <si>
    <t> -0.071 </t>
  </si>
  <si>
    <t>P </t>
  </si>
  <si>
    <t> N.E.Kurochkin </t>
  </si>
  <si>
    <t> PZ 15.77 </t>
  </si>
  <si>
    <t>2437161.352 </t>
  </si>
  <si>
    <t> 14.08.1960 20:26 </t>
  </si>
  <si>
    <t> -0.021 </t>
  </si>
  <si>
    <t>2437163.312 </t>
  </si>
  <si>
    <t> 16.08.1960 19:29 </t>
  </si>
  <si>
    <t> -0.022 </t>
  </si>
  <si>
    <t>2437165.364 </t>
  </si>
  <si>
    <t> 18.08.1960 20:44 </t>
  </si>
  <si>
    <t> 0.068 </t>
  </si>
  <si>
    <t>2437218.289 </t>
  </si>
  <si>
    <t> 10.10.1960 18:56 </t>
  </si>
  <si>
    <t> 0.035 </t>
  </si>
  <si>
    <t>2444842.386 </t>
  </si>
  <si>
    <t> 25.08.1981 21:15 </t>
  </si>
  <si>
    <t> 7.899 </t>
  </si>
  <si>
    <t>V </t>
  </si>
  <si>
    <t> K.Locher </t>
  </si>
  <si>
    <t> BBS 56 </t>
  </si>
  <si>
    <t>2444897.302 </t>
  </si>
  <si>
    <t> 19.10.1981 19:14 </t>
  </si>
  <si>
    <t> 7.895 </t>
  </si>
  <si>
    <t> BBS 57 </t>
  </si>
  <si>
    <t>2445136.568 </t>
  </si>
  <si>
    <t> 16.06.1982 01:37 </t>
  </si>
  <si>
    <t> 7.866 </t>
  </si>
  <si>
    <t> BBS 61 </t>
  </si>
  <si>
    <t>2448156.36 </t>
  </si>
  <si>
    <t> 21.09.1990 20:38 </t>
  </si>
  <si>
    <t> 8.04 </t>
  </si>
  <si>
    <t> J.Borovicka </t>
  </si>
  <si>
    <t> BBS 110 </t>
  </si>
  <si>
    <t>2448562.28 </t>
  </si>
  <si>
    <t> 01.11.1991 18:43 </t>
  </si>
  <si>
    <t> 7.94 </t>
  </si>
  <si>
    <t>2448562.285 </t>
  </si>
  <si>
    <t> 01.11.1991 18:50 </t>
  </si>
  <si>
    <t> 7.946 </t>
  </si>
  <si>
    <t>E </t>
  </si>
  <si>
    <t>?</t>
  </si>
  <si>
    <t> A.Paschke </t>
  </si>
  <si>
    <t> BBS 100 </t>
  </si>
  <si>
    <t>2449207.448 </t>
  </si>
  <si>
    <t> 07.08.1993 22:45 </t>
  </si>
  <si>
    <t> 7.798 </t>
  </si>
  <si>
    <t>2449907.518 </t>
  </si>
  <si>
    <t> 09.07.1995 00:25 </t>
  </si>
  <si>
    <t> 7.638 </t>
  </si>
  <si>
    <t>2451013.483 </t>
  </si>
  <si>
    <t> 18.07.1998 23:35 </t>
  </si>
  <si>
    <t> 7.356 </t>
  </si>
  <si>
    <t> BBS 119 </t>
  </si>
  <si>
    <t>2451766.4713 </t>
  </si>
  <si>
    <t> 09.08.2000 23:18 </t>
  </si>
  <si>
    <t> 7.1555 </t>
  </si>
  <si>
    <t> R.Diethelm </t>
  </si>
  <si>
    <t> BBS 123 </t>
  </si>
  <si>
    <t>2451878.24537 </t>
  </si>
  <si>
    <t> 29.11.2000 17:53 </t>
  </si>
  <si>
    <t> 7.12809 </t>
  </si>
  <si>
    <t>C </t>
  </si>
  <si>
    <t>o</t>
  </si>
  <si>
    <t> J.Šafár </t>
  </si>
  <si>
    <t>OEJV 0074 </t>
  </si>
  <si>
    <t>2452115.517 </t>
  </si>
  <si>
    <t> 25.07.2001 00:24 </t>
  </si>
  <si>
    <t> 7.067 </t>
  </si>
  <si>
    <t> BBS 126 </t>
  </si>
  <si>
    <t>2452468.4761 </t>
  </si>
  <si>
    <t> 12.07.2002 23:25 </t>
  </si>
  <si>
    <t> 6.9684 </t>
  </si>
  <si>
    <t> O.Demircan et al. </t>
  </si>
  <si>
    <t>IBVS 5364 </t>
  </si>
  <si>
    <t>2453280.300 </t>
  </si>
  <si>
    <t> 01.10.2004 19:12 </t>
  </si>
  <si>
    <t> 6.760 </t>
  </si>
  <si>
    <t>IBVS 5653 </t>
  </si>
  <si>
    <t>2454268.607 </t>
  </si>
  <si>
    <t> 17.06.2007 02:34 </t>
  </si>
  <si>
    <t> 6.507 </t>
  </si>
  <si>
    <t>OEJV 0073 </t>
  </si>
  <si>
    <t>2455084.357 </t>
  </si>
  <si>
    <t> 09.09.2009 20:34 </t>
  </si>
  <si>
    <t> 6.302 </t>
  </si>
  <si>
    <t>OEJV 0116 </t>
  </si>
  <si>
    <t>2455784.418 </t>
  </si>
  <si>
    <t> 10.08.2011 22:01 </t>
  </si>
  <si>
    <t> 6.132 </t>
  </si>
  <si>
    <t>OEJV 0142 </t>
  </si>
  <si>
    <t>2456133.4662 </t>
  </si>
  <si>
    <t> 24.07.2012 23:11 </t>
  </si>
  <si>
    <t> 6.0458 </t>
  </si>
  <si>
    <t>-U;-I</t>
  </si>
  <si>
    <t> M.&amp; K.Rätz </t>
  </si>
  <si>
    <t>BAVM 231 </t>
  </si>
  <si>
    <t>2456539.382 </t>
  </si>
  <si>
    <t> 03.09.2013 21:10 </t>
  </si>
  <si>
    <t>9876.5</t>
  </si>
  <si>
    <t> 5.946 </t>
  </si>
  <si>
    <t>OEJV 0162 </t>
  </si>
  <si>
    <t>II</t>
  </si>
  <si>
    <t>OEJV 0162</t>
  </si>
  <si>
    <t>OEJV 0116</t>
  </si>
  <si>
    <t xml:space="preserve">Mag </t>
  </si>
  <si>
    <t>Next ToM-P</t>
  </si>
  <si>
    <t>Next ToM-S</t>
  </si>
  <si>
    <t>VSX</t>
  </si>
  <si>
    <t>11.95-14.00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</si>
</sst>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5" fillId="0" borderId="5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6" fillId="0" borderId="0" xfId="0" applyFont="1" applyAlignment="1"/>
    <xf numFmtId="0" fontId="20" fillId="0" borderId="15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22" fontId="22" fillId="0" borderId="16" xfId="0" applyNumberFormat="1" applyFont="1" applyBorder="1" applyAlignment="1">
      <alignment horizontal="right" vertical="center"/>
    </xf>
    <xf numFmtId="22" fontId="22" fillId="0" borderId="17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Equ - O-C Diagr.</a:t>
            </a:r>
          </a:p>
        </c:rich>
      </c:tx>
      <c:layout>
        <c:manualLayout>
          <c:xMode val="edge"/>
          <c:yMode val="edge"/>
          <c:x val="0.3624778050284697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4124605327523"/>
          <c:y val="0.14723926380368099"/>
          <c:w val="0.7959941299417441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A9-464A-87AD-E34F06560D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-7.1065020507376175E-2</c:v>
                </c:pt>
                <c:pt idx="1">
                  <c:v>-2.1000000000640284E-2</c:v>
                </c:pt>
                <c:pt idx="3">
                  <c:v>-2.1934979493380524E-2</c:v>
                </c:pt>
                <c:pt idx="4">
                  <c:v>6.913004101079423E-2</c:v>
                </c:pt>
                <c:pt idx="5">
                  <c:v>4.8885594653256703E-2</c:v>
                </c:pt>
                <c:pt idx="6">
                  <c:v>3.06853191650589E-2</c:v>
                </c:pt>
                <c:pt idx="7">
                  <c:v>4.0505893317458685E-2</c:v>
                </c:pt>
                <c:pt idx="8">
                  <c:v>7.2438394956407137E-2</c:v>
                </c:pt>
                <c:pt idx="9">
                  <c:v>2.4569973080360796E-2</c:v>
                </c:pt>
                <c:pt idx="10">
                  <c:v>3.1029217672767118E-2</c:v>
                </c:pt>
                <c:pt idx="11">
                  <c:v>3.602921767742373E-2</c:v>
                </c:pt>
                <c:pt idx="12">
                  <c:v>5.1420963900454808E-2</c:v>
                </c:pt>
                <c:pt idx="13">
                  <c:v>6.7633284284966066E-2</c:v>
                </c:pt>
                <c:pt idx="14">
                  <c:v>6.5304849267704412E-2</c:v>
                </c:pt>
                <c:pt idx="15">
                  <c:v>5.4572723289311398E-2</c:v>
                </c:pt>
                <c:pt idx="16">
                  <c:v>5.5348892092297319E-2</c:v>
                </c:pt>
                <c:pt idx="17">
                  <c:v>5.3846373230044264E-2</c:v>
                </c:pt>
                <c:pt idx="22">
                  <c:v>3.8287418225081638E-2</c:v>
                </c:pt>
                <c:pt idx="23">
                  <c:v>4.5499738596845418E-2</c:v>
                </c:pt>
                <c:pt idx="25">
                  <c:v>4.9532633129274473E-2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A9-464A-87AD-E34F06560D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8">
                  <c:v>4.4650064177403692E-2</c:v>
                </c:pt>
                <c:pt idx="19">
                  <c:v>4.4650064177403692E-2</c:v>
                </c:pt>
                <c:pt idx="24">
                  <c:v>4.7273388547182549E-2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A9-464A-87AD-E34F06560D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0">
                  <c:v>4.1468553368758876E-2</c:v>
                </c:pt>
                <c:pt idx="21">
                  <c:v>3.7238887867715675E-2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A9-464A-87AD-E34F06560D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A9-464A-87AD-E34F06560D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A9-464A-87AD-E34F06560D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A9-464A-87AD-E34F06560D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6">
                  <c:v>1.4052765656705879E-2</c:v>
                </c:pt>
                <c:pt idx="17">
                  <c:v>1.5893998348222735E-2</c:v>
                </c:pt>
                <c:pt idx="18">
                  <c:v>1.863302218684286E-2</c:v>
                </c:pt>
                <c:pt idx="19">
                  <c:v>1.863302218684286E-2</c:v>
                </c:pt>
                <c:pt idx="20">
                  <c:v>2.493277701566915E-2</c:v>
                </c:pt>
                <c:pt idx="21">
                  <c:v>3.2602043763805488E-2</c:v>
                </c:pt>
                <c:pt idx="22">
                  <c:v>3.8932232190838689E-2</c:v>
                </c:pt>
                <c:pt idx="23">
                  <c:v>4.436462947076858E-2</c:v>
                </c:pt>
                <c:pt idx="24">
                  <c:v>4.7073219711181835E-2</c:v>
                </c:pt>
                <c:pt idx="25">
                  <c:v>5.0223097125594973E-2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A9-464A-87AD-E34F0656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560200"/>
        <c:axId val="1"/>
      </c:scatterChart>
      <c:valAx>
        <c:axId val="54956020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266392247417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560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22078319445042"/>
          <c:y val="0.92024539877300615"/>
          <c:w val="0.7613856737853124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Equ - O-C Diagr.</a:t>
            </a:r>
          </a:p>
        </c:rich>
      </c:tx>
      <c:layout>
        <c:manualLayout>
          <c:xMode val="edge"/>
          <c:yMode val="edge"/>
          <c:x val="0.361818563588642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6377518090835"/>
          <c:y val="0.14678942920199375"/>
          <c:w val="0.7872734262015502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9E-4B8E-B465-FFF1AD269A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-7.1065020507376175E-2</c:v>
                </c:pt>
                <c:pt idx="1">
                  <c:v>-2.1000000000640284E-2</c:v>
                </c:pt>
                <c:pt idx="3">
                  <c:v>-2.1934979493380524E-2</c:v>
                </c:pt>
                <c:pt idx="4">
                  <c:v>6.913004101079423E-2</c:v>
                </c:pt>
                <c:pt idx="5">
                  <c:v>4.8885594653256703E-2</c:v>
                </c:pt>
                <c:pt idx="6">
                  <c:v>3.06853191650589E-2</c:v>
                </c:pt>
                <c:pt idx="7">
                  <c:v>4.0505893317458685E-2</c:v>
                </c:pt>
                <c:pt idx="8">
                  <c:v>7.2438394956407137E-2</c:v>
                </c:pt>
                <c:pt idx="9">
                  <c:v>2.4569973080360796E-2</c:v>
                </c:pt>
                <c:pt idx="10">
                  <c:v>3.1029217672767118E-2</c:v>
                </c:pt>
                <c:pt idx="11">
                  <c:v>3.602921767742373E-2</c:v>
                </c:pt>
                <c:pt idx="12">
                  <c:v>5.1420963900454808E-2</c:v>
                </c:pt>
                <c:pt idx="13">
                  <c:v>6.7633284284966066E-2</c:v>
                </c:pt>
                <c:pt idx="14">
                  <c:v>6.5304849267704412E-2</c:v>
                </c:pt>
                <c:pt idx="15">
                  <c:v>5.4572723289311398E-2</c:v>
                </c:pt>
                <c:pt idx="16">
                  <c:v>5.5348892092297319E-2</c:v>
                </c:pt>
                <c:pt idx="17">
                  <c:v>5.3846373230044264E-2</c:v>
                </c:pt>
                <c:pt idx="22">
                  <c:v>3.8287418225081638E-2</c:v>
                </c:pt>
                <c:pt idx="23">
                  <c:v>4.5499738596845418E-2</c:v>
                </c:pt>
                <c:pt idx="25">
                  <c:v>4.9532633129274473E-2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9E-4B8E-B465-FFF1AD269A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8">
                  <c:v>4.4650064177403692E-2</c:v>
                </c:pt>
                <c:pt idx="19">
                  <c:v>4.4650064177403692E-2</c:v>
                </c:pt>
                <c:pt idx="24">
                  <c:v>4.7273388547182549E-2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9E-4B8E-B465-FFF1AD269A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0">
                  <c:v>4.1468553368758876E-2</c:v>
                </c:pt>
                <c:pt idx="21">
                  <c:v>3.7238887867715675E-2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9E-4B8E-B465-FFF1AD269A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9E-4B8E-B465-FFF1AD269A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9E-4B8E-B465-FFF1AD269A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9E-4B8E-B465-FFF1AD269A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6">
                  <c:v>1.4052765656705879E-2</c:v>
                </c:pt>
                <c:pt idx="17">
                  <c:v>1.5893998348222735E-2</c:v>
                </c:pt>
                <c:pt idx="18">
                  <c:v>1.863302218684286E-2</c:v>
                </c:pt>
                <c:pt idx="19">
                  <c:v>1.863302218684286E-2</c:v>
                </c:pt>
                <c:pt idx="20">
                  <c:v>2.493277701566915E-2</c:v>
                </c:pt>
                <c:pt idx="21">
                  <c:v>3.2602043763805488E-2</c:v>
                </c:pt>
                <c:pt idx="22">
                  <c:v>3.8932232190838689E-2</c:v>
                </c:pt>
                <c:pt idx="23">
                  <c:v>4.436462947076858E-2</c:v>
                </c:pt>
                <c:pt idx="24">
                  <c:v>4.7073219711181835E-2</c:v>
                </c:pt>
                <c:pt idx="25">
                  <c:v>5.0223097125594973E-2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9E-4B8E-B465-FFF1AD26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703344"/>
        <c:axId val="1"/>
      </c:scatterChart>
      <c:valAx>
        <c:axId val="550703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36745406824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703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36382724886662"/>
          <c:y val="0.9204921861831491"/>
          <c:w val="0.7600007635409209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Equ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47941700774088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D8-4FC2-9BA5-3B346001931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5.311999999685213E-2</c:v>
                </c:pt>
                <c:pt idx="2">
                  <c:v>4.9080000004323665E-2</c:v>
                </c:pt>
                <c:pt idx="3">
                  <c:v>2.0619999995687976E-2</c:v>
                </c:pt>
                <c:pt idx="4">
                  <c:v>-0.78957999999693129</c:v>
                </c:pt>
                <c:pt idx="5">
                  <c:v>-0.88559000000532251</c:v>
                </c:pt>
                <c:pt idx="6">
                  <c:v>-0.8805900000006659</c:v>
                </c:pt>
                <c:pt idx="7">
                  <c:v>-1.0280600000041886</c:v>
                </c:pt>
                <c:pt idx="8">
                  <c:v>-1.1885700000057113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D8-4FC2-9BA5-3B346001931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9">
                  <c:v>-1.8580499999952735</c:v>
                </c:pt>
                <c:pt idx="10">
                  <c:v>-2.0661699999982375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D8-4FC2-9BA5-3B346001931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D8-4FC2-9BA5-3B346001931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D8-4FC2-9BA5-3B346001931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D8-4FC2-9BA5-3B346001931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D8-4FC2-9BA5-3B346001931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1">
                  <c:v>6.6477768994634756E-2</c:v>
                </c:pt>
                <c:pt idx="2">
                  <c:v>5.2617194846922066E-2</c:v>
                </c:pt>
                <c:pt idx="3">
                  <c:v>-7.7753067966837008E-3</c:v>
                </c:pt>
                <c:pt idx="4">
                  <c:v>-0.7701068849208843</c:v>
                </c:pt>
                <c:pt idx="5">
                  <c:v>-0.87257612951290309</c:v>
                </c:pt>
                <c:pt idx="6">
                  <c:v>-0.87257612951290309</c:v>
                </c:pt>
                <c:pt idx="7">
                  <c:v>-1.0354378757485279</c:v>
                </c:pt>
                <c:pt idx="8">
                  <c:v>-1.2121601961318653</c:v>
                </c:pt>
                <c:pt idx="9">
                  <c:v>-1.8586569760216096</c:v>
                </c:pt>
                <c:pt idx="10">
                  <c:v>-2.0635954652056476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D8-4FC2-9BA5-3B3460019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633000"/>
        <c:axId val="1"/>
      </c:scatterChart>
      <c:valAx>
        <c:axId val="550633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633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9256198347107439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295275</xdr:colOff>
      <xdr:row>18</xdr:row>
      <xdr:rowOff>28575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8A94F6DC-085D-C605-4536-95EC1590C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600075</xdr:colOff>
      <xdr:row>18</xdr:row>
      <xdr:rowOff>38100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4110891C-7805-741D-FD72-81BA71292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8D7577-43E8-7F75-F345-AEB3C7B0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2.pdf" TargetMode="External"/><Relationship Id="rId3" Type="http://schemas.openxmlformats.org/officeDocument/2006/relationships/hyperlink" Target="http://www.konkoly.hu/cgi-bin/IBVS?5653" TargetMode="External"/><Relationship Id="rId7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5364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142.pdf" TargetMode="External"/><Relationship Id="rId5" Type="http://schemas.openxmlformats.org/officeDocument/2006/relationships/hyperlink" Target="http://var.astro.cz/oejv/issues/oejv0116.pdf" TargetMode="External"/><Relationship Id="rId4" Type="http://schemas.openxmlformats.org/officeDocument/2006/relationships/hyperlink" Target="http://var.astro.cz/oejv/issues/oejv007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968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27</v>
      </c>
      <c r="B2" s="15" t="s">
        <v>44</v>
      </c>
    </row>
    <row r="3" spans="1:6">
      <c r="C3" s="11" t="s">
        <v>59</v>
      </c>
    </row>
    <row r="4" spans="1:6" ht="14.25" thickTop="1" thickBot="1">
      <c r="A4" s="8" t="s">
        <v>0</v>
      </c>
      <c r="C4" s="3">
        <v>37161.373</v>
      </c>
      <c r="D4" s="4">
        <v>1.96143</v>
      </c>
    </row>
    <row r="5" spans="1:6" ht="13.5" thickTop="1">
      <c r="A5" s="29" t="s">
        <v>50</v>
      </c>
      <c r="B5" s="30"/>
      <c r="C5" s="31">
        <v>-9.5</v>
      </c>
      <c r="D5" s="30" t="s">
        <v>51</v>
      </c>
    </row>
    <row r="6" spans="1:6">
      <c r="A6" s="8" t="s">
        <v>1</v>
      </c>
    </row>
    <row r="7" spans="1:6">
      <c r="A7" t="s">
        <v>2</v>
      </c>
      <c r="C7">
        <f>+C4</f>
        <v>37161.373</v>
      </c>
      <c r="D7" s="68" t="s">
        <v>182</v>
      </c>
    </row>
    <row r="8" spans="1:6">
      <c r="A8" t="s">
        <v>3</v>
      </c>
      <c r="C8">
        <v>1.9609349794947246</v>
      </c>
      <c r="D8" s="68" t="s">
        <v>115</v>
      </c>
    </row>
    <row r="9" spans="1:6">
      <c r="A9" s="40" t="s">
        <v>54</v>
      </c>
      <c r="B9" s="41">
        <v>43</v>
      </c>
      <c r="C9" s="33" t="str">
        <f>"F"&amp;B9</f>
        <v>F43</v>
      </c>
      <c r="D9" s="11" t="str">
        <f>"G"&amp;B9</f>
        <v>G43</v>
      </c>
    </row>
    <row r="10" spans="1:6" ht="13.5" thickBot="1">
      <c r="A10" s="30"/>
      <c r="B10" s="30"/>
      <c r="C10" s="7" t="s">
        <v>22</v>
      </c>
      <c r="D10" s="7" t="s">
        <v>23</v>
      </c>
      <c r="E10" s="30"/>
    </row>
    <row r="11" spans="1:6">
      <c r="A11" s="30" t="s">
        <v>16</v>
      </c>
      <c r="B11" s="30"/>
      <c r="C11" s="32">
        <f ca="1">INTERCEPT(INDIRECT($D$9):G990,INDIRECT($C$9):F990)</f>
        <v>-0.10014931161464988</v>
      </c>
      <c r="D11" s="6"/>
      <c r="E11" s="30"/>
    </row>
    <row r="12" spans="1:6">
      <c r="A12" s="30" t="s">
        <v>17</v>
      </c>
      <c r="B12" s="30"/>
      <c r="C12" s="32">
        <f ca="1">SLOPE(INDIRECT($D$9):G990,INDIRECT($C$9):F990)</f>
        <v>1.5216799103445137E-5</v>
      </c>
      <c r="D12" s="6"/>
      <c r="E12" s="71" t="s">
        <v>179</v>
      </c>
      <c r="F12" s="72" t="s">
        <v>183</v>
      </c>
    </row>
    <row r="13" spans="1:6">
      <c r="A13" s="30" t="s">
        <v>21</v>
      </c>
      <c r="B13" s="30"/>
      <c r="C13" s="6" t="s">
        <v>14</v>
      </c>
      <c r="E13" s="69" t="s">
        <v>55</v>
      </c>
      <c r="F13" s="73">
        <v>1</v>
      </c>
    </row>
    <row r="14" spans="1:6">
      <c r="A14" s="30"/>
      <c r="B14" s="30"/>
      <c r="C14" s="30"/>
      <c r="E14" s="69" t="s">
        <v>52</v>
      </c>
      <c r="F14" s="74">
        <f ca="1">NOW()+15018.5+$C$5/24</f>
        <v>60536.834324768519</v>
      </c>
    </row>
    <row r="15" spans="1:6">
      <c r="A15" s="34" t="s">
        <v>18</v>
      </c>
      <c r="B15" s="30"/>
      <c r="C15" s="12">
        <f ca="1">(C7+C11)+(C8+C12)*INT(MAX(F21:F3531))</f>
        <v>56539.382690464001</v>
      </c>
      <c r="E15" s="69" t="s">
        <v>56</v>
      </c>
      <c r="F15" s="74">
        <f ca="1">ROUND(2*($F$14-$C$7)/$C$8,0)/2+$F$13</f>
        <v>11921.5</v>
      </c>
    </row>
    <row r="16" spans="1:6">
      <c r="A16" s="36" t="s">
        <v>4</v>
      </c>
      <c r="B16" s="30"/>
      <c r="C16" s="13">
        <f ca="1">+C8+C12</f>
        <v>1.9609501962938281</v>
      </c>
      <c r="E16" s="69" t="s">
        <v>53</v>
      </c>
      <c r="F16" s="74">
        <f ca="1">ROUND(2*($F$14-$C$15)/$C$16,0)/2+$F$13</f>
        <v>2039.5</v>
      </c>
    </row>
    <row r="17" spans="1:31" ht="13.5" thickBot="1">
      <c r="A17" s="35" t="s">
        <v>42</v>
      </c>
      <c r="B17" s="30"/>
      <c r="C17" s="30">
        <f>COUNT(C21:C2189)</f>
        <v>26</v>
      </c>
      <c r="E17" s="69" t="s">
        <v>180</v>
      </c>
      <c r="F17" s="75">
        <f ca="1">+$C$15+$C$16*$F$16-15018.5-$C$5/24</f>
        <v>45520.636449138598</v>
      </c>
    </row>
    <row r="18" spans="1:31" ht="14.25" thickTop="1" thickBot="1">
      <c r="A18" s="36" t="s">
        <v>5</v>
      </c>
      <c r="B18" s="30"/>
      <c r="C18" s="38">
        <f ca="1">+C15</f>
        <v>56539.382690464001</v>
      </c>
      <c r="D18" s="39">
        <f ca="1">+C16</f>
        <v>1.9609501962938281</v>
      </c>
      <c r="E18" s="70" t="s">
        <v>181</v>
      </c>
      <c r="F18" s="76">
        <f ca="1">+($C$15+$C$16*$F$16)-($C$16/2)-15018.5-$C$5/24</f>
        <v>45519.655974040448</v>
      </c>
    </row>
    <row r="19" spans="1:31" ht="13.5" thickTop="1">
      <c r="E19" s="35"/>
      <c r="F19" s="37"/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67</v>
      </c>
      <c r="I20" s="10" t="s">
        <v>70</v>
      </c>
      <c r="J20" s="10" t="s">
        <v>64</v>
      </c>
      <c r="K20" s="10" t="s">
        <v>62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1" s="22" customFormat="1" ht="12.75" customHeight="1">
      <c r="A21" s="62" t="s">
        <v>76</v>
      </c>
      <c r="B21" s="66" t="s">
        <v>46</v>
      </c>
      <c r="C21" s="63">
        <v>37159.341</v>
      </c>
      <c r="D21" s="63" t="s">
        <v>70</v>
      </c>
      <c r="E21" s="22">
        <f t="shared" ref="E21:E46" si="0">+(C21-C$7)/C$8</f>
        <v>-1.0362403757634178</v>
      </c>
      <c r="F21" s="22">
        <f t="shared" ref="F21:F46" si="1">ROUND(2*E21,0)/2</f>
        <v>-1</v>
      </c>
      <c r="G21" s="22">
        <f>+C21-(C$7+F21*C$8)</f>
        <v>-7.1065020507376175E-2</v>
      </c>
      <c r="I21" s="22">
        <f>+G21</f>
        <v>-7.1065020507376175E-2</v>
      </c>
      <c r="Q21" s="24">
        <f t="shared" ref="Q21:Q46" si="2">+C21-15018.5</f>
        <v>22140.841</v>
      </c>
    </row>
    <row r="22" spans="1:31" s="22" customFormat="1" ht="12.75" customHeight="1">
      <c r="A22" s="62" t="s">
        <v>76</v>
      </c>
      <c r="B22" s="66" t="s">
        <v>46</v>
      </c>
      <c r="C22" s="63">
        <v>37161.351999999999</v>
      </c>
      <c r="D22" s="63" t="s">
        <v>70</v>
      </c>
      <c r="E22" s="22">
        <f t="shared" si="0"/>
        <v>-1.0709177112058743E-2</v>
      </c>
      <c r="F22" s="22">
        <f t="shared" si="1"/>
        <v>0</v>
      </c>
      <c r="G22" s="22">
        <f>+C22-(C$7+F22*C$8)</f>
        <v>-2.1000000000640284E-2</v>
      </c>
      <c r="I22" s="22">
        <f>+G22</f>
        <v>-2.1000000000640284E-2</v>
      </c>
      <c r="Q22" s="24">
        <f t="shared" si="2"/>
        <v>22142.851999999999</v>
      </c>
    </row>
    <row r="23" spans="1:31" s="22" customFormat="1" ht="12.75" customHeight="1">
      <c r="A23" s="22" t="s">
        <v>12</v>
      </c>
      <c r="C23" s="23">
        <v>37161.373</v>
      </c>
      <c r="D23" s="23" t="s">
        <v>14</v>
      </c>
      <c r="E23" s="22">
        <f t="shared" si="0"/>
        <v>0</v>
      </c>
      <c r="F23" s="22">
        <f t="shared" si="1"/>
        <v>0</v>
      </c>
      <c r="H23" s="22">
        <v>0</v>
      </c>
      <c r="Q23" s="24">
        <f t="shared" si="2"/>
        <v>22142.873</v>
      </c>
    </row>
    <row r="24" spans="1:31" s="22" customFormat="1" ht="12.75" customHeight="1">
      <c r="A24" s="62" t="s">
        <v>76</v>
      </c>
      <c r="B24" s="66" t="s">
        <v>46</v>
      </c>
      <c r="C24" s="63">
        <v>37163.311999999998</v>
      </c>
      <c r="D24" s="63" t="s">
        <v>70</v>
      </c>
      <c r="E24" s="22">
        <f t="shared" si="0"/>
        <v>0.9888140199825034</v>
      </c>
      <c r="F24" s="22">
        <f t="shared" si="1"/>
        <v>1</v>
      </c>
      <c r="G24" s="22">
        <f t="shared" ref="G24:G46" si="3">+C24-(C$7+F24*C$8)</f>
        <v>-2.1934979493380524E-2</v>
      </c>
      <c r="I24" s="22">
        <f t="shared" ref="I24:I35" si="4">+G24</f>
        <v>-2.1934979493380524E-2</v>
      </c>
      <c r="Q24" s="24">
        <f t="shared" si="2"/>
        <v>22144.811999999998</v>
      </c>
    </row>
    <row r="25" spans="1:31" s="22" customFormat="1" ht="12.75" customHeight="1">
      <c r="A25" s="62" t="s">
        <v>76</v>
      </c>
      <c r="B25" s="66" t="s">
        <v>46</v>
      </c>
      <c r="C25" s="63">
        <v>37165.364000000001</v>
      </c>
      <c r="D25" s="63" t="s">
        <v>70</v>
      </c>
      <c r="E25" s="22">
        <f t="shared" si="0"/>
        <v>2.0352536120448868</v>
      </c>
      <c r="F25" s="22">
        <f t="shared" si="1"/>
        <v>2</v>
      </c>
      <c r="G25" s="22">
        <f t="shared" si="3"/>
        <v>6.913004101079423E-2</v>
      </c>
      <c r="I25" s="22">
        <f t="shared" si="4"/>
        <v>6.913004101079423E-2</v>
      </c>
      <c r="Q25" s="24">
        <f t="shared" si="2"/>
        <v>22146.864000000001</v>
      </c>
    </row>
    <row r="26" spans="1:31" s="22" customFormat="1" ht="12.75" customHeight="1">
      <c r="A26" s="62" t="s">
        <v>76</v>
      </c>
      <c r="B26" s="66" t="s">
        <v>46</v>
      </c>
      <c r="C26" s="63">
        <v>37218.288999999997</v>
      </c>
      <c r="D26" s="63" t="s">
        <v>70</v>
      </c>
      <c r="E26" s="22">
        <f t="shared" si="0"/>
        <v>29.024929737682083</v>
      </c>
      <c r="F26" s="22">
        <f t="shared" si="1"/>
        <v>29</v>
      </c>
      <c r="G26" s="22">
        <f t="shared" si="3"/>
        <v>4.8885594653256703E-2</v>
      </c>
      <c r="I26" s="22">
        <f t="shared" si="4"/>
        <v>4.8885594653256703E-2</v>
      </c>
      <c r="Q26" s="24">
        <f t="shared" si="2"/>
        <v>22199.788999999997</v>
      </c>
    </row>
    <row r="27" spans="1:31" s="22" customFormat="1" ht="12.75" customHeight="1">
      <c r="A27" s="22" t="s">
        <v>32</v>
      </c>
      <c r="C27" s="25">
        <v>44842.385999999999</v>
      </c>
      <c r="D27" s="23"/>
      <c r="E27" s="22">
        <f t="shared" si="0"/>
        <v>3917.0156483103638</v>
      </c>
      <c r="F27" s="22">
        <f t="shared" si="1"/>
        <v>3917</v>
      </c>
      <c r="G27" s="22">
        <f t="shared" si="3"/>
        <v>3.06853191650589E-2</v>
      </c>
      <c r="I27" s="22">
        <f t="shared" si="4"/>
        <v>3.06853191650589E-2</v>
      </c>
      <c r="Q27" s="24">
        <f t="shared" si="2"/>
        <v>29823.885999999999</v>
      </c>
      <c r="AA27" s="22">
        <v>6</v>
      </c>
      <c r="AC27" s="22" t="s">
        <v>31</v>
      </c>
      <c r="AE27" s="22" t="s">
        <v>33</v>
      </c>
    </row>
    <row r="28" spans="1:31" s="22" customFormat="1" ht="12.75" customHeight="1">
      <c r="A28" s="22" t="s">
        <v>34</v>
      </c>
      <c r="C28" s="25">
        <v>44897.302000000003</v>
      </c>
      <c r="D28" s="23"/>
      <c r="E28" s="22">
        <f t="shared" si="0"/>
        <v>3945.0206564183609</v>
      </c>
      <c r="F28" s="22">
        <f t="shared" si="1"/>
        <v>3945</v>
      </c>
      <c r="G28" s="22">
        <f t="shared" si="3"/>
        <v>4.0505893317458685E-2</v>
      </c>
      <c r="I28" s="22">
        <f t="shared" si="4"/>
        <v>4.0505893317458685E-2</v>
      </c>
      <c r="Q28" s="24">
        <f t="shared" si="2"/>
        <v>29878.802000000003</v>
      </c>
      <c r="AA28" s="22">
        <v>6</v>
      </c>
      <c r="AC28" s="22" t="s">
        <v>31</v>
      </c>
      <c r="AE28" s="22" t="s">
        <v>33</v>
      </c>
    </row>
    <row r="29" spans="1:31" s="22" customFormat="1" ht="12.75" customHeight="1">
      <c r="A29" s="22" t="s">
        <v>35</v>
      </c>
      <c r="C29" s="25">
        <v>45136.567999999999</v>
      </c>
      <c r="D29" s="23"/>
      <c r="E29" s="22">
        <f t="shared" si="0"/>
        <v>4067.0369407429171</v>
      </c>
      <c r="F29" s="22">
        <f t="shared" si="1"/>
        <v>4067</v>
      </c>
      <c r="G29" s="22">
        <f t="shared" si="3"/>
        <v>7.2438394956407137E-2</v>
      </c>
      <c r="I29" s="22">
        <f t="shared" si="4"/>
        <v>7.2438394956407137E-2</v>
      </c>
      <c r="Q29" s="24">
        <f t="shared" si="2"/>
        <v>30118.067999999999</v>
      </c>
      <c r="AA29" s="22">
        <v>6</v>
      </c>
      <c r="AC29" s="22" t="s">
        <v>31</v>
      </c>
      <c r="AE29" s="22" t="s">
        <v>33</v>
      </c>
    </row>
    <row r="30" spans="1:31" s="22" customFormat="1" ht="12.75" customHeight="1">
      <c r="A30" s="22" t="s">
        <v>37</v>
      </c>
      <c r="C30" s="25">
        <v>48156.36</v>
      </c>
      <c r="D30" s="23">
        <v>0.02</v>
      </c>
      <c r="E30" s="22">
        <f t="shared" si="0"/>
        <v>5607.0125297234927</v>
      </c>
      <c r="F30" s="22">
        <f t="shared" si="1"/>
        <v>5607</v>
      </c>
      <c r="G30" s="22">
        <f t="shared" si="3"/>
        <v>2.4569973080360796E-2</v>
      </c>
      <c r="I30" s="22">
        <f t="shared" si="4"/>
        <v>2.4569973080360796E-2</v>
      </c>
      <c r="Q30" s="24">
        <f t="shared" si="2"/>
        <v>33137.86</v>
      </c>
      <c r="AA30" s="22">
        <v>6</v>
      </c>
      <c r="AC30" s="22" t="s">
        <v>36</v>
      </c>
      <c r="AE30" s="22" t="s">
        <v>33</v>
      </c>
    </row>
    <row r="31" spans="1:31" s="22" customFormat="1" ht="12.75" customHeight="1">
      <c r="A31" s="22" t="s">
        <v>37</v>
      </c>
      <c r="C31" s="25">
        <v>48562.28</v>
      </c>
      <c r="D31" s="23">
        <v>0.02</v>
      </c>
      <c r="E31" s="22">
        <f t="shared" si="0"/>
        <v>5814.0158236851275</v>
      </c>
      <c r="F31" s="22">
        <f t="shared" si="1"/>
        <v>5814</v>
      </c>
      <c r="G31" s="22">
        <f t="shared" si="3"/>
        <v>3.1029217672767118E-2</v>
      </c>
      <c r="I31" s="22">
        <f t="shared" si="4"/>
        <v>3.1029217672767118E-2</v>
      </c>
      <c r="Q31" s="24">
        <f t="shared" si="2"/>
        <v>33543.78</v>
      </c>
      <c r="AA31" s="22">
        <v>7</v>
      </c>
      <c r="AC31" s="22" t="s">
        <v>36</v>
      </c>
      <c r="AE31" s="22" t="s">
        <v>33</v>
      </c>
    </row>
    <row r="32" spans="1:31" s="22" customFormat="1" ht="12.75" customHeight="1">
      <c r="A32" s="22" t="s">
        <v>39</v>
      </c>
      <c r="C32" s="25">
        <v>48562.285000000003</v>
      </c>
      <c r="D32" s="23">
        <v>5.0000000000000001E-3</v>
      </c>
      <c r="E32" s="22">
        <f t="shared" si="0"/>
        <v>5814.0183734892034</v>
      </c>
      <c r="F32" s="22">
        <f t="shared" si="1"/>
        <v>5814</v>
      </c>
      <c r="G32" s="22">
        <f t="shared" si="3"/>
        <v>3.602921767742373E-2</v>
      </c>
      <c r="I32" s="22">
        <f t="shared" si="4"/>
        <v>3.602921767742373E-2</v>
      </c>
      <c r="Q32" s="24">
        <f t="shared" si="2"/>
        <v>33543.785000000003</v>
      </c>
      <c r="AA32" s="22">
        <v>22</v>
      </c>
      <c r="AC32" s="22" t="s">
        <v>38</v>
      </c>
      <c r="AE32" s="22" t="s">
        <v>33</v>
      </c>
    </row>
    <row r="33" spans="1:31" s="22" customFormat="1" ht="12.75" customHeight="1">
      <c r="A33" s="22" t="s">
        <v>37</v>
      </c>
      <c r="C33" s="25">
        <v>49207.447999999997</v>
      </c>
      <c r="D33" s="23">
        <v>3.0000000000000001E-3</v>
      </c>
      <c r="E33" s="22">
        <f t="shared" si="0"/>
        <v>6143.0262226766527</v>
      </c>
      <c r="F33" s="22">
        <f t="shared" si="1"/>
        <v>6143</v>
      </c>
      <c r="G33" s="22">
        <f t="shared" si="3"/>
        <v>5.1420963900454808E-2</v>
      </c>
      <c r="I33" s="22">
        <f t="shared" si="4"/>
        <v>5.1420963900454808E-2</v>
      </c>
      <c r="Q33" s="24">
        <f t="shared" si="2"/>
        <v>34188.947999999997</v>
      </c>
      <c r="AA33" s="22">
        <v>15</v>
      </c>
      <c r="AC33" s="22" t="s">
        <v>36</v>
      </c>
      <c r="AE33" s="22" t="s">
        <v>33</v>
      </c>
    </row>
    <row r="34" spans="1:31" s="22" customFormat="1" ht="12.75" customHeight="1">
      <c r="A34" s="22" t="s">
        <v>37</v>
      </c>
      <c r="C34" s="25">
        <v>49907.517999999996</v>
      </c>
      <c r="D34" s="23">
        <v>8.0000000000000002E-3</v>
      </c>
      <c r="E34" s="22">
        <f t="shared" si="0"/>
        <v>6500.0344903247651</v>
      </c>
      <c r="F34" s="22">
        <f t="shared" si="1"/>
        <v>6500</v>
      </c>
      <c r="G34" s="22">
        <f t="shared" si="3"/>
        <v>6.7633284284966066E-2</v>
      </c>
      <c r="I34" s="22">
        <f t="shared" si="4"/>
        <v>6.7633284284966066E-2</v>
      </c>
      <c r="Q34" s="24">
        <f t="shared" si="2"/>
        <v>34889.017999999996</v>
      </c>
      <c r="AA34" s="22">
        <v>37</v>
      </c>
      <c r="AC34" s="22" t="s">
        <v>38</v>
      </c>
      <c r="AE34" s="22" t="s">
        <v>33</v>
      </c>
    </row>
    <row r="35" spans="1:31" s="22" customFormat="1" ht="12.75" customHeight="1">
      <c r="A35" s="62" t="s">
        <v>127</v>
      </c>
      <c r="B35" s="66" t="s">
        <v>176</v>
      </c>
      <c r="C35" s="63">
        <v>51013.483</v>
      </c>
      <c r="D35" s="63" t="s">
        <v>70</v>
      </c>
      <c r="E35" s="22">
        <f t="shared" si="0"/>
        <v>7064.0333029141448</v>
      </c>
      <c r="F35" s="22">
        <f t="shared" si="1"/>
        <v>7064</v>
      </c>
      <c r="G35" s="22">
        <f t="shared" si="3"/>
        <v>6.5304849267704412E-2</v>
      </c>
      <c r="I35" s="22">
        <f t="shared" si="4"/>
        <v>6.5304849267704412E-2</v>
      </c>
      <c r="Q35" s="24">
        <f t="shared" si="2"/>
        <v>35994.983</v>
      </c>
    </row>
    <row r="36" spans="1:31" s="22" customFormat="1" ht="12.75" customHeight="1">
      <c r="A36" s="62" t="s">
        <v>132</v>
      </c>
      <c r="B36" s="66" t="s">
        <v>176</v>
      </c>
      <c r="C36" s="63">
        <v>51766.471299999997</v>
      </c>
      <c r="D36" s="63" t="s">
        <v>70</v>
      </c>
      <c r="E36" s="22">
        <f t="shared" si="0"/>
        <v>7448.0278299504371</v>
      </c>
      <c r="F36" s="22">
        <f t="shared" si="1"/>
        <v>7448</v>
      </c>
      <c r="G36" s="22">
        <f t="shared" si="3"/>
        <v>5.4572723289311398E-2</v>
      </c>
      <c r="I36" s="22">
        <f>+G36</f>
        <v>5.4572723289311398E-2</v>
      </c>
      <c r="Q36" s="24">
        <f t="shared" si="2"/>
        <v>36747.971299999997</v>
      </c>
    </row>
    <row r="37" spans="1:31" s="22" customFormat="1" ht="12.75" customHeight="1">
      <c r="A37" s="18" t="s">
        <v>49</v>
      </c>
      <c r="B37" s="17" t="s">
        <v>46</v>
      </c>
      <c r="C37" s="18">
        <v>51878.245369999997</v>
      </c>
      <c r="D37" s="18">
        <v>1.6000000000000001E-3</v>
      </c>
      <c r="E37" s="22">
        <f t="shared" si="0"/>
        <v>7505.0282257661102</v>
      </c>
      <c r="F37" s="22">
        <f t="shared" si="1"/>
        <v>7505</v>
      </c>
      <c r="G37" s="22">
        <f t="shared" si="3"/>
        <v>5.5348892092297319E-2</v>
      </c>
      <c r="I37" s="22">
        <f>+G37</f>
        <v>5.5348892092297319E-2</v>
      </c>
      <c r="O37" s="22">
        <f t="shared" ref="O37:O46" ca="1" si="5">+C$11+C$12*F37</f>
        <v>1.4052765656705879E-2</v>
      </c>
      <c r="Q37" s="24">
        <f t="shared" si="2"/>
        <v>36859.745369999997</v>
      </c>
    </row>
    <row r="38" spans="1:31">
      <c r="A38" s="64" t="s">
        <v>143</v>
      </c>
      <c r="B38" s="67" t="s">
        <v>176</v>
      </c>
      <c r="C38" s="65">
        <v>52115.517</v>
      </c>
      <c r="D38" s="65" t="s">
        <v>70</v>
      </c>
      <c r="E38" s="22">
        <f t="shared" si="0"/>
        <v>7626.0274595403689</v>
      </c>
      <c r="F38" s="22">
        <f t="shared" si="1"/>
        <v>7626</v>
      </c>
      <c r="G38" s="22">
        <f t="shared" si="3"/>
        <v>5.3846373230044264E-2</v>
      </c>
      <c r="H38" s="22"/>
      <c r="I38" s="22">
        <f>+G38</f>
        <v>5.3846373230044264E-2</v>
      </c>
      <c r="J38" s="22"/>
      <c r="K38" s="22"/>
      <c r="L38" s="22"/>
      <c r="M38" s="22"/>
      <c r="N38" s="22"/>
      <c r="O38" s="22">
        <f t="shared" ca="1" si="5"/>
        <v>1.5893998348222735E-2</v>
      </c>
      <c r="P38" s="22"/>
      <c r="Q38" s="24">
        <f t="shared" si="2"/>
        <v>37097.017</v>
      </c>
    </row>
    <row r="39" spans="1:31" s="22" customFormat="1" ht="12.75" customHeight="1">
      <c r="A39" s="26" t="s">
        <v>41</v>
      </c>
      <c r="B39" s="26"/>
      <c r="C39" s="28">
        <v>52468.4761</v>
      </c>
      <c r="D39" s="28">
        <v>1.1000000000000001E-3</v>
      </c>
      <c r="E39" s="22">
        <f t="shared" si="0"/>
        <v>7806.0227697831124</v>
      </c>
      <c r="F39" s="22">
        <f t="shared" si="1"/>
        <v>7806</v>
      </c>
      <c r="G39" s="22">
        <f t="shared" si="3"/>
        <v>4.4650064177403692E-2</v>
      </c>
      <c r="J39" s="22">
        <f>+G39</f>
        <v>4.4650064177403692E-2</v>
      </c>
      <c r="O39" s="22">
        <f t="shared" ca="1" si="5"/>
        <v>1.863302218684286E-2</v>
      </c>
      <c r="Q39" s="24">
        <f t="shared" si="2"/>
        <v>37449.9761</v>
      </c>
    </row>
    <row r="40" spans="1:31" s="22" customFormat="1" ht="12.75" customHeight="1">
      <c r="A40" s="28" t="s">
        <v>41</v>
      </c>
      <c r="B40" s="43" t="s">
        <v>46</v>
      </c>
      <c r="C40" s="44">
        <v>52468.4761</v>
      </c>
      <c r="D40" s="44">
        <v>1.1000000000000001E-3</v>
      </c>
      <c r="E40" s="22">
        <f t="shared" si="0"/>
        <v>7806.0227697831124</v>
      </c>
      <c r="F40" s="22">
        <f t="shared" si="1"/>
        <v>7806</v>
      </c>
      <c r="G40" s="22">
        <f t="shared" si="3"/>
        <v>4.4650064177403692E-2</v>
      </c>
      <c r="J40" s="22">
        <f>+G40</f>
        <v>4.4650064177403692E-2</v>
      </c>
      <c r="O40" s="22">
        <f t="shared" ca="1" si="5"/>
        <v>1.863302218684286E-2</v>
      </c>
      <c r="Q40" s="24">
        <f t="shared" si="2"/>
        <v>37449.9761</v>
      </c>
    </row>
    <row r="41" spans="1:31" s="22" customFormat="1" ht="12.75" customHeight="1">
      <c r="A41" s="26" t="s">
        <v>45</v>
      </c>
      <c r="B41" s="27" t="s">
        <v>46</v>
      </c>
      <c r="C41" s="28">
        <v>53280.3</v>
      </c>
      <c r="D41" s="28">
        <v>2E-3</v>
      </c>
      <c r="E41" s="22">
        <f t="shared" si="0"/>
        <v>8220.0211473372656</v>
      </c>
      <c r="F41" s="22">
        <f t="shared" si="1"/>
        <v>8220</v>
      </c>
      <c r="G41" s="22">
        <f t="shared" si="3"/>
        <v>4.1468553368758876E-2</v>
      </c>
      <c r="K41" s="22">
        <f>+G41</f>
        <v>4.1468553368758876E-2</v>
      </c>
      <c r="O41" s="22">
        <f t="shared" ca="1" si="5"/>
        <v>2.493277701566915E-2</v>
      </c>
      <c r="Q41" s="24">
        <f t="shared" si="2"/>
        <v>38261.800000000003</v>
      </c>
    </row>
    <row r="42" spans="1:31" s="22" customFormat="1" ht="12.75" customHeight="1">
      <c r="A42" s="18" t="s">
        <v>48</v>
      </c>
      <c r="B42" s="17" t="s">
        <v>46</v>
      </c>
      <c r="C42" s="18">
        <v>54268.606999999844</v>
      </c>
      <c r="D42" s="18">
        <v>3.0000000000000001E-3</v>
      </c>
      <c r="E42" s="22">
        <f t="shared" si="0"/>
        <v>8724.0189903736009</v>
      </c>
      <c r="F42" s="22">
        <f t="shared" si="1"/>
        <v>8724</v>
      </c>
      <c r="G42" s="22">
        <f t="shared" si="3"/>
        <v>3.7238887867715675E-2</v>
      </c>
      <c r="K42" s="22">
        <f>+G42</f>
        <v>3.7238887867715675E-2</v>
      </c>
      <c r="O42" s="22">
        <f t="shared" ca="1" si="5"/>
        <v>3.2602043763805488E-2</v>
      </c>
      <c r="Q42" s="24">
        <f t="shared" si="2"/>
        <v>39250.106999999844</v>
      </c>
    </row>
    <row r="43" spans="1:31" s="22" customFormat="1" ht="12.75" customHeight="1">
      <c r="A43" s="16" t="s">
        <v>178</v>
      </c>
      <c r="B43" s="45" t="s">
        <v>46</v>
      </c>
      <c r="C43" s="46">
        <v>55084.357000000004</v>
      </c>
      <c r="D43" s="46">
        <v>3.0000000000000001E-3</v>
      </c>
      <c r="E43" s="22">
        <f t="shared" si="0"/>
        <v>9140.0195250829947</v>
      </c>
      <c r="F43" s="22">
        <f t="shared" si="1"/>
        <v>9140</v>
      </c>
      <c r="G43" s="22">
        <f t="shared" si="3"/>
        <v>3.8287418225081638E-2</v>
      </c>
      <c r="I43" s="22">
        <f>+G43</f>
        <v>3.8287418225081638E-2</v>
      </c>
      <c r="O43" s="22">
        <f t="shared" ca="1" si="5"/>
        <v>3.8932232190838689E-2</v>
      </c>
      <c r="Q43" s="24">
        <f t="shared" si="2"/>
        <v>40065.857000000004</v>
      </c>
    </row>
    <row r="44" spans="1:31" s="22" customFormat="1" ht="12.75" customHeight="1">
      <c r="A44" s="28" t="s">
        <v>57</v>
      </c>
      <c r="B44" s="27" t="s">
        <v>46</v>
      </c>
      <c r="C44" s="28">
        <v>55784.417999999998</v>
      </c>
      <c r="D44" s="28">
        <v>3.0000000000000001E-3</v>
      </c>
      <c r="E44" s="22">
        <f t="shared" si="0"/>
        <v>9497.0232030837706</v>
      </c>
      <c r="F44" s="22">
        <f t="shared" si="1"/>
        <v>9497</v>
      </c>
      <c r="G44" s="22">
        <f t="shared" si="3"/>
        <v>4.5499738596845418E-2</v>
      </c>
      <c r="I44" s="22">
        <f>+G44</f>
        <v>4.5499738596845418E-2</v>
      </c>
      <c r="O44" s="22">
        <f t="shared" ca="1" si="5"/>
        <v>4.436462947076858E-2</v>
      </c>
      <c r="Q44" s="24">
        <f t="shared" si="2"/>
        <v>40765.917999999998</v>
      </c>
    </row>
    <row r="45" spans="1:31" s="22" customFormat="1" ht="12.75" customHeight="1">
      <c r="A45" s="42" t="s">
        <v>58</v>
      </c>
      <c r="B45" s="47" t="s">
        <v>46</v>
      </c>
      <c r="C45" s="48">
        <v>56133.466200000003</v>
      </c>
      <c r="D45" s="48">
        <v>2.0000000000000001E-4</v>
      </c>
      <c r="E45" s="22">
        <f t="shared" si="0"/>
        <v>9675.0241075757422</v>
      </c>
      <c r="F45" s="22">
        <f t="shared" si="1"/>
        <v>9675</v>
      </c>
      <c r="G45" s="22">
        <f t="shared" si="3"/>
        <v>4.7273388547182549E-2</v>
      </c>
      <c r="J45" s="22">
        <f>+G45</f>
        <v>4.7273388547182549E-2</v>
      </c>
      <c r="O45" s="22">
        <f t="shared" ca="1" si="5"/>
        <v>4.7073219711181835E-2</v>
      </c>
      <c r="Q45" s="24">
        <f t="shared" si="2"/>
        <v>41114.966200000003</v>
      </c>
    </row>
    <row r="46" spans="1:31">
      <c r="A46" s="64" t="s">
        <v>177</v>
      </c>
      <c r="B46" s="67" t="s">
        <v>176</v>
      </c>
      <c r="C46" s="65">
        <v>56539.381999999998</v>
      </c>
      <c r="D46" s="65" t="s">
        <v>70</v>
      </c>
      <c r="E46" s="22">
        <f t="shared" si="0"/>
        <v>9882.0252597019517</v>
      </c>
      <c r="F46" s="22">
        <f t="shared" si="1"/>
        <v>9882</v>
      </c>
      <c r="G46" s="22">
        <f t="shared" si="3"/>
        <v>4.9532633129274473E-2</v>
      </c>
      <c r="H46" s="22"/>
      <c r="I46" s="22">
        <f>+G46</f>
        <v>4.9532633129274473E-2</v>
      </c>
      <c r="J46" s="22"/>
      <c r="L46" s="22"/>
      <c r="M46" s="22"/>
      <c r="N46" s="22"/>
      <c r="O46" s="22">
        <f t="shared" ca="1" si="5"/>
        <v>5.0223097125594973E-2</v>
      </c>
      <c r="P46" s="22"/>
      <c r="Q46" s="24">
        <f t="shared" si="2"/>
        <v>41520.881999999998</v>
      </c>
      <c r="R46" s="22"/>
    </row>
    <row r="47" spans="1:31">
      <c r="C47" s="19"/>
      <c r="D47" s="19"/>
    </row>
    <row r="48" spans="1:31">
      <c r="C48" s="19"/>
      <c r="D48" s="19"/>
    </row>
    <row r="49" spans="3:4">
      <c r="C49" s="19"/>
      <c r="D49" s="19"/>
    </row>
    <row r="50" spans="3:4">
      <c r="C50" s="19"/>
      <c r="D50" s="19"/>
    </row>
    <row r="51" spans="3:4">
      <c r="C51" s="19"/>
      <c r="D51" s="19"/>
    </row>
    <row r="52" spans="3:4">
      <c r="C52" s="19"/>
      <c r="D52" s="19"/>
    </row>
    <row r="53" spans="3:4">
      <c r="C53" s="19"/>
      <c r="D53" s="19"/>
    </row>
    <row r="54" spans="3:4">
      <c r="C54" s="19"/>
      <c r="D54" s="19"/>
    </row>
    <row r="55" spans="3:4">
      <c r="C55" s="19"/>
      <c r="D55" s="19"/>
    </row>
    <row r="56" spans="3:4">
      <c r="C56" s="19"/>
      <c r="D56" s="19"/>
    </row>
    <row r="57" spans="3:4">
      <c r="C57" s="19"/>
      <c r="D57" s="19"/>
    </row>
    <row r="58" spans="3:4">
      <c r="C58" s="19"/>
      <c r="D58" s="19"/>
    </row>
    <row r="59" spans="3:4">
      <c r="C59" s="19"/>
      <c r="D59" s="19"/>
    </row>
    <row r="60" spans="3:4">
      <c r="C60" s="19"/>
      <c r="D60" s="19"/>
    </row>
    <row r="61" spans="3:4">
      <c r="C61" s="19"/>
      <c r="D61" s="19"/>
    </row>
    <row r="62" spans="3:4">
      <c r="C62" s="19"/>
      <c r="D62" s="19"/>
    </row>
    <row r="63" spans="3:4">
      <c r="C63" s="19"/>
      <c r="D63" s="19"/>
    </row>
    <row r="64" spans="3:4">
      <c r="C64" s="19"/>
      <c r="D64" s="19"/>
    </row>
    <row r="65" spans="3:4">
      <c r="C65" s="19"/>
      <c r="D65" s="19"/>
    </row>
    <row r="66" spans="3:4">
      <c r="C66" s="19"/>
      <c r="D66" s="19"/>
    </row>
    <row r="67" spans="3:4">
      <c r="C67" s="19"/>
      <c r="D67" s="19"/>
    </row>
    <row r="68" spans="3:4">
      <c r="C68" s="19"/>
      <c r="D68" s="19"/>
    </row>
    <row r="69" spans="3:4">
      <c r="C69" s="19"/>
      <c r="D69" s="19"/>
    </row>
    <row r="70" spans="3:4">
      <c r="C70" s="19"/>
      <c r="D70" s="19"/>
    </row>
    <row r="71" spans="3:4">
      <c r="C71" s="19"/>
      <c r="D71" s="19"/>
    </row>
    <row r="72" spans="3:4">
      <c r="C72" s="19"/>
      <c r="D72" s="19"/>
    </row>
    <row r="73" spans="3:4">
      <c r="C73" s="19"/>
      <c r="D73" s="19"/>
    </row>
    <row r="74" spans="3:4">
      <c r="C74" s="19"/>
      <c r="D74" s="19"/>
    </row>
    <row r="75" spans="3:4">
      <c r="C75" s="19"/>
      <c r="D75" s="19"/>
    </row>
    <row r="76" spans="3:4">
      <c r="C76" s="19"/>
      <c r="D76" s="19"/>
    </row>
    <row r="77" spans="3:4">
      <c r="C77" s="19"/>
      <c r="D77" s="19"/>
    </row>
    <row r="78" spans="3:4">
      <c r="C78" s="19"/>
      <c r="D78" s="19"/>
    </row>
    <row r="79" spans="3:4">
      <c r="C79" s="19"/>
      <c r="D79" s="19"/>
    </row>
    <row r="80" spans="3:4">
      <c r="C80" s="19"/>
      <c r="D80" s="19"/>
    </row>
    <row r="81" spans="3:4">
      <c r="C81" s="19"/>
      <c r="D81" s="19"/>
    </row>
    <row r="82" spans="3:4">
      <c r="C82" s="19"/>
      <c r="D82" s="19"/>
    </row>
    <row r="83" spans="3:4">
      <c r="C83" s="19"/>
      <c r="D83" s="19"/>
    </row>
    <row r="84" spans="3:4">
      <c r="C84" s="19"/>
      <c r="D84" s="19"/>
    </row>
    <row r="85" spans="3:4">
      <c r="C85" s="19"/>
      <c r="D85" s="19"/>
    </row>
    <row r="86" spans="3:4">
      <c r="C86" s="19"/>
      <c r="D86" s="19"/>
    </row>
    <row r="87" spans="3:4">
      <c r="C87" s="19"/>
      <c r="D87" s="19"/>
    </row>
    <row r="88" spans="3:4">
      <c r="C88" s="19"/>
      <c r="D88" s="19"/>
    </row>
    <row r="89" spans="3:4">
      <c r="C89" s="19"/>
      <c r="D89" s="19"/>
    </row>
    <row r="90" spans="3:4">
      <c r="C90" s="19"/>
      <c r="D90" s="19"/>
    </row>
    <row r="91" spans="3:4">
      <c r="C91" s="19"/>
      <c r="D91" s="19"/>
    </row>
    <row r="92" spans="3:4">
      <c r="C92" s="19"/>
      <c r="D92" s="19"/>
    </row>
    <row r="93" spans="3:4">
      <c r="C93" s="19"/>
      <c r="D93" s="19"/>
    </row>
    <row r="94" spans="3:4">
      <c r="C94" s="19"/>
      <c r="D94" s="19"/>
    </row>
    <row r="95" spans="3:4">
      <c r="C95" s="19"/>
      <c r="D95" s="19"/>
    </row>
    <row r="96" spans="3:4">
      <c r="C96" s="19"/>
      <c r="D96" s="19"/>
    </row>
    <row r="97" spans="3:4">
      <c r="C97" s="19"/>
      <c r="D97" s="19"/>
    </row>
    <row r="98" spans="3:4">
      <c r="C98" s="19"/>
      <c r="D98" s="19"/>
    </row>
    <row r="99" spans="3:4">
      <c r="C99" s="19"/>
      <c r="D99" s="19"/>
    </row>
    <row r="100" spans="3:4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  <row r="163" spans="3:4">
      <c r="C163" s="19"/>
      <c r="D163" s="19"/>
    </row>
    <row r="164" spans="3:4">
      <c r="C164" s="19"/>
      <c r="D164" s="19"/>
    </row>
    <row r="165" spans="3:4">
      <c r="C165" s="19"/>
      <c r="D165" s="19"/>
    </row>
    <row r="166" spans="3:4">
      <c r="C166" s="19"/>
      <c r="D166" s="19"/>
    </row>
    <row r="167" spans="3:4">
      <c r="C167" s="19"/>
      <c r="D167" s="19"/>
    </row>
    <row r="168" spans="3:4">
      <c r="C168" s="19"/>
      <c r="D168" s="19"/>
    </row>
    <row r="169" spans="3:4">
      <c r="C169" s="19"/>
      <c r="D169" s="19"/>
    </row>
    <row r="170" spans="3:4">
      <c r="C170" s="19"/>
      <c r="D170" s="19"/>
    </row>
    <row r="171" spans="3:4">
      <c r="C171" s="19"/>
      <c r="D171" s="19"/>
    </row>
    <row r="172" spans="3:4">
      <c r="C172" s="19"/>
      <c r="D172" s="19"/>
    </row>
    <row r="173" spans="3:4">
      <c r="C173" s="19"/>
      <c r="D173" s="19"/>
    </row>
    <row r="174" spans="3:4">
      <c r="C174" s="19"/>
      <c r="D174" s="19"/>
    </row>
    <row r="175" spans="3:4">
      <c r="C175" s="19"/>
      <c r="D175" s="19"/>
    </row>
    <row r="176" spans="3:4">
      <c r="C176" s="19"/>
      <c r="D176" s="19"/>
    </row>
    <row r="177" spans="3:4">
      <c r="C177" s="19"/>
      <c r="D177" s="19"/>
    </row>
    <row r="178" spans="3:4">
      <c r="C178" s="19"/>
      <c r="D178" s="19"/>
    </row>
    <row r="179" spans="3:4">
      <c r="C179" s="19"/>
      <c r="D179" s="19"/>
    </row>
    <row r="180" spans="3:4">
      <c r="C180" s="19"/>
      <c r="D180" s="19"/>
    </row>
    <row r="181" spans="3:4">
      <c r="C181" s="19"/>
      <c r="D181" s="19"/>
    </row>
    <row r="182" spans="3:4">
      <c r="C182" s="19"/>
      <c r="D182" s="19"/>
    </row>
    <row r="183" spans="3:4">
      <c r="C183" s="19"/>
      <c r="D183" s="19"/>
    </row>
    <row r="184" spans="3:4">
      <c r="C184" s="19"/>
      <c r="D184" s="19"/>
    </row>
    <row r="185" spans="3:4">
      <c r="C185" s="19"/>
      <c r="D185" s="19"/>
    </row>
    <row r="186" spans="3:4">
      <c r="C186" s="19"/>
      <c r="D186" s="19"/>
    </row>
    <row r="187" spans="3:4">
      <c r="C187" s="19"/>
      <c r="D187" s="19"/>
    </row>
    <row r="188" spans="3:4">
      <c r="C188" s="19"/>
      <c r="D188" s="19"/>
    </row>
    <row r="189" spans="3:4">
      <c r="C189" s="19"/>
      <c r="D189" s="19"/>
    </row>
    <row r="190" spans="3:4">
      <c r="C190" s="19"/>
      <c r="D190" s="19"/>
    </row>
    <row r="191" spans="3:4">
      <c r="C191" s="19"/>
      <c r="D191" s="19"/>
    </row>
    <row r="192" spans="3:4">
      <c r="C192" s="19"/>
      <c r="D192" s="19"/>
    </row>
    <row r="193" spans="3:4">
      <c r="C193" s="19"/>
      <c r="D193" s="19"/>
    </row>
    <row r="194" spans="3:4">
      <c r="C194" s="19"/>
      <c r="D194" s="19"/>
    </row>
    <row r="195" spans="3:4">
      <c r="C195" s="19"/>
      <c r="D195" s="19"/>
    </row>
    <row r="196" spans="3:4">
      <c r="C196" s="19"/>
      <c r="D196" s="19"/>
    </row>
    <row r="197" spans="3:4">
      <c r="C197" s="19"/>
      <c r="D197" s="19"/>
    </row>
    <row r="198" spans="3:4">
      <c r="C198" s="19"/>
      <c r="D198" s="19"/>
    </row>
    <row r="199" spans="3:4">
      <c r="C199" s="19"/>
      <c r="D199" s="19"/>
    </row>
    <row r="200" spans="3:4">
      <c r="C200" s="19"/>
      <c r="D200" s="19"/>
    </row>
    <row r="201" spans="3:4">
      <c r="C201" s="19"/>
      <c r="D201" s="19"/>
    </row>
    <row r="202" spans="3:4">
      <c r="C202" s="19"/>
      <c r="D202" s="19"/>
    </row>
    <row r="203" spans="3:4">
      <c r="C203" s="19"/>
      <c r="D203" s="19"/>
    </row>
    <row r="204" spans="3:4">
      <c r="C204" s="19"/>
      <c r="D204" s="19"/>
    </row>
    <row r="205" spans="3:4">
      <c r="C205" s="19"/>
      <c r="D205" s="19"/>
    </row>
    <row r="206" spans="3:4">
      <c r="C206" s="19"/>
      <c r="D206" s="19"/>
    </row>
    <row r="207" spans="3:4">
      <c r="C207" s="19"/>
      <c r="D207" s="19"/>
    </row>
    <row r="208" spans="3:4">
      <c r="C208" s="19"/>
      <c r="D208" s="19"/>
    </row>
    <row r="209" spans="3:4">
      <c r="C209" s="19"/>
      <c r="D209" s="19"/>
    </row>
    <row r="210" spans="3:4">
      <c r="C210" s="19"/>
      <c r="D210" s="19"/>
    </row>
    <row r="211" spans="3:4">
      <c r="C211" s="19"/>
      <c r="D211" s="19"/>
    </row>
    <row r="212" spans="3:4">
      <c r="C212" s="19"/>
      <c r="D212" s="19"/>
    </row>
    <row r="213" spans="3:4">
      <c r="C213" s="19"/>
      <c r="D213" s="19"/>
    </row>
    <row r="214" spans="3:4">
      <c r="C214" s="19"/>
      <c r="D214" s="19"/>
    </row>
    <row r="215" spans="3:4">
      <c r="C215" s="19"/>
      <c r="D215" s="19"/>
    </row>
    <row r="216" spans="3:4">
      <c r="C216" s="19"/>
      <c r="D216" s="19"/>
    </row>
    <row r="217" spans="3:4">
      <c r="C217" s="19"/>
      <c r="D217" s="19"/>
    </row>
    <row r="218" spans="3:4">
      <c r="C218" s="19"/>
      <c r="D218" s="19"/>
    </row>
    <row r="219" spans="3:4">
      <c r="C219" s="19"/>
      <c r="D219" s="19"/>
    </row>
    <row r="220" spans="3:4">
      <c r="C220" s="19"/>
      <c r="D220" s="19"/>
    </row>
    <row r="221" spans="3:4">
      <c r="C221" s="19"/>
      <c r="D221" s="19"/>
    </row>
    <row r="222" spans="3:4">
      <c r="C222" s="19"/>
      <c r="D222" s="19"/>
    </row>
    <row r="223" spans="3:4">
      <c r="C223" s="19"/>
      <c r="D223" s="19"/>
    </row>
    <row r="224" spans="3:4">
      <c r="C224" s="19"/>
      <c r="D224" s="19"/>
    </row>
    <row r="225" spans="3:4">
      <c r="C225" s="19"/>
      <c r="D225" s="19"/>
    </row>
    <row r="226" spans="3:4">
      <c r="C226" s="19"/>
      <c r="D226" s="19"/>
    </row>
    <row r="227" spans="3:4">
      <c r="C227" s="19"/>
      <c r="D227" s="19"/>
    </row>
    <row r="228" spans="3:4">
      <c r="C228" s="19"/>
      <c r="D228" s="19"/>
    </row>
    <row r="229" spans="3:4">
      <c r="C229" s="19"/>
      <c r="D229" s="19"/>
    </row>
    <row r="230" spans="3:4">
      <c r="C230" s="19"/>
      <c r="D230" s="19"/>
    </row>
    <row r="231" spans="3:4">
      <c r="C231" s="19"/>
      <c r="D231" s="19"/>
    </row>
    <row r="232" spans="3:4">
      <c r="C232" s="19"/>
      <c r="D232" s="19"/>
    </row>
    <row r="233" spans="3:4">
      <c r="C233" s="19"/>
      <c r="D233" s="19"/>
    </row>
    <row r="234" spans="3:4">
      <c r="C234" s="19"/>
      <c r="D234" s="19"/>
    </row>
    <row r="235" spans="3:4">
      <c r="C235" s="19"/>
      <c r="D235" s="19"/>
    </row>
    <row r="236" spans="3:4">
      <c r="C236" s="19"/>
      <c r="D236" s="19"/>
    </row>
    <row r="237" spans="3:4">
      <c r="C237" s="19"/>
      <c r="D237" s="19"/>
    </row>
    <row r="238" spans="3:4">
      <c r="C238" s="19"/>
      <c r="D238" s="19"/>
    </row>
    <row r="239" spans="3:4">
      <c r="C239" s="19"/>
      <c r="D239" s="19"/>
    </row>
    <row r="240" spans="3:4">
      <c r="C240" s="19"/>
      <c r="D240" s="19"/>
    </row>
    <row r="241" spans="3:4">
      <c r="C241" s="19"/>
      <c r="D241" s="19"/>
    </row>
    <row r="242" spans="3:4">
      <c r="C242" s="19"/>
      <c r="D242" s="19"/>
    </row>
    <row r="243" spans="3:4">
      <c r="C243" s="19"/>
      <c r="D243" s="19"/>
    </row>
    <row r="244" spans="3:4">
      <c r="C244" s="19"/>
      <c r="D244" s="19"/>
    </row>
    <row r="245" spans="3:4">
      <c r="C245" s="19"/>
      <c r="D245" s="19"/>
    </row>
    <row r="246" spans="3:4">
      <c r="C246" s="19"/>
      <c r="D246" s="19"/>
    </row>
    <row r="247" spans="3:4">
      <c r="C247" s="19"/>
      <c r="D247" s="19"/>
    </row>
    <row r="248" spans="3:4">
      <c r="C248" s="19"/>
      <c r="D248" s="19"/>
    </row>
    <row r="249" spans="3:4">
      <c r="C249" s="19"/>
      <c r="D249" s="19"/>
    </row>
    <row r="250" spans="3:4">
      <c r="C250" s="19"/>
      <c r="D250" s="19"/>
    </row>
    <row r="251" spans="3:4">
      <c r="C251" s="19"/>
      <c r="D251" s="19"/>
    </row>
    <row r="252" spans="3:4">
      <c r="C252" s="19"/>
      <c r="D252" s="19"/>
    </row>
    <row r="253" spans="3:4">
      <c r="C253" s="19"/>
      <c r="D253" s="19"/>
    </row>
    <row r="254" spans="3:4">
      <c r="C254" s="19"/>
      <c r="D254" s="19"/>
    </row>
    <row r="255" spans="3:4">
      <c r="C255" s="19"/>
      <c r="D255" s="19"/>
    </row>
    <row r="256" spans="3:4">
      <c r="C256" s="19"/>
      <c r="D256" s="19"/>
    </row>
    <row r="257" spans="3:4">
      <c r="C257" s="19"/>
      <c r="D257" s="19"/>
    </row>
    <row r="258" spans="3:4">
      <c r="C258" s="19"/>
      <c r="D258" s="19"/>
    </row>
    <row r="259" spans="3:4">
      <c r="C259" s="19"/>
      <c r="D259" s="19"/>
    </row>
    <row r="260" spans="3:4">
      <c r="C260" s="19"/>
      <c r="D260" s="19"/>
    </row>
    <row r="261" spans="3:4">
      <c r="C261" s="19"/>
      <c r="D261" s="19"/>
    </row>
    <row r="262" spans="3:4">
      <c r="C262" s="19"/>
      <c r="D262" s="19"/>
    </row>
    <row r="263" spans="3:4">
      <c r="C263" s="19"/>
      <c r="D263" s="19"/>
    </row>
    <row r="264" spans="3:4">
      <c r="C264" s="19"/>
      <c r="D264" s="19"/>
    </row>
    <row r="265" spans="3:4">
      <c r="C265" s="19"/>
      <c r="D265" s="19"/>
    </row>
    <row r="266" spans="3:4">
      <c r="C266" s="19"/>
      <c r="D266" s="19"/>
    </row>
    <row r="267" spans="3:4">
      <c r="C267" s="19"/>
      <c r="D267" s="19"/>
    </row>
    <row r="268" spans="3:4">
      <c r="C268" s="19"/>
      <c r="D268" s="19"/>
    </row>
    <row r="269" spans="3:4">
      <c r="C269" s="19"/>
      <c r="D269" s="19"/>
    </row>
    <row r="270" spans="3:4">
      <c r="C270" s="19"/>
      <c r="D270" s="19"/>
    </row>
    <row r="271" spans="3:4">
      <c r="C271" s="19"/>
      <c r="D271" s="19"/>
    </row>
    <row r="272" spans="3:4">
      <c r="C272" s="19"/>
      <c r="D272" s="19"/>
    </row>
    <row r="273" spans="3:4">
      <c r="C273" s="19"/>
      <c r="D273" s="19"/>
    </row>
    <row r="274" spans="3:4">
      <c r="C274" s="19"/>
      <c r="D274" s="19"/>
    </row>
    <row r="275" spans="3:4">
      <c r="C275" s="19"/>
      <c r="D275" s="19"/>
    </row>
    <row r="276" spans="3:4">
      <c r="C276" s="19"/>
      <c r="D276" s="19"/>
    </row>
    <row r="277" spans="3:4">
      <c r="C277" s="19"/>
      <c r="D277" s="19"/>
    </row>
    <row r="278" spans="3:4">
      <c r="C278" s="19"/>
      <c r="D278" s="19"/>
    </row>
    <row r="279" spans="3:4">
      <c r="C279" s="19"/>
      <c r="D279" s="19"/>
    </row>
    <row r="280" spans="3:4">
      <c r="C280" s="19"/>
      <c r="D280" s="19"/>
    </row>
    <row r="281" spans="3:4">
      <c r="C281" s="19"/>
      <c r="D281" s="19"/>
    </row>
    <row r="282" spans="3:4">
      <c r="C282" s="19"/>
      <c r="D282" s="19"/>
    </row>
    <row r="283" spans="3:4">
      <c r="C283" s="19"/>
      <c r="D283" s="19"/>
    </row>
    <row r="284" spans="3:4">
      <c r="C284" s="19"/>
      <c r="D284" s="19"/>
    </row>
    <row r="285" spans="3:4">
      <c r="C285" s="19"/>
      <c r="D285" s="19"/>
    </row>
    <row r="286" spans="3:4">
      <c r="C286" s="19"/>
      <c r="D286" s="19"/>
    </row>
    <row r="287" spans="3:4">
      <c r="C287" s="19"/>
      <c r="D287" s="19"/>
    </row>
    <row r="288" spans="3:4">
      <c r="C288" s="19"/>
      <c r="D288" s="19"/>
    </row>
    <row r="289" spans="3:4">
      <c r="C289" s="19"/>
      <c r="D289" s="19"/>
    </row>
    <row r="290" spans="3:4">
      <c r="C290" s="19"/>
      <c r="D290" s="19"/>
    </row>
    <row r="291" spans="3:4">
      <c r="C291" s="19"/>
      <c r="D291" s="19"/>
    </row>
    <row r="292" spans="3:4">
      <c r="C292" s="19"/>
      <c r="D292" s="19"/>
    </row>
    <row r="293" spans="3:4">
      <c r="C293" s="19"/>
      <c r="D293" s="19"/>
    </row>
    <row r="294" spans="3:4">
      <c r="C294" s="19"/>
      <c r="D294" s="19"/>
    </row>
    <row r="295" spans="3:4">
      <c r="C295" s="19"/>
      <c r="D295" s="19"/>
    </row>
    <row r="296" spans="3:4">
      <c r="C296" s="19"/>
      <c r="D296" s="19"/>
    </row>
    <row r="297" spans="3:4">
      <c r="C297" s="19"/>
      <c r="D297" s="19"/>
    </row>
    <row r="298" spans="3:4">
      <c r="C298" s="19"/>
      <c r="D298" s="19"/>
    </row>
    <row r="299" spans="3:4">
      <c r="C299" s="19"/>
      <c r="D299" s="19"/>
    </row>
    <row r="300" spans="3:4">
      <c r="C300" s="19"/>
      <c r="D300" s="19"/>
    </row>
    <row r="301" spans="3:4">
      <c r="C301" s="19"/>
      <c r="D301" s="19"/>
    </row>
    <row r="302" spans="3:4">
      <c r="C302" s="19"/>
      <c r="D302" s="19"/>
    </row>
    <row r="303" spans="3:4">
      <c r="C303" s="19"/>
      <c r="D303" s="19"/>
    </row>
    <row r="304" spans="3:4">
      <c r="C304" s="19"/>
      <c r="D304" s="19"/>
    </row>
    <row r="305" spans="3:4">
      <c r="C305" s="19"/>
      <c r="D305" s="19"/>
    </row>
    <row r="306" spans="3:4">
      <c r="C306" s="19"/>
      <c r="D306" s="19"/>
    </row>
    <row r="307" spans="3:4">
      <c r="C307" s="19"/>
      <c r="D307" s="19"/>
    </row>
    <row r="308" spans="3:4">
      <c r="C308" s="19"/>
      <c r="D308" s="19"/>
    </row>
    <row r="309" spans="3:4">
      <c r="C309" s="19"/>
      <c r="D309" s="19"/>
    </row>
    <row r="310" spans="3:4">
      <c r="C310" s="19"/>
      <c r="D310" s="19"/>
    </row>
    <row r="311" spans="3:4">
      <c r="C311" s="19"/>
      <c r="D311" s="19"/>
    </row>
    <row r="312" spans="3:4">
      <c r="C312" s="19"/>
      <c r="D312" s="19"/>
    </row>
    <row r="313" spans="3:4">
      <c r="C313" s="19"/>
      <c r="D313" s="19"/>
    </row>
    <row r="314" spans="3:4">
      <c r="C314" s="19"/>
      <c r="D314" s="19"/>
    </row>
    <row r="315" spans="3:4">
      <c r="C315" s="19"/>
      <c r="D315" s="19"/>
    </row>
    <row r="316" spans="3:4">
      <c r="C316" s="19"/>
      <c r="D316" s="19"/>
    </row>
    <row r="317" spans="3:4">
      <c r="C317" s="19"/>
      <c r="D317" s="19"/>
    </row>
    <row r="318" spans="3:4">
      <c r="C318" s="19"/>
      <c r="D318" s="19"/>
    </row>
    <row r="319" spans="3:4">
      <c r="C319" s="19"/>
      <c r="D319" s="19"/>
    </row>
    <row r="320" spans="3:4">
      <c r="C320" s="19"/>
      <c r="D320" s="19"/>
    </row>
    <row r="321" spans="3:4">
      <c r="C321" s="19"/>
      <c r="D321" s="19"/>
    </row>
    <row r="322" spans="3:4">
      <c r="C322" s="19"/>
      <c r="D322" s="19"/>
    </row>
    <row r="323" spans="3:4">
      <c r="C323" s="19"/>
      <c r="D323" s="19"/>
    </row>
    <row r="324" spans="3:4">
      <c r="C324" s="19"/>
      <c r="D324" s="19"/>
    </row>
    <row r="325" spans="3:4">
      <c r="C325" s="19"/>
      <c r="D325" s="19"/>
    </row>
    <row r="326" spans="3:4">
      <c r="C326" s="19"/>
      <c r="D326" s="19"/>
    </row>
    <row r="327" spans="3:4">
      <c r="C327" s="19"/>
      <c r="D327" s="19"/>
    </row>
    <row r="328" spans="3:4">
      <c r="C328" s="19"/>
      <c r="D328" s="19"/>
    </row>
    <row r="329" spans="3:4">
      <c r="C329" s="19"/>
      <c r="D329" s="19"/>
    </row>
    <row r="330" spans="3:4">
      <c r="C330" s="19"/>
      <c r="D330" s="19"/>
    </row>
    <row r="331" spans="3:4">
      <c r="C331" s="19"/>
      <c r="D331" s="19"/>
    </row>
    <row r="332" spans="3:4">
      <c r="C332" s="19"/>
      <c r="D332" s="19"/>
    </row>
    <row r="333" spans="3:4">
      <c r="C333" s="19"/>
      <c r="D333" s="19"/>
    </row>
    <row r="334" spans="3:4">
      <c r="C334" s="19"/>
      <c r="D334" s="19"/>
    </row>
    <row r="335" spans="3:4">
      <c r="C335" s="19"/>
      <c r="D335" s="19"/>
    </row>
    <row r="336" spans="3:4">
      <c r="C336" s="19"/>
      <c r="D336" s="19"/>
    </row>
    <row r="337" spans="3:4">
      <c r="C337" s="19"/>
      <c r="D337" s="19"/>
    </row>
    <row r="338" spans="3:4">
      <c r="C338" s="19"/>
      <c r="D338" s="19"/>
    </row>
    <row r="339" spans="3:4">
      <c r="C339" s="19"/>
      <c r="D339" s="19"/>
    </row>
    <row r="340" spans="3:4">
      <c r="C340" s="19"/>
      <c r="D340" s="19"/>
    </row>
    <row r="341" spans="3:4">
      <c r="C341" s="19"/>
      <c r="D341" s="19"/>
    </row>
    <row r="342" spans="3:4">
      <c r="C342" s="19"/>
      <c r="D342" s="19"/>
    </row>
    <row r="343" spans="3:4">
      <c r="C343" s="19"/>
      <c r="D343" s="19"/>
    </row>
    <row r="344" spans="3:4">
      <c r="C344" s="19"/>
      <c r="D344" s="19"/>
    </row>
    <row r="345" spans="3:4">
      <c r="C345" s="19"/>
      <c r="D345" s="19"/>
    </row>
    <row r="346" spans="3:4">
      <c r="C346" s="19"/>
      <c r="D346" s="19"/>
    </row>
    <row r="347" spans="3:4">
      <c r="C347" s="19"/>
      <c r="D347" s="19"/>
    </row>
    <row r="348" spans="3:4">
      <c r="C348" s="19"/>
      <c r="D348" s="19"/>
    </row>
    <row r="349" spans="3:4">
      <c r="C349" s="19"/>
      <c r="D349" s="19"/>
    </row>
    <row r="350" spans="3:4">
      <c r="C350" s="19"/>
      <c r="D350" s="19"/>
    </row>
    <row r="351" spans="3:4">
      <c r="C351" s="19"/>
      <c r="D351" s="19"/>
    </row>
    <row r="352" spans="3:4">
      <c r="C352" s="19"/>
      <c r="D352" s="19"/>
    </row>
    <row r="353" spans="3:4">
      <c r="C353" s="19"/>
      <c r="D353" s="19"/>
    </row>
    <row r="354" spans="3:4">
      <c r="C354" s="19"/>
      <c r="D354" s="19"/>
    </row>
    <row r="355" spans="3:4">
      <c r="C355" s="19"/>
      <c r="D355" s="19"/>
    </row>
    <row r="356" spans="3:4">
      <c r="C356" s="19"/>
      <c r="D356" s="19"/>
    </row>
    <row r="357" spans="3:4">
      <c r="C357" s="19"/>
      <c r="D357" s="19"/>
    </row>
    <row r="358" spans="3:4">
      <c r="C358" s="19"/>
      <c r="D358" s="19"/>
    </row>
    <row r="359" spans="3:4">
      <c r="C359" s="19"/>
      <c r="D359" s="19"/>
    </row>
    <row r="360" spans="3:4">
      <c r="C360" s="19"/>
      <c r="D360" s="19"/>
    </row>
    <row r="361" spans="3:4">
      <c r="C361" s="19"/>
      <c r="D361" s="19"/>
    </row>
    <row r="362" spans="3:4">
      <c r="C362" s="19"/>
      <c r="D362" s="19"/>
    </row>
    <row r="363" spans="3:4">
      <c r="C363" s="19"/>
      <c r="D363" s="19"/>
    </row>
    <row r="364" spans="3:4">
      <c r="C364" s="19"/>
      <c r="D364" s="19"/>
    </row>
    <row r="365" spans="3:4">
      <c r="C365" s="19"/>
      <c r="D365" s="19"/>
    </row>
    <row r="366" spans="3:4">
      <c r="C366" s="19"/>
      <c r="D366" s="19"/>
    </row>
    <row r="367" spans="3:4">
      <c r="C367" s="19"/>
      <c r="D367" s="19"/>
    </row>
    <row r="368" spans="3:4">
      <c r="C368" s="19"/>
      <c r="D368" s="19"/>
    </row>
    <row r="369" spans="3:4">
      <c r="C369" s="19"/>
      <c r="D369" s="19"/>
    </row>
    <row r="370" spans="3:4">
      <c r="C370" s="19"/>
      <c r="D370" s="19"/>
    </row>
    <row r="371" spans="3:4">
      <c r="C371" s="19"/>
      <c r="D371" s="19"/>
    </row>
    <row r="372" spans="3:4">
      <c r="C372" s="19"/>
      <c r="D372" s="19"/>
    </row>
    <row r="373" spans="3:4">
      <c r="C373" s="19"/>
      <c r="D373" s="19"/>
    </row>
    <row r="374" spans="3:4">
      <c r="C374" s="19"/>
      <c r="D374" s="19"/>
    </row>
    <row r="375" spans="3:4">
      <c r="C375" s="19"/>
      <c r="D375" s="19"/>
    </row>
    <row r="376" spans="3:4">
      <c r="C376" s="19"/>
      <c r="D376" s="19"/>
    </row>
    <row r="377" spans="3:4">
      <c r="C377" s="19"/>
      <c r="D377" s="19"/>
    </row>
    <row r="378" spans="3:4">
      <c r="C378" s="19"/>
      <c r="D378" s="19"/>
    </row>
    <row r="379" spans="3:4">
      <c r="C379" s="19"/>
      <c r="D379" s="19"/>
    </row>
    <row r="380" spans="3:4">
      <c r="C380" s="19"/>
      <c r="D380" s="19"/>
    </row>
    <row r="381" spans="3:4">
      <c r="C381" s="19"/>
      <c r="D381" s="19"/>
    </row>
    <row r="382" spans="3:4">
      <c r="C382" s="19"/>
      <c r="D382" s="19"/>
    </row>
    <row r="383" spans="3:4">
      <c r="C383" s="19"/>
      <c r="D383" s="19"/>
    </row>
    <row r="384" spans="3:4">
      <c r="C384" s="19"/>
      <c r="D384" s="19"/>
    </row>
    <row r="385" spans="3:4">
      <c r="C385" s="19"/>
      <c r="D385" s="19"/>
    </row>
    <row r="386" spans="3:4">
      <c r="C386" s="19"/>
      <c r="D386" s="19"/>
    </row>
    <row r="387" spans="3:4">
      <c r="C387" s="19"/>
      <c r="D387" s="19"/>
    </row>
    <row r="388" spans="3:4">
      <c r="C388" s="19"/>
      <c r="D388" s="19"/>
    </row>
    <row r="389" spans="3:4">
      <c r="C389" s="19"/>
      <c r="D389" s="19"/>
    </row>
    <row r="390" spans="3:4">
      <c r="C390" s="19"/>
      <c r="D390" s="19"/>
    </row>
    <row r="391" spans="3:4">
      <c r="C391" s="19"/>
      <c r="D391" s="19"/>
    </row>
    <row r="392" spans="3:4">
      <c r="C392" s="19"/>
      <c r="D392" s="19"/>
    </row>
    <row r="393" spans="3:4">
      <c r="C393" s="19"/>
      <c r="D393" s="19"/>
    </row>
    <row r="394" spans="3:4">
      <c r="C394" s="19"/>
      <c r="D394" s="19"/>
    </row>
    <row r="395" spans="3:4">
      <c r="C395" s="19"/>
      <c r="D395" s="19"/>
    </row>
    <row r="396" spans="3:4">
      <c r="C396" s="19"/>
      <c r="D396" s="19"/>
    </row>
    <row r="397" spans="3:4">
      <c r="C397" s="19"/>
      <c r="D397" s="19"/>
    </row>
    <row r="398" spans="3:4">
      <c r="C398" s="19"/>
      <c r="D398" s="19"/>
    </row>
    <row r="399" spans="3:4">
      <c r="C399" s="19"/>
      <c r="D399" s="19"/>
    </row>
    <row r="400" spans="3:4">
      <c r="C400" s="19"/>
      <c r="D400" s="19"/>
    </row>
    <row r="401" spans="3:4">
      <c r="C401" s="19"/>
      <c r="D401" s="19"/>
    </row>
    <row r="402" spans="3:4">
      <c r="C402" s="19"/>
      <c r="D402" s="19"/>
    </row>
    <row r="403" spans="3:4">
      <c r="C403" s="19"/>
      <c r="D403" s="19"/>
    </row>
    <row r="404" spans="3:4">
      <c r="C404" s="19"/>
      <c r="D404" s="19"/>
    </row>
    <row r="405" spans="3:4">
      <c r="C405" s="19"/>
      <c r="D405" s="19"/>
    </row>
    <row r="406" spans="3:4">
      <c r="C406" s="19"/>
      <c r="D406" s="19"/>
    </row>
    <row r="407" spans="3:4">
      <c r="C407" s="19"/>
      <c r="D407" s="19"/>
    </row>
    <row r="408" spans="3:4">
      <c r="C408" s="19"/>
      <c r="D408" s="19"/>
    </row>
    <row r="409" spans="3:4">
      <c r="C409" s="19"/>
      <c r="D409" s="19"/>
    </row>
    <row r="410" spans="3:4">
      <c r="C410" s="19"/>
      <c r="D410" s="19"/>
    </row>
    <row r="411" spans="3:4">
      <c r="C411" s="19"/>
      <c r="D411" s="19"/>
    </row>
    <row r="412" spans="3:4">
      <c r="C412" s="19"/>
      <c r="D412" s="19"/>
    </row>
    <row r="413" spans="3:4">
      <c r="C413" s="19"/>
      <c r="D413" s="19"/>
    </row>
    <row r="414" spans="3:4">
      <c r="C414" s="19"/>
      <c r="D414" s="19"/>
    </row>
    <row r="415" spans="3:4">
      <c r="C415" s="19"/>
      <c r="D415" s="19"/>
    </row>
    <row r="416" spans="3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  <row r="646" spans="3:4">
      <c r="C646" s="19"/>
      <c r="D646" s="19"/>
    </row>
    <row r="647" spans="3:4">
      <c r="C647" s="19"/>
      <c r="D647" s="19"/>
    </row>
    <row r="648" spans="3:4">
      <c r="C648" s="19"/>
      <c r="D648" s="19"/>
    </row>
    <row r="649" spans="3:4">
      <c r="C649" s="19"/>
      <c r="D649" s="19"/>
    </row>
    <row r="650" spans="3:4">
      <c r="C650" s="19"/>
      <c r="D650" s="19"/>
    </row>
    <row r="651" spans="3:4">
      <c r="C651" s="19"/>
      <c r="D651" s="19"/>
    </row>
    <row r="652" spans="3:4">
      <c r="C652" s="19"/>
      <c r="D652" s="19"/>
    </row>
    <row r="653" spans="3:4">
      <c r="C653" s="19"/>
      <c r="D653" s="19"/>
    </row>
    <row r="654" spans="3:4">
      <c r="C654" s="19"/>
      <c r="D654" s="19"/>
    </row>
    <row r="655" spans="3:4">
      <c r="C655" s="19"/>
      <c r="D655" s="19"/>
    </row>
    <row r="656" spans="3:4">
      <c r="C656" s="19"/>
      <c r="D656" s="19"/>
    </row>
    <row r="657" spans="3:4">
      <c r="C657" s="19"/>
      <c r="D657" s="19"/>
    </row>
    <row r="658" spans="3:4">
      <c r="C658" s="19"/>
      <c r="D658" s="19"/>
    </row>
    <row r="659" spans="3:4">
      <c r="C659" s="19"/>
      <c r="D659" s="19"/>
    </row>
    <row r="660" spans="3:4">
      <c r="C660" s="19"/>
      <c r="D660" s="19"/>
    </row>
    <row r="661" spans="3:4">
      <c r="C661" s="19"/>
      <c r="D661" s="19"/>
    </row>
    <row r="662" spans="3:4">
      <c r="C662" s="19"/>
      <c r="D662" s="19"/>
    </row>
    <row r="663" spans="3:4">
      <c r="C663" s="19"/>
      <c r="D663" s="19"/>
    </row>
    <row r="664" spans="3:4">
      <c r="C664" s="19"/>
      <c r="D664" s="19"/>
    </row>
    <row r="665" spans="3:4">
      <c r="C665" s="19"/>
      <c r="D665" s="19"/>
    </row>
    <row r="666" spans="3:4">
      <c r="C666" s="19"/>
      <c r="D666" s="19"/>
    </row>
    <row r="667" spans="3:4">
      <c r="C667" s="19"/>
      <c r="D667" s="19"/>
    </row>
    <row r="668" spans="3:4">
      <c r="C668" s="19"/>
      <c r="D668" s="19"/>
    </row>
    <row r="669" spans="3:4">
      <c r="C669" s="19"/>
      <c r="D669" s="19"/>
    </row>
    <row r="670" spans="3:4">
      <c r="C670" s="19"/>
      <c r="D670" s="19"/>
    </row>
    <row r="671" spans="3:4">
      <c r="C671" s="19"/>
      <c r="D671" s="19"/>
    </row>
    <row r="672" spans="3:4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C684" s="19"/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4">
      <c r="C705" s="19"/>
      <c r="D705" s="19"/>
    </row>
    <row r="706" spans="3:4">
      <c r="C706" s="19"/>
      <c r="D706" s="19"/>
    </row>
    <row r="707" spans="3:4">
      <c r="C707" s="19"/>
      <c r="D707" s="19"/>
    </row>
    <row r="708" spans="3:4">
      <c r="C708" s="19"/>
      <c r="D708" s="19"/>
    </row>
    <row r="709" spans="3:4">
      <c r="C709" s="19"/>
      <c r="D709" s="19"/>
    </row>
    <row r="710" spans="3:4">
      <c r="C710" s="19"/>
      <c r="D710" s="19"/>
    </row>
    <row r="711" spans="3:4">
      <c r="C711" s="19"/>
      <c r="D711" s="19"/>
    </row>
    <row r="712" spans="3:4">
      <c r="C712" s="19"/>
      <c r="D712" s="19"/>
    </row>
    <row r="713" spans="3:4">
      <c r="C713" s="19"/>
      <c r="D713" s="19"/>
    </row>
    <row r="714" spans="3:4">
      <c r="C714" s="19"/>
      <c r="D714" s="19"/>
    </row>
    <row r="715" spans="3:4">
      <c r="C715" s="19"/>
      <c r="D715" s="19"/>
    </row>
    <row r="716" spans="3:4">
      <c r="C716" s="19"/>
      <c r="D716" s="19"/>
    </row>
    <row r="717" spans="3:4">
      <c r="C717" s="19"/>
      <c r="D717" s="19"/>
    </row>
    <row r="718" spans="3:4">
      <c r="C718" s="19"/>
      <c r="D718" s="19"/>
    </row>
    <row r="719" spans="3:4">
      <c r="C719" s="19"/>
      <c r="D719" s="19"/>
    </row>
    <row r="720" spans="3:4">
      <c r="C720" s="19"/>
      <c r="D720" s="19"/>
    </row>
    <row r="721" spans="3:4">
      <c r="C721" s="19"/>
      <c r="D721" s="19"/>
    </row>
    <row r="722" spans="3:4">
      <c r="C722" s="19"/>
      <c r="D722" s="19"/>
    </row>
    <row r="723" spans="3:4">
      <c r="C723" s="19"/>
      <c r="D723" s="19"/>
    </row>
    <row r="724" spans="3:4">
      <c r="C724" s="19"/>
      <c r="D724" s="19"/>
    </row>
    <row r="725" spans="3:4">
      <c r="C725" s="19"/>
      <c r="D725" s="19"/>
    </row>
    <row r="726" spans="3:4">
      <c r="C726" s="19"/>
      <c r="D726" s="19"/>
    </row>
    <row r="727" spans="3:4">
      <c r="C727" s="19"/>
      <c r="D727" s="19"/>
    </row>
    <row r="728" spans="3:4">
      <c r="C728" s="19"/>
      <c r="D728" s="19"/>
    </row>
    <row r="729" spans="3:4">
      <c r="C729" s="19"/>
      <c r="D729" s="19"/>
    </row>
    <row r="730" spans="3:4">
      <c r="C730" s="19"/>
      <c r="D730" s="19"/>
    </row>
    <row r="731" spans="3:4">
      <c r="C731" s="19"/>
      <c r="D731" s="19"/>
    </row>
    <row r="732" spans="3:4">
      <c r="C732" s="19"/>
      <c r="D732" s="19"/>
    </row>
    <row r="733" spans="3:4">
      <c r="C733" s="19"/>
      <c r="D733" s="19"/>
    </row>
    <row r="734" spans="3:4">
      <c r="C734" s="19"/>
      <c r="D734" s="19"/>
    </row>
    <row r="735" spans="3:4">
      <c r="C735" s="19"/>
      <c r="D735" s="19"/>
    </row>
    <row r="736" spans="3:4">
      <c r="C736" s="19"/>
      <c r="D736" s="19"/>
    </row>
    <row r="737" spans="3:4">
      <c r="C737" s="19"/>
      <c r="D737" s="19"/>
    </row>
    <row r="738" spans="3:4">
      <c r="C738" s="19"/>
      <c r="D738" s="19"/>
    </row>
    <row r="739" spans="3:4">
      <c r="C739" s="19"/>
      <c r="D739" s="19"/>
    </row>
    <row r="740" spans="3:4">
      <c r="C740" s="19"/>
      <c r="D740" s="19"/>
    </row>
    <row r="741" spans="3:4">
      <c r="C741" s="19"/>
      <c r="D741" s="19"/>
    </row>
    <row r="742" spans="3:4">
      <c r="C742" s="19"/>
      <c r="D742" s="19"/>
    </row>
    <row r="743" spans="3:4">
      <c r="C743" s="19"/>
      <c r="D743" s="19"/>
    </row>
    <row r="744" spans="3:4">
      <c r="C744" s="19"/>
      <c r="D744" s="19"/>
    </row>
    <row r="745" spans="3:4">
      <c r="C745" s="19"/>
      <c r="D745" s="19"/>
    </row>
    <row r="746" spans="3:4">
      <c r="C746" s="19"/>
      <c r="D746" s="19"/>
    </row>
    <row r="747" spans="3:4">
      <c r="C747" s="19"/>
      <c r="D747" s="19"/>
    </row>
    <row r="748" spans="3:4">
      <c r="C748" s="19"/>
      <c r="D748" s="19"/>
    </row>
    <row r="749" spans="3:4">
      <c r="C749" s="19"/>
      <c r="D749" s="19"/>
    </row>
    <row r="750" spans="3:4">
      <c r="C750" s="19"/>
      <c r="D750" s="19"/>
    </row>
    <row r="751" spans="3:4">
      <c r="C751" s="19"/>
      <c r="D751" s="19"/>
    </row>
    <row r="752" spans="3:4">
      <c r="C752" s="19"/>
      <c r="D752" s="19"/>
    </row>
    <row r="753" spans="3:4">
      <c r="C753" s="19"/>
      <c r="D753" s="19"/>
    </row>
    <row r="754" spans="3:4">
      <c r="C754" s="19"/>
      <c r="D754" s="19"/>
    </row>
    <row r="755" spans="3:4">
      <c r="C755" s="19"/>
      <c r="D755" s="19"/>
    </row>
    <row r="756" spans="3:4">
      <c r="C756" s="19"/>
      <c r="D756" s="19"/>
    </row>
    <row r="757" spans="3:4">
      <c r="C757" s="19"/>
      <c r="D757" s="19"/>
    </row>
    <row r="758" spans="3:4">
      <c r="C758" s="19"/>
      <c r="D758" s="19"/>
    </row>
    <row r="759" spans="3:4">
      <c r="C759" s="19"/>
      <c r="D759" s="19"/>
    </row>
    <row r="760" spans="3:4">
      <c r="C760" s="19"/>
      <c r="D760" s="19"/>
    </row>
    <row r="761" spans="3:4">
      <c r="C761" s="19"/>
      <c r="D761" s="19"/>
    </row>
    <row r="762" spans="3:4">
      <c r="C762" s="19"/>
      <c r="D762" s="19"/>
    </row>
    <row r="763" spans="3:4">
      <c r="C763" s="19"/>
      <c r="D763" s="19"/>
    </row>
    <row r="764" spans="3:4">
      <c r="C764" s="19"/>
      <c r="D764" s="19"/>
    </row>
    <row r="765" spans="3:4">
      <c r="C765" s="19"/>
      <c r="D765" s="19"/>
    </row>
    <row r="766" spans="3:4">
      <c r="C766" s="19"/>
      <c r="D766" s="19"/>
    </row>
    <row r="767" spans="3:4">
      <c r="C767" s="19"/>
      <c r="D767" s="19"/>
    </row>
    <row r="768" spans="3:4">
      <c r="C768" s="19"/>
      <c r="D768" s="19"/>
    </row>
    <row r="769" spans="3:4">
      <c r="C769" s="19"/>
      <c r="D769" s="19"/>
    </row>
    <row r="770" spans="3:4">
      <c r="C770" s="19"/>
      <c r="D770" s="19"/>
    </row>
    <row r="771" spans="3:4">
      <c r="C771" s="19"/>
      <c r="D771" s="19"/>
    </row>
    <row r="772" spans="3:4">
      <c r="C772" s="19"/>
      <c r="D772" s="19"/>
    </row>
    <row r="773" spans="3:4">
      <c r="C773" s="19"/>
      <c r="D773" s="19"/>
    </row>
    <row r="774" spans="3:4">
      <c r="C774" s="19"/>
      <c r="D774" s="19"/>
    </row>
    <row r="775" spans="3:4">
      <c r="C775" s="19"/>
      <c r="D775" s="19"/>
    </row>
    <row r="776" spans="3:4">
      <c r="C776" s="19"/>
      <c r="D776" s="19"/>
    </row>
    <row r="777" spans="3:4">
      <c r="C777" s="19"/>
      <c r="D777" s="19"/>
    </row>
    <row r="778" spans="3:4">
      <c r="C778" s="19"/>
      <c r="D778" s="19"/>
    </row>
    <row r="779" spans="3:4">
      <c r="C779" s="19"/>
      <c r="D779" s="19"/>
    </row>
    <row r="780" spans="3:4">
      <c r="C780" s="19"/>
      <c r="D780" s="19"/>
    </row>
    <row r="781" spans="3:4">
      <c r="C781" s="19"/>
      <c r="D781" s="19"/>
    </row>
    <row r="782" spans="3:4">
      <c r="C782" s="19"/>
      <c r="D782" s="19"/>
    </row>
    <row r="783" spans="3:4">
      <c r="C783" s="19"/>
      <c r="D783" s="19"/>
    </row>
    <row r="784" spans="3:4">
      <c r="C784" s="19"/>
      <c r="D784" s="19"/>
    </row>
    <row r="785" spans="3:4">
      <c r="C785" s="19"/>
      <c r="D785" s="19"/>
    </row>
    <row r="786" spans="3:4">
      <c r="C786" s="19"/>
      <c r="D786" s="19"/>
    </row>
    <row r="787" spans="3:4">
      <c r="C787" s="19"/>
      <c r="D787" s="19"/>
    </row>
    <row r="788" spans="3:4">
      <c r="C788" s="19"/>
      <c r="D788" s="19"/>
    </row>
    <row r="789" spans="3:4">
      <c r="C789" s="19"/>
      <c r="D789" s="19"/>
    </row>
    <row r="790" spans="3:4">
      <c r="C790" s="19"/>
      <c r="D790" s="19"/>
    </row>
    <row r="791" spans="3:4">
      <c r="C791" s="19"/>
      <c r="D791" s="19"/>
    </row>
    <row r="792" spans="3:4">
      <c r="C792" s="19"/>
      <c r="D792" s="19"/>
    </row>
    <row r="793" spans="3:4">
      <c r="C793" s="19"/>
      <c r="D793" s="19"/>
    </row>
    <row r="794" spans="3:4">
      <c r="C794" s="19"/>
      <c r="D794" s="19"/>
    </row>
    <row r="795" spans="3:4">
      <c r="C795" s="19"/>
      <c r="D795" s="19"/>
    </row>
    <row r="796" spans="3:4">
      <c r="C796" s="19"/>
      <c r="D796" s="19"/>
    </row>
    <row r="797" spans="3:4">
      <c r="C797" s="19"/>
      <c r="D797" s="19"/>
    </row>
    <row r="798" spans="3:4">
      <c r="C798" s="19"/>
      <c r="D798" s="19"/>
    </row>
    <row r="799" spans="3:4">
      <c r="C799" s="19"/>
      <c r="D799" s="19"/>
    </row>
    <row r="800" spans="3:4">
      <c r="C800" s="19"/>
      <c r="D800" s="19"/>
    </row>
    <row r="801" spans="3:4">
      <c r="C801" s="19"/>
      <c r="D801" s="19"/>
    </row>
    <row r="802" spans="3:4">
      <c r="C802" s="19"/>
      <c r="D802" s="19"/>
    </row>
    <row r="803" spans="3:4">
      <c r="C803" s="19"/>
      <c r="D803" s="19"/>
    </row>
    <row r="804" spans="3:4">
      <c r="C804" s="19"/>
      <c r="D804" s="19"/>
    </row>
    <row r="805" spans="3:4">
      <c r="C805" s="19"/>
      <c r="D805" s="19"/>
    </row>
    <row r="806" spans="3:4">
      <c r="C806" s="19"/>
      <c r="D806" s="19"/>
    </row>
    <row r="807" spans="3:4">
      <c r="C807" s="19"/>
      <c r="D807" s="19"/>
    </row>
    <row r="808" spans="3:4">
      <c r="C808" s="19"/>
      <c r="D808" s="19"/>
    </row>
    <row r="809" spans="3:4">
      <c r="C809" s="19"/>
      <c r="D809" s="19"/>
    </row>
    <row r="810" spans="3:4">
      <c r="C810" s="19"/>
      <c r="D810" s="19"/>
    </row>
    <row r="811" spans="3:4">
      <c r="C811" s="19"/>
      <c r="D811" s="19"/>
    </row>
    <row r="812" spans="3:4">
      <c r="C812" s="19"/>
      <c r="D812" s="19"/>
    </row>
    <row r="813" spans="3:4">
      <c r="C813" s="19"/>
      <c r="D813" s="19"/>
    </row>
    <row r="814" spans="3:4">
      <c r="C814" s="19"/>
      <c r="D814" s="19"/>
    </row>
    <row r="815" spans="3:4">
      <c r="C815" s="19"/>
      <c r="D815" s="19"/>
    </row>
    <row r="816" spans="3:4">
      <c r="C816" s="19"/>
      <c r="D816" s="19"/>
    </row>
    <row r="817" spans="3:4">
      <c r="C817" s="19"/>
      <c r="D817" s="19"/>
    </row>
    <row r="818" spans="3:4">
      <c r="C818" s="19"/>
      <c r="D818" s="19"/>
    </row>
    <row r="819" spans="3:4">
      <c r="C819" s="19"/>
      <c r="D819" s="19"/>
    </row>
    <row r="820" spans="3:4">
      <c r="C820" s="19"/>
      <c r="D820" s="19"/>
    </row>
    <row r="821" spans="3:4">
      <c r="C821" s="19"/>
      <c r="D821" s="19"/>
    </row>
    <row r="822" spans="3:4">
      <c r="C822" s="19"/>
      <c r="D822" s="19"/>
    </row>
    <row r="823" spans="3:4">
      <c r="C823" s="19"/>
      <c r="D823" s="19"/>
    </row>
    <row r="824" spans="3:4">
      <c r="C824" s="19"/>
      <c r="D824" s="19"/>
    </row>
    <row r="825" spans="3:4">
      <c r="C825" s="19"/>
      <c r="D825" s="19"/>
    </row>
    <row r="826" spans="3:4">
      <c r="C826" s="19"/>
      <c r="D826" s="19"/>
    </row>
    <row r="827" spans="3:4">
      <c r="C827" s="19"/>
      <c r="D827" s="19"/>
    </row>
    <row r="828" spans="3:4">
      <c r="C828" s="19"/>
      <c r="D828" s="19"/>
    </row>
    <row r="829" spans="3:4">
      <c r="C829" s="19"/>
      <c r="D829" s="19"/>
    </row>
    <row r="830" spans="3:4">
      <c r="C830" s="19"/>
      <c r="D830" s="19"/>
    </row>
    <row r="831" spans="3:4">
      <c r="C831" s="19"/>
      <c r="D831" s="19"/>
    </row>
    <row r="832" spans="3:4">
      <c r="C832" s="19"/>
      <c r="D832" s="19"/>
    </row>
    <row r="833" spans="3:4">
      <c r="C833" s="19"/>
      <c r="D833" s="19"/>
    </row>
    <row r="834" spans="3:4">
      <c r="C834" s="19"/>
      <c r="D834" s="19"/>
    </row>
    <row r="835" spans="3:4">
      <c r="C835" s="19"/>
      <c r="D835" s="19"/>
    </row>
    <row r="836" spans="3:4">
      <c r="C836" s="19"/>
      <c r="D836" s="19"/>
    </row>
    <row r="837" spans="3:4">
      <c r="C837" s="19"/>
      <c r="D837" s="19"/>
    </row>
    <row r="838" spans="3:4">
      <c r="C838" s="19"/>
      <c r="D838" s="19"/>
    </row>
    <row r="839" spans="3:4">
      <c r="C839" s="19"/>
      <c r="D839" s="19"/>
    </row>
    <row r="840" spans="3:4">
      <c r="C840" s="19"/>
      <c r="D840" s="19"/>
    </row>
    <row r="841" spans="3:4">
      <c r="C841" s="19"/>
      <c r="D841" s="19"/>
    </row>
    <row r="842" spans="3:4">
      <c r="C842" s="19"/>
      <c r="D842" s="19"/>
    </row>
    <row r="843" spans="3:4">
      <c r="C843" s="19"/>
      <c r="D843" s="19"/>
    </row>
    <row r="844" spans="3:4">
      <c r="C844" s="19"/>
      <c r="D844" s="19"/>
    </row>
    <row r="845" spans="3:4">
      <c r="C845" s="19"/>
      <c r="D845" s="19"/>
    </row>
    <row r="846" spans="3:4">
      <c r="C846" s="19"/>
      <c r="D846" s="19"/>
    </row>
    <row r="847" spans="3:4">
      <c r="C847" s="19"/>
      <c r="D847" s="19"/>
    </row>
    <row r="848" spans="3:4">
      <c r="C848" s="19"/>
      <c r="D848" s="19"/>
    </row>
    <row r="849" spans="3:4">
      <c r="C849" s="19"/>
      <c r="D849" s="19"/>
    </row>
    <row r="850" spans="3:4">
      <c r="C850" s="19"/>
      <c r="D850" s="19"/>
    </row>
    <row r="851" spans="3:4">
      <c r="C851" s="19"/>
      <c r="D851" s="19"/>
    </row>
    <row r="852" spans="3:4">
      <c r="C852" s="19"/>
      <c r="D852" s="19"/>
    </row>
    <row r="853" spans="3:4">
      <c r="C853" s="19"/>
      <c r="D853" s="19"/>
    </row>
    <row r="854" spans="3:4">
      <c r="C854" s="19"/>
      <c r="D854" s="19"/>
    </row>
    <row r="855" spans="3:4">
      <c r="C855" s="19"/>
      <c r="D855" s="19"/>
    </row>
    <row r="856" spans="3:4">
      <c r="C856" s="19"/>
      <c r="D856" s="19"/>
    </row>
    <row r="857" spans="3:4">
      <c r="C857" s="19"/>
      <c r="D857" s="19"/>
    </row>
    <row r="858" spans="3:4">
      <c r="C858" s="19"/>
      <c r="D858" s="19"/>
    </row>
    <row r="859" spans="3:4">
      <c r="C859" s="19"/>
      <c r="D859" s="19"/>
    </row>
    <row r="860" spans="3:4">
      <c r="C860" s="19"/>
      <c r="D860" s="19"/>
    </row>
    <row r="861" spans="3:4">
      <c r="C861" s="19"/>
      <c r="D861" s="19"/>
    </row>
    <row r="862" spans="3:4">
      <c r="C862" s="19"/>
      <c r="D862" s="19"/>
    </row>
    <row r="863" spans="3:4">
      <c r="C863" s="19"/>
      <c r="D863" s="19"/>
    </row>
    <row r="864" spans="3:4">
      <c r="C864" s="19"/>
      <c r="D864" s="19"/>
    </row>
    <row r="865" spans="3:4">
      <c r="C865" s="19"/>
      <c r="D865" s="19"/>
    </row>
    <row r="866" spans="3:4">
      <c r="C866" s="19"/>
      <c r="D866" s="19"/>
    </row>
    <row r="867" spans="3:4">
      <c r="C867" s="19"/>
      <c r="D867" s="19"/>
    </row>
    <row r="868" spans="3:4">
      <c r="C868" s="19"/>
      <c r="D868" s="19"/>
    </row>
    <row r="869" spans="3:4">
      <c r="C869" s="19"/>
      <c r="D869" s="19"/>
    </row>
    <row r="870" spans="3:4">
      <c r="C870" s="19"/>
      <c r="D870" s="19"/>
    </row>
    <row r="871" spans="3:4">
      <c r="C871" s="19"/>
      <c r="D871" s="19"/>
    </row>
    <row r="872" spans="3:4">
      <c r="C872" s="19"/>
      <c r="D872" s="19"/>
    </row>
    <row r="873" spans="3:4">
      <c r="C873" s="19"/>
      <c r="D873" s="19"/>
    </row>
    <row r="874" spans="3:4">
      <c r="C874" s="19"/>
      <c r="D874" s="19"/>
    </row>
    <row r="875" spans="3:4">
      <c r="C875" s="19"/>
      <c r="D875" s="19"/>
    </row>
    <row r="876" spans="3:4">
      <c r="C876" s="19"/>
      <c r="D876" s="19"/>
    </row>
    <row r="877" spans="3:4">
      <c r="C877" s="19"/>
      <c r="D877" s="19"/>
    </row>
    <row r="878" spans="3:4">
      <c r="C878" s="19"/>
      <c r="D878" s="19"/>
    </row>
    <row r="879" spans="3:4">
      <c r="C879" s="19"/>
      <c r="D879" s="19"/>
    </row>
    <row r="880" spans="3:4">
      <c r="C880" s="19"/>
      <c r="D880" s="19"/>
    </row>
    <row r="881" spans="3:4">
      <c r="C881" s="19"/>
      <c r="D881" s="19"/>
    </row>
    <row r="882" spans="3:4">
      <c r="C882" s="19"/>
      <c r="D882" s="19"/>
    </row>
    <row r="883" spans="3:4">
      <c r="C883" s="19"/>
      <c r="D883" s="19"/>
    </row>
    <row r="884" spans="3:4">
      <c r="C884" s="19"/>
      <c r="D884" s="19"/>
    </row>
    <row r="885" spans="3:4">
      <c r="C885" s="19"/>
      <c r="D885" s="19"/>
    </row>
    <row r="886" spans="3:4">
      <c r="C886" s="19"/>
      <c r="D886" s="19"/>
    </row>
    <row r="887" spans="3:4">
      <c r="C887" s="19"/>
      <c r="D887" s="19"/>
    </row>
    <row r="888" spans="3:4">
      <c r="C888" s="19"/>
      <c r="D888" s="19"/>
    </row>
    <row r="889" spans="3:4">
      <c r="C889" s="19"/>
      <c r="D889" s="19"/>
    </row>
    <row r="890" spans="3:4">
      <c r="C890" s="19"/>
      <c r="D890" s="19"/>
    </row>
    <row r="891" spans="3:4">
      <c r="C891" s="19"/>
      <c r="D891" s="19"/>
    </row>
    <row r="892" spans="3:4">
      <c r="C892" s="19"/>
      <c r="D892" s="19"/>
    </row>
    <row r="893" spans="3:4">
      <c r="C893" s="19"/>
      <c r="D893" s="19"/>
    </row>
    <row r="894" spans="3:4">
      <c r="C894" s="19"/>
      <c r="D894" s="19"/>
    </row>
    <row r="895" spans="3:4">
      <c r="C895" s="19"/>
      <c r="D895" s="19"/>
    </row>
    <row r="896" spans="3:4">
      <c r="C896" s="19"/>
      <c r="D896" s="19"/>
    </row>
    <row r="897" spans="3:4">
      <c r="C897" s="19"/>
      <c r="D897" s="19"/>
    </row>
    <row r="898" spans="3:4">
      <c r="C898" s="19"/>
      <c r="D898" s="19"/>
    </row>
    <row r="899" spans="3:4">
      <c r="C899" s="19"/>
      <c r="D899" s="19"/>
    </row>
    <row r="900" spans="3:4">
      <c r="C900" s="19"/>
      <c r="D900" s="19"/>
    </row>
    <row r="901" spans="3:4">
      <c r="C901" s="19"/>
      <c r="D901" s="19"/>
    </row>
    <row r="902" spans="3:4">
      <c r="C902" s="19"/>
      <c r="D902" s="19"/>
    </row>
    <row r="903" spans="3:4">
      <c r="C903" s="19"/>
      <c r="D903" s="19"/>
    </row>
    <row r="904" spans="3:4">
      <c r="C904" s="19"/>
      <c r="D904" s="19"/>
    </row>
    <row r="905" spans="3:4">
      <c r="C905" s="19"/>
      <c r="D905" s="19"/>
    </row>
    <row r="906" spans="3:4">
      <c r="C906" s="19"/>
      <c r="D906" s="19"/>
    </row>
    <row r="907" spans="3:4">
      <c r="C907" s="19"/>
      <c r="D907" s="19"/>
    </row>
    <row r="908" spans="3:4">
      <c r="C908" s="19"/>
      <c r="D908" s="19"/>
    </row>
    <row r="909" spans="3:4">
      <c r="C909" s="19"/>
      <c r="D909" s="19"/>
    </row>
    <row r="910" spans="3:4">
      <c r="C910" s="19"/>
      <c r="D910" s="19"/>
    </row>
    <row r="911" spans="3:4">
      <c r="C911" s="19"/>
      <c r="D911" s="19"/>
    </row>
    <row r="912" spans="3:4">
      <c r="C912" s="19"/>
      <c r="D912" s="19"/>
    </row>
    <row r="913" spans="3:4">
      <c r="C913" s="19"/>
      <c r="D913" s="19"/>
    </row>
    <row r="914" spans="3:4">
      <c r="C914" s="19"/>
      <c r="D914" s="19"/>
    </row>
    <row r="915" spans="3:4">
      <c r="C915" s="19"/>
      <c r="D915" s="19"/>
    </row>
    <row r="916" spans="3:4">
      <c r="C916" s="19"/>
      <c r="D916" s="19"/>
    </row>
    <row r="917" spans="3:4">
      <c r="C917" s="19"/>
      <c r="D917" s="19"/>
    </row>
    <row r="918" spans="3:4">
      <c r="C918" s="19"/>
      <c r="D918" s="19"/>
    </row>
    <row r="919" spans="3:4">
      <c r="C919" s="19"/>
      <c r="D919" s="19"/>
    </row>
    <row r="920" spans="3:4">
      <c r="C920" s="19"/>
      <c r="D920" s="19"/>
    </row>
    <row r="921" spans="3:4">
      <c r="C921" s="19"/>
      <c r="D921" s="19"/>
    </row>
    <row r="922" spans="3:4">
      <c r="C922" s="19"/>
      <c r="D922" s="19"/>
    </row>
    <row r="923" spans="3:4">
      <c r="C923" s="19"/>
      <c r="D923" s="19"/>
    </row>
    <row r="924" spans="3:4">
      <c r="C924" s="19"/>
      <c r="D924" s="19"/>
    </row>
    <row r="925" spans="3:4">
      <c r="C925" s="19"/>
      <c r="D925" s="19"/>
    </row>
    <row r="926" spans="3:4">
      <c r="C926" s="19"/>
      <c r="D926" s="19"/>
    </row>
    <row r="927" spans="3:4">
      <c r="C927" s="19"/>
      <c r="D927" s="19"/>
    </row>
    <row r="928" spans="3:4">
      <c r="C928" s="19"/>
      <c r="D928" s="19"/>
    </row>
    <row r="929" spans="3:4">
      <c r="C929" s="19"/>
      <c r="D929" s="19"/>
    </row>
    <row r="930" spans="3:4">
      <c r="C930" s="19"/>
      <c r="D930" s="19"/>
    </row>
    <row r="931" spans="3:4">
      <c r="C931" s="19"/>
      <c r="D931" s="19"/>
    </row>
    <row r="932" spans="3:4">
      <c r="C932" s="19"/>
      <c r="D932" s="19"/>
    </row>
    <row r="933" spans="3:4">
      <c r="C933" s="19"/>
      <c r="D933" s="19"/>
    </row>
    <row r="934" spans="3:4">
      <c r="C934" s="19"/>
      <c r="D934" s="19"/>
    </row>
    <row r="935" spans="3:4">
      <c r="C935" s="19"/>
      <c r="D935" s="19"/>
    </row>
    <row r="936" spans="3:4">
      <c r="C936" s="19"/>
      <c r="D936" s="19"/>
    </row>
    <row r="937" spans="3:4">
      <c r="C937" s="19"/>
      <c r="D937" s="19"/>
    </row>
    <row r="938" spans="3:4">
      <c r="C938" s="19"/>
      <c r="D938" s="19"/>
    </row>
    <row r="939" spans="3:4">
      <c r="C939" s="19"/>
      <c r="D939" s="19"/>
    </row>
    <row r="940" spans="3:4">
      <c r="C940" s="19"/>
      <c r="D940" s="19"/>
    </row>
    <row r="941" spans="3:4">
      <c r="C941" s="19"/>
      <c r="D941" s="19"/>
    </row>
    <row r="942" spans="3:4">
      <c r="C942" s="19"/>
      <c r="D942" s="19"/>
    </row>
    <row r="943" spans="3:4">
      <c r="C943" s="19"/>
      <c r="D943" s="19"/>
    </row>
    <row r="944" spans="3:4">
      <c r="C944" s="19"/>
      <c r="D944" s="19"/>
    </row>
    <row r="945" spans="3:4">
      <c r="C945" s="19"/>
      <c r="D945" s="19"/>
    </row>
    <row r="946" spans="3:4">
      <c r="C946" s="19"/>
      <c r="D946" s="19"/>
    </row>
    <row r="947" spans="3:4">
      <c r="C947" s="19"/>
      <c r="D947" s="19"/>
    </row>
    <row r="948" spans="3:4">
      <c r="C948" s="19"/>
      <c r="D948" s="19"/>
    </row>
    <row r="949" spans="3:4">
      <c r="C949" s="19"/>
      <c r="D949" s="19"/>
    </row>
    <row r="950" spans="3:4">
      <c r="C950" s="19"/>
      <c r="D950" s="19"/>
    </row>
    <row r="951" spans="3:4">
      <c r="C951" s="19"/>
      <c r="D951" s="19"/>
    </row>
    <row r="952" spans="3:4">
      <c r="C952" s="19"/>
      <c r="D952" s="19"/>
    </row>
    <row r="953" spans="3:4">
      <c r="C953" s="19"/>
      <c r="D953" s="19"/>
    </row>
    <row r="954" spans="3:4">
      <c r="C954" s="19"/>
      <c r="D954" s="19"/>
    </row>
    <row r="955" spans="3:4">
      <c r="C955" s="19"/>
      <c r="D955" s="19"/>
    </row>
    <row r="956" spans="3:4">
      <c r="C956" s="19"/>
      <c r="D956" s="19"/>
    </row>
    <row r="957" spans="3:4">
      <c r="C957" s="19"/>
      <c r="D957" s="19"/>
    </row>
    <row r="958" spans="3:4">
      <c r="C958" s="19"/>
      <c r="D958" s="19"/>
    </row>
    <row r="959" spans="3:4">
      <c r="C959" s="19"/>
      <c r="D959" s="19"/>
    </row>
    <row r="960" spans="3:4">
      <c r="C960" s="19"/>
      <c r="D960" s="19"/>
    </row>
    <row r="961" spans="3:4">
      <c r="C961" s="19"/>
      <c r="D961" s="19"/>
    </row>
    <row r="962" spans="3:4">
      <c r="C962" s="19"/>
      <c r="D962" s="19"/>
    </row>
    <row r="963" spans="3:4">
      <c r="C963" s="19"/>
      <c r="D963" s="19"/>
    </row>
    <row r="964" spans="3:4">
      <c r="C964" s="19"/>
      <c r="D964" s="19"/>
    </row>
    <row r="965" spans="3:4">
      <c r="C965" s="19"/>
      <c r="D965" s="19"/>
    </row>
    <row r="966" spans="3:4">
      <c r="C966" s="19"/>
      <c r="D966" s="19"/>
    </row>
    <row r="967" spans="3:4">
      <c r="C967" s="19"/>
      <c r="D967" s="19"/>
    </row>
    <row r="968" spans="3:4">
      <c r="C968" s="19"/>
      <c r="D968" s="1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9"/>
  <sheetViews>
    <sheetView workbookViewId="0">
      <selection activeCell="C15" sqref="C15:C1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43</v>
      </c>
    </row>
    <row r="2" spans="1:4">
      <c r="A2" t="s">
        <v>27</v>
      </c>
      <c r="B2" s="15" t="s">
        <v>44</v>
      </c>
    </row>
    <row r="3" spans="1:4">
      <c r="C3" s="21" t="s">
        <v>47</v>
      </c>
    </row>
    <row r="4" spans="1:4">
      <c r="A4" s="8" t="s">
        <v>0</v>
      </c>
      <c r="C4" s="3">
        <v>37161.373</v>
      </c>
      <c r="D4" s="4">
        <v>1.96143</v>
      </c>
    </row>
    <row r="6" spans="1:4">
      <c r="A6" s="8" t="s">
        <v>1</v>
      </c>
    </row>
    <row r="7" spans="1:4">
      <c r="A7" t="s">
        <v>2</v>
      </c>
      <c r="C7">
        <f>+C4</f>
        <v>37161.373</v>
      </c>
    </row>
    <row r="8" spans="1:4">
      <c r="A8" t="s">
        <v>3</v>
      </c>
      <c r="C8">
        <f>+D4</f>
        <v>1.96143</v>
      </c>
    </row>
    <row r="10" spans="1:4" ht="13.5" thickBot="1">
      <c r="C10" s="7" t="s">
        <v>22</v>
      </c>
      <c r="D10" s="7" t="s">
        <v>23</v>
      </c>
    </row>
    <row r="11" spans="1:4">
      <c r="A11" t="s">
        <v>16</v>
      </c>
      <c r="C11">
        <f>INTERCEPT(G22:G993,F22:F993)</f>
        <v>2.0049780676533162</v>
      </c>
      <c r="D11" s="6"/>
    </row>
    <row r="12" spans="1:4">
      <c r="A12" t="s">
        <v>17</v>
      </c>
      <c r="C12">
        <f>SLOPE(G22:G993,F22:F993)</f>
        <v>-4.9502050527545493E-4</v>
      </c>
      <c r="D12" s="6"/>
    </row>
    <row r="13" spans="1:4">
      <c r="A13" t="s">
        <v>21</v>
      </c>
      <c r="C13" s="6" t="s">
        <v>14</v>
      </c>
      <c r="D13" s="6"/>
    </row>
    <row r="14" spans="1:4">
      <c r="A14" t="s">
        <v>26</v>
      </c>
    </row>
    <row r="15" spans="1:4">
      <c r="A15" s="5" t="s">
        <v>18</v>
      </c>
      <c r="C15" s="12">
        <f>(C7+C11)+(C8+C12)*INT(MAX(F21:F3533))</f>
        <v>53280.302574534799</v>
      </c>
    </row>
    <row r="16" spans="1:4">
      <c r="A16" s="8" t="s">
        <v>4</v>
      </c>
      <c r="C16" s="13">
        <f>+C8+C12</f>
        <v>1.9609349794947246</v>
      </c>
    </row>
    <row r="17" spans="1:31" ht="13.5" thickBot="1">
      <c r="A17" s="14" t="s">
        <v>42</v>
      </c>
      <c r="C17">
        <f>COUNT(C21:C2191)</f>
        <v>11</v>
      </c>
    </row>
    <row r="18" spans="1:31">
      <c r="A18" s="8" t="s">
        <v>5</v>
      </c>
      <c r="C18" s="3">
        <f>+C15</f>
        <v>53280.302574534799</v>
      </c>
      <c r="D18" s="4">
        <f>+C16</f>
        <v>1.9609349794947246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40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1">
      <c r="A21" t="s">
        <v>12</v>
      </c>
      <c r="C21" s="19">
        <v>37161.373</v>
      </c>
      <c r="D21" s="19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Q21" s="2">
        <f>+C21-15018.5</f>
        <v>22142.873</v>
      </c>
    </row>
    <row r="22" spans="1:31">
      <c r="A22" t="s">
        <v>32</v>
      </c>
      <c r="C22" s="20">
        <v>44842.385999999999</v>
      </c>
      <c r="D22" s="19"/>
      <c r="E22">
        <f t="shared" ref="E22:E29" si="0">+(C22-C$7)/C$8</f>
        <v>3916.0270822818043</v>
      </c>
      <c r="F22">
        <f>ROUND(2*E22,0)/2</f>
        <v>3916</v>
      </c>
      <c r="G22">
        <f t="shared" ref="G22:G29" si="1">+C22-(C$7+F22*C$8)</f>
        <v>5.311999999685213E-2</v>
      </c>
      <c r="I22">
        <f t="shared" ref="I22:I29" si="2">+G22</f>
        <v>5.311999999685213E-2</v>
      </c>
      <c r="O22">
        <f t="shared" ref="O22:O29" si="3">+C$11+C$12*F22</f>
        <v>6.6477768994634756E-2</v>
      </c>
      <c r="Q22" s="2">
        <f t="shared" ref="Q22:Q29" si="4">+C22-15018.5</f>
        <v>29823.885999999999</v>
      </c>
      <c r="AA22">
        <v>6</v>
      </c>
      <c r="AC22" t="s">
        <v>31</v>
      </c>
      <c r="AE22" t="s">
        <v>33</v>
      </c>
    </row>
    <row r="23" spans="1:31">
      <c r="A23" t="s">
        <v>34</v>
      </c>
      <c r="C23" s="20">
        <v>44897.302000000003</v>
      </c>
      <c r="D23" s="19"/>
      <c r="E23">
        <f t="shared" si="0"/>
        <v>3944.025022560073</v>
      </c>
      <c r="F23">
        <f>ROUND(2*E23,0)/2</f>
        <v>3944</v>
      </c>
      <c r="G23">
        <f t="shared" si="1"/>
        <v>4.9080000004323665E-2</v>
      </c>
      <c r="I23">
        <f t="shared" si="2"/>
        <v>4.9080000004323665E-2</v>
      </c>
      <c r="O23">
        <f t="shared" si="3"/>
        <v>5.2617194846922066E-2</v>
      </c>
      <c r="Q23" s="2">
        <f t="shared" si="4"/>
        <v>29878.802000000003</v>
      </c>
      <c r="AA23">
        <v>6</v>
      </c>
      <c r="AC23" t="s">
        <v>31</v>
      </c>
      <c r="AE23" t="s">
        <v>33</v>
      </c>
    </row>
    <row r="24" spans="1:31">
      <c r="A24" t="s">
        <v>35</v>
      </c>
      <c r="C24" s="20">
        <v>45136.567999999999</v>
      </c>
      <c r="D24" s="19"/>
      <c r="E24">
        <f t="shared" si="0"/>
        <v>4066.0105127381553</v>
      </c>
      <c r="F24">
        <f>ROUND(2*E24,0)/2</f>
        <v>4066</v>
      </c>
      <c r="G24">
        <f t="shared" si="1"/>
        <v>2.0619999995687976E-2</v>
      </c>
      <c r="I24">
        <f t="shared" si="2"/>
        <v>2.0619999995687976E-2</v>
      </c>
      <c r="O24">
        <f t="shared" si="3"/>
        <v>-7.7753067966837008E-3</v>
      </c>
      <c r="Q24" s="2">
        <f t="shared" si="4"/>
        <v>30118.067999999999</v>
      </c>
      <c r="AA24">
        <v>6</v>
      </c>
      <c r="AC24" t="s">
        <v>31</v>
      </c>
      <c r="AE24" t="s">
        <v>33</v>
      </c>
    </row>
    <row r="25" spans="1:31">
      <c r="A25" t="s">
        <v>37</v>
      </c>
      <c r="C25" s="20">
        <v>48156.36</v>
      </c>
      <c r="D25" s="19">
        <v>0.02</v>
      </c>
      <c r="E25">
        <f t="shared" si="0"/>
        <v>5605.5974467607821</v>
      </c>
      <c r="F25" s="11">
        <f>ROUND(2*E25,0)/2+0.5</f>
        <v>5606</v>
      </c>
      <c r="G25">
        <f t="shared" si="1"/>
        <v>-0.78957999999693129</v>
      </c>
      <c r="I25">
        <f t="shared" si="2"/>
        <v>-0.78957999999693129</v>
      </c>
      <c r="O25">
        <f t="shared" si="3"/>
        <v>-0.7701068849208843</v>
      </c>
      <c r="Q25" s="2">
        <f t="shared" si="4"/>
        <v>33137.86</v>
      </c>
      <c r="AA25">
        <v>6</v>
      </c>
      <c r="AC25" t="s">
        <v>36</v>
      </c>
      <c r="AE25" t="s">
        <v>33</v>
      </c>
    </row>
    <row r="26" spans="1:31">
      <c r="A26" t="s">
        <v>37</v>
      </c>
      <c r="C26" s="20">
        <v>48562.28</v>
      </c>
      <c r="D26" s="19">
        <v>0.02</v>
      </c>
      <c r="E26">
        <f t="shared" si="0"/>
        <v>5812.5484977796805</v>
      </c>
      <c r="F26" s="11">
        <f>ROUND(2*E26,0)/2+0.5</f>
        <v>5813</v>
      </c>
      <c r="G26">
        <f t="shared" si="1"/>
        <v>-0.88559000000532251</v>
      </c>
      <c r="I26">
        <f t="shared" si="2"/>
        <v>-0.88559000000532251</v>
      </c>
      <c r="O26">
        <f t="shared" si="3"/>
        <v>-0.87257612951290309</v>
      </c>
      <c r="Q26" s="2">
        <f t="shared" si="4"/>
        <v>33543.78</v>
      </c>
      <c r="AA26">
        <v>7</v>
      </c>
      <c r="AC26" t="s">
        <v>36</v>
      </c>
      <c r="AE26" t="s">
        <v>33</v>
      </c>
    </row>
    <row r="27" spans="1:31">
      <c r="A27" t="s">
        <v>39</v>
      </c>
      <c r="C27" s="20">
        <v>48562.285000000003</v>
      </c>
      <c r="D27" s="19">
        <v>5.0000000000000001E-3</v>
      </c>
      <c r="E27">
        <f t="shared" si="0"/>
        <v>5812.5510469402443</v>
      </c>
      <c r="F27" s="11">
        <f>ROUND(2*E27,0)/2+0.5</f>
        <v>5813</v>
      </c>
      <c r="G27">
        <f t="shared" si="1"/>
        <v>-0.8805900000006659</v>
      </c>
      <c r="I27">
        <f t="shared" si="2"/>
        <v>-0.8805900000006659</v>
      </c>
      <c r="O27">
        <f t="shared" si="3"/>
        <v>-0.87257612951290309</v>
      </c>
      <c r="Q27" s="2">
        <f t="shared" si="4"/>
        <v>33543.785000000003</v>
      </c>
      <c r="AA27">
        <v>22</v>
      </c>
      <c r="AC27" t="s">
        <v>38</v>
      </c>
      <c r="AE27" t="s">
        <v>33</v>
      </c>
    </row>
    <row r="28" spans="1:31">
      <c r="A28" t="s">
        <v>37</v>
      </c>
      <c r="C28" s="20">
        <v>49207.447999999997</v>
      </c>
      <c r="D28" s="19">
        <v>3.0000000000000001E-3</v>
      </c>
      <c r="E28">
        <f t="shared" si="0"/>
        <v>6141.4758619986424</v>
      </c>
      <c r="F28" s="11">
        <f>ROUND(2*E28,0)/2+0.5</f>
        <v>6142</v>
      </c>
      <c r="G28">
        <f t="shared" si="1"/>
        <v>-1.0280600000041886</v>
      </c>
      <c r="I28">
        <f t="shared" si="2"/>
        <v>-1.0280600000041886</v>
      </c>
      <c r="O28">
        <f t="shared" si="3"/>
        <v>-1.0354378757485279</v>
      </c>
      <c r="Q28" s="2">
        <f t="shared" si="4"/>
        <v>34188.947999999997</v>
      </c>
      <c r="AA28">
        <v>15</v>
      </c>
      <c r="AC28" t="s">
        <v>36</v>
      </c>
      <c r="AE28" t="s">
        <v>33</v>
      </c>
    </row>
    <row r="29" spans="1:31">
      <c r="A29" t="s">
        <v>37</v>
      </c>
      <c r="C29" s="20">
        <v>49907.517999999996</v>
      </c>
      <c r="D29" s="19">
        <v>8.0000000000000002E-3</v>
      </c>
      <c r="E29">
        <f t="shared" si="0"/>
        <v>6498.3940288462991</v>
      </c>
      <c r="F29" s="11">
        <f>ROUND(2*E29,0)/2+0.5</f>
        <v>6499</v>
      </c>
      <c r="G29">
        <f t="shared" si="1"/>
        <v>-1.1885700000057113</v>
      </c>
      <c r="I29">
        <f t="shared" si="2"/>
        <v>-1.1885700000057113</v>
      </c>
      <c r="O29">
        <f t="shared" si="3"/>
        <v>-1.2121601961318653</v>
      </c>
      <c r="Q29" s="2">
        <f t="shared" si="4"/>
        <v>34889.017999999996</v>
      </c>
      <c r="AA29">
        <v>37</v>
      </c>
      <c r="AC29" t="s">
        <v>38</v>
      </c>
      <c r="AE29" t="s">
        <v>33</v>
      </c>
    </row>
    <row r="30" spans="1:31">
      <c r="A30" t="s">
        <v>41</v>
      </c>
      <c r="C30" s="19">
        <v>52468.4761</v>
      </c>
      <c r="D30" s="19">
        <v>1.1000000000000001E-3</v>
      </c>
      <c r="E30">
        <f>+(C30-C$7)/C$8</f>
        <v>7804.0527064437683</v>
      </c>
      <c r="F30" s="11">
        <f>ROUND(2*E30,0)/2+1</f>
        <v>7805</v>
      </c>
      <c r="G30">
        <f>+C30-(C$7+F30*C$8)</f>
        <v>-1.8580499999952735</v>
      </c>
      <c r="J30">
        <f>+G30</f>
        <v>-1.8580499999952735</v>
      </c>
      <c r="O30">
        <f>+C$11+C$12*F30</f>
        <v>-1.8586569760216096</v>
      </c>
      <c r="Q30" s="2">
        <f>+C30-15018.5</f>
        <v>37449.9761</v>
      </c>
    </row>
    <row r="31" spans="1:31">
      <c r="A31" s="16" t="s">
        <v>45</v>
      </c>
      <c r="B31" s="17" t="s">
        <v>46</v>
      </c>
      <c r="C31" s="18">
        <v>53280.3</v>
      </c>
      <c r="D31" s="18">
        <v>2E-3</v>
      </c>
      <c r="E31">
        <f>+(C31-C$7)/C$8</f>
        <v>8217.9466001845612</v>
      </c>
      <c r="F31" s="11">
        <f>ROUND(2*E31,0)/2+1</f>
        <v>8219</v>
      </c>
      <c r="G31">
        <f>+C31-(C$7+F31*C$8)</f>
        <v>-2.0661699999982375</v>
      </c>
      <c r="J31">
        <f>+G31</f>
        <v>-2.0661699999982375</v>
      </c>
      <c r="O31">
        <f>+C$11+C$12*F31</f>
        <v>-2.0635954652056476</v>
      </c>
      <c r="Q31" s="2">
        <f>+C31-15018.5</f>
        <v>38261.800000000003</v>
      </c>
    </row>
    <row r="32" spans="1:31">
      <c r="C32" s="19"/>
      <c r="D32" s="19"/>
    </row>
    <row r="33" spans="3:4">
      <c r="C33" s="19"/>
      <c r="D33" s="19"/>
    </row>
    <row r="34" spans="3:4">
      <c r="C34" s="19"/>
      <c r="D34" s="19"/>
    </row>
    <row r="35" spans="3:4">
      <c r="C35" s="19"/>
      <c r="D35" s="19"/>
    </row>
    <row r="36" spans="3:4">
      <c r="C36" s="19"/>
      <c r="D36" s="19"/>
    </row>
    <row r="37" spans="3:4">
      <c r="C37" s="19"/>
      <c r="D37" s="19"/>
    </row>
    <row r="38" spans="3:4">
      <c r="C38" s="19"/>
      <c r="D38" s="19"/>
    </row>
    <row r="39" spans="3:4">
      <c r="C39" s="19"/>
      <c r="D39" s="19"/>
    </row>
    <row r="40" spans="3:4">
      <c r="C40" s="19"/>
      <c r="D40" s="19"/>
    </row>
    <row r="41" spans="3:4">
      <c r="C41" s="19"/>
      <c r="D41" s="19"/>
    </row>
    <row r="42" spans="3:4">
      <c r="C42" s="19"/>
      <c r="D42" s="19"/>
    </row>
    <row r="43" spans="3:4">
      <c r="C43" s="19"/>
      <c r="D43" s="19"/>
    </row>
    <row r="44" spans="3:4">
      <c r="C44" s="19"/>
      <c r="D44" s="19"/>
    </row>
    <row r="45" spans="3:4">
      <c r="C45" s="19"/>
      <c r="D45" s="19"/>
    </row>
    <row r="46" spans="3:4">
      <c r="C46" s="19"/>
      <c r="D46" s="19"/>
    </row>
    <row r="47" spans="3:4">
      <c r="C47" s="19"/>
      <c r="D47" s="19"/>
    </row>
    <row r="48" spans="3:4">
      <c r="C48" s="19"/>
      <c r="D48" s="19"/>
    </row>
    <row r="49" spans="3:4">
      <c r="C49" s="19"/>
      <c r="D49" s="19"/>
    </row>
    <row r="50" spans="3:4">
      <c r="C50" s="19"/>
      <c r="D50" s="19"/>
    </row>
    <row r="51" spans="3:4">
      <c r="C51" s="19"/>
      <c r="D51" s="19"/>
    </row>
    <row r="52" spans="3:4">
      <c r="C52" s="19"/>
      <c r="D52" s="19"/>
    </row>
    <row r="53" spans="3:4">
      <c r="C53" s="19"/>
      <c r="D53" s="19"/>
    </row>
    <row r="54" spans="3:4">
      <c r="C54" s="19"/>
      <c r="D54" s="19"/>
    </row>
    <row r="55" spans="3:4">
      <c r="C55" s="19"/>
      <c r="D55" s="19"/>
    </row>
    <row r="56" spans="3:4">
      <c r="C56" s="19"/>
      <c r="D56" s="19"/>
    </row>
    <row r="57" spans="3:4">
      <c r="C57" s="19"/>
      <c r="D57" s="19"/>
    </row>
    <row r="58" spans="3:4">
      <c r="C58" s="19"/>
      <c r="D58" s="19"/>
    </row>
    <row r="59" spans="3:4">
      <c r="C59" s="19"/>
      <c r="D59" s="19"/>
    </row>
    <row r="60" spans="3:4">
      <c r="C60" s="19"/>
      <c r="D60" s="19"/>
    </row>
    <row r="61" spans="3:4">
      <c r="C61" s="19"/>
      <c r="D61" s="19"/>
    </row>
    <row r="62" spans="3:4">
      <c r="C62" s="19"/>
      <c r="D62" s="19"/>
    </row>
    <row r="63" spans="3:4">
      <c r="C63" s="19"/>
      <c r="D63" s="19"/>
    </row>
    <row r="64" spans="3:4">
      <c r="C64" s="19"/>
      <c r="D64" s="19"/>
    </row>
    <row r="65" spans="3:4">
      <c r="C65" s="19"/>
      <c r="D65" s="19"/>
    </row>
    <row r="66" spans="3:4">
      <c r="C66" s="19"/>
      <c r="D66" s="19"/>
    </row>
    <row r="67" spans="3:4">
      <c r="C67" s="19"/>
      <c r="D67" s="19"/>
    </row>
    <row r="68" spans="3:4">
      <c r="C68" s="19"/>
      <c r="D68" s="19"/>
    </row>
    <row r="69" spans="3:4">
      <c r="C69" s="19"/>
      <c r="D69" s="19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64"/>
  <sheetViews>
    <sheetView workbookViewId="0">
      <selection activeCell="A25" sqref="A25:D34"/>
    </sheetView>
  </sheetViews>
  <sheetFormatPr defaultRowHeight="12.75"/>
  <cols>
    <col min="1" max="1" width="19.7109375" style="19" customWidth="1"/>
    <col min="2" max="2" width="4.42578125" style="30" customWidth="1"/>
    <col min="3" max="3" width="12.7109375" style="19" customWidth="1"/>
    <col min="4" max="4" width="5.42578125" style="30" customWidth="1"/>
    <col min="5" max="5" width="14.85546875" style="30" customWidth="1"/>
    <col min="6" max="6" width="9.140625" style="30"/>
    <col min="7" max="7" width="12" style="30" customWidth="1"/>
    <col min="8" max="8" width="14.140625" style="19" customWidth="1"/>
    <col min="9" max="9" width="22.5703125" style="30" customWidth="1"/>
    <col min="10" max="10" width="25.140625" style="30" customWidth="1"/>
    <col min="11" max="11" width="15.7109375" style="30" customWidth="1"/>
    <col min="12" max="12" width="14.140625" style="30" customWidth="1"/>
    <col min="13" max="13" width="9.5703125" style="30" customWidth="1"/>
    <col min="14" max="14" width="14.140625" style="30" customWidth="1"/>
    <col min="15" max="15" width="23.42578125" style="30" customWidth="1"/>
    <col min="16" max="16" width="16.5703125" style="30" customWidth="1"/>
    <col min="17" max="17" width="41" style="30" customWidth="1"/>
    <col min="18" max="16384" width="9.140625" style="30"/>
  </cols>
  <sheetData>
    <row r="1" spans="1:16" ht="15.75">
      <c r="A1" s="49" t="s">
        <v>60</v>
      </c>
      <c r="I1" s="50" t="s">
        <v>61</v>
      </c>
      <c r="J1" s="51" t="s">
        <v>62</v>
      </c>
    </row>
    <row r="2" spans="1:16">
      <c r="I2" s="52" t="s">
        <v>63</v>
      </c>
      <c r="J2" s="53" t="s">
        <v>64</v>
      </c>
    </row>
    <row r="3" spans="1:16">
      <c r="A3" s="54" t="s">
        <v>65</v>
      </c>
      <c r="I3" s="52" t="s">
        <v>66</v>
      </c>
      <c r="J3" s="53" t="s">
        <v>67</v>
      </c>
    </row>
    <row r="4" spans="1:16">
      <c r="I4" s="52" t="s">
        <v>68</v>
      </c>
      <c r="J4" s="53" t="s">
        <v>67</v>
      </c>
    </row>
    <row r="5" spans="1:16" ht="13.5" thickBot="1">
      <c r="I5" s="55" t="s">
        <v>69</v>
      </c>
      <c r="J5" s="56" t="s">
        <v>70</v>
      </c>
    </row>
    <row r="10" spans="1:16" ht="13.5" thickBot="1"/>
    <row r="11" spans="1:16" ht="12.75" customHeight="1" thickBot="1">
      <c r="A11" s="19" t="str">
        <f t="shared" ref="A11:A34" si="0">P11</f>
        <v> BBS 56 </v>
      </c>
      <c r="B11" s="6" t="str">
        <f t="shared" ref="B11:B34" si="1">IF(H11=INT(H11),"I","II")</f>
        <v>I</v>
      </c>
      <c r="C11" s="19">
        <f t="shared" ref="C11:C34" si="2">1*G11</f>
        <v>44842.385999999999</v>
      </c>
      <c r="D11" s="30" t="str">
        <f t="shared" ref="D11:D34" si="3">VLOOKUP(F11,I$1:J$5,2,FALSE)</f>
        <v>vis</v>
      </c>
      <c r="E11" s="57">
        <f>VLOOKUP(C11,Active!C$21:E$972,3,FALSE)</f>
        <v>3917.0156483103638</v>
      </c>
      <c r="F11" s="6" t="s">
        <v>69</v>
      </c>
      <c r="G11" s="30" t="str">
        <f t="shared" ref="G11:G34" si="4">MID(I11,3,LEN(I11)-3)</f>
        <v>44842.386</v>
      </c>
      <c r="H11" s="19">
        <f t="shared" ref="H11:H34" si="5">1*K11</f>
        <v>3912</v>
      </c>
      <c r="I11" s="58" t="s">
        <v>89</v>
      </c>
      <c r="J11" s="59" t="s">
        <v>90</v>
      </c>
      <c r="K11" s="58">
        <v>3912</v>
      </c>
      <c r="L11" s="58" t="s">
        <v>91</v>
      </c>
      <c r="M11" s="59" t="s">
        <v>92</v>
      </c>
      <c r="N11" s="59"/>
      <c r="O11" s="60" t="s">
        <v>93</v>
      </c>
      <c r="P11" s="60" t="s">
        <v>94</v>
      </c>
    </row>
    <row r="12" spans="1:16" ht="12.75" customHeight="1" thickBot="1">
      <c r="A12" s="19" t="str">
        <f t="shared" si="0"/>
        <v> BBS 57 </v>
      </c>
      <c r="B12" s="6" t="str">
        <f t="shared" si="1"/>
        <v>I</v>
      </c>
      <c r="C12" s="19">
        <f t="shared" si="2"/>
        <v>44897.302000000003</v>
      </c>
      <c r="D12" s="30" t="str">
        <f t="shared" si="3"/>
        <v>vis</v>
      </c>
      <c r="E12" s="57">
        <f>VLOOKUP(C12,Active!C$21:E$972,3,FALSE)</f>
        <v>3945.0206564183609</v>
      </c>
      <c r="F12" s="6" t="s">
        <v>69</v>
      </c>
      <c r="G12" s="30" t="str">
        <f t="shared" si="4"/>
        <v>44897.302</v>
      </c>
      <c r="H12" s="19">
        <f t="shared" si="5"/>
        <v>3940</v>
      </c>
      <c r="I12" s="58" t="s">
        <v>95</v>
      </c>
      <c r="J12" s="59" t="s">
        <v>96</v>
      </c>
      <c r="K12" s="58">
        <v>3940</v>
      </c>
      <c r="L12" s="58" t="s">
        <v>97</v>
      </c>
      <c r="M12" s="59" t="s">
        <v>92</v>
      </c>
      <c r="N12" s="59"/>
      <c r="O12" s="60" t="s">
        <v>93</v>
      </c>
      <c r="P12" s="60" t="s">
        <v>98</v>
      </c>
    </row>
    <row r="13" spans="1:16" ht="12.75" customHeight="1" thickBot="1">
      <c r="A13" s="19" t="str">
        <f t="shared" si="0"/>
        <v> BBS 61 </v>
      </c>
      <c r="B13" s="6" t="str">
        <f t="shared" si="1"/>
        <v>I</v>
      </c>
      <c r="C13" s="19">
        <f t="shared" si="2"/>
        <v>45136.567999999999</v>
      </c>
      <c r="D13" s="30" t="str">
        <f t="shared" si="3"/>
        <v>vis</v>
      </c>
      <c r="E13" s="57">
        <f>VLOOKUP(C13,Active!C$21:E$972,3,FALSE)</f>
        <v>4067.0369407429171</v>
      </c>
      <c r="F13" s="6" t="s">
        <v>69</v>
      </c>
      <c r="G13" s="30" t="str">
        <f t="shared" si="4"/>
        <v>45136.568</v>
      </c>
      <c r="H13" s="19">
        <f t="shared" si="5"/>
        <v>4062</v>
      </c>
      <c r="I13" s="58" t="s">
        <v>99</v>
      </c>
      <c r="J13" s="59" t="s">
        <v>100</v>
      </c>
      <c r="K13" s="58">
        <v>4062</v>
      </c>
      <c r="L13" s="58" t="s">
        <v>101</v>
      </c>
      <c r="M13" s="59" t="s">
        <v>92</v>
      </c>
      <c r="N13" s="59"/>
      <c r="O13" s="60" t="s">
        <v>93</v>
      </c>
      <c r="P13" s="60" t="s">
        <v>102</v>
      </c>
    </row>
    <row r="14" spans="1:16" ht="12.75" customHeight="1" thickBot="1">
      <c r="A14" s="19" t="str">
        <f t="shared" si="0"/>
        <v> BBS 110 </v>
      </c>
      <c r="B14" s="6" t="str">
        <f t="shared" si="1"/>
        <v>II</v>
      </c>
      <c r="C14" s="19">
        <f t="shared" si="2"/>
        <v>48156.36</v>
      </c>
      <c r="D14" s="30" t="str">
        <f t="shared" si="3"/>
        <v>vis</v>
      </c>
      <c r="E14" s="57">
        <f>VLOOKUP(C14,Active!C$21:E$972,3,FALSE)</f>
        <v>5607.0125297234927</v>
      </c>
      <c r="F14" s="6" t="s">
        <v>69</v>
      </c>
      <c r="G14" s="30" t="str">
        <f t="shared" si="4"/>
        <v>48156.36</v>
      </c>
      <c r="H14" s="19">
        <f t="shared" si="5"/>
        <v>5601.5</v>
      </c>
      <c r="I14" s="58" t="s">
        <v>103</v>
      </c>
      <c r="J14" s="59" t="s">
        <v>104</v>
      </c>
      <c r="K14" s="58">
        <v>5601.5</v>
      </c>
      <c r="L14" s="58" t="s">
        <v>105</v>
      </c>
      <c r="M14" s="59" t="s">
        <v>92</v>
      </c>
      <c r="N14" s="59"/>
      <c r="O14" s="60" t="s">
        <v>106</v>
      </c>
      <c r="P14" s="60" t="s">
        <v>107</v>
      </c>
    </row>
    <row r="15" spans="1:16" ht="12.75" customHeight="1" thickBot="1">
      <c r="A15" s="19" t="str">
        <f t="shared" si="0"/>
        <v> BBS 110 </v>
      </c>
      <c r="B15" s="6" t="str">
        <f t="shared" si="1"/>
        <v>II</v>
      </c>
      <c r="C15" s="19">
        <f t="shared" si="2"/>
        <v>48562.28</v>
      </c>
      <c r="D15" s="30" t="str">
        <f t="shared" si="3"/>
        <v>vis</v>
      </c>
      <c r="E15" s="57">
        <f>VLOOKUP(C15,Active!C$21:E$972,3,FALSE)</f>
        <v>5814.0158236851275</v>
      </c>
      <c r="F15" s="6" t="s">
        <v>69</v>
      </c>
      <c r="G15" s="30" t="str">
        <f t="shared" si="4"/>
        <v>48562.28</v>
      </c>
      <c r="H15" s="19">
        <f t="shared" si="5"/>
        <v>5808.5</v>
      </c>
      <c r="I15" s="58" t="s">
        <v>108</v>
      </c>
      <c r="J15" s="59" t="s">
        <v>109</v>
      </c>
      <c r="K15" s="58">
        <v>5808.5</v>
      </c>
      <c r="L15" s="58" t="s">
        <v>110</v>
      </c>
      <c r="M15" s="59" t="s">
        <v>92</v>
      </c>
      <c r="N15" s="59"/>
      <c r="O15" s="60" t="s">
        <v>106</v>
      </c>
      <c r="P15" s="60" t="s">
        <v>107</v>
      </c>
    </row>
    <row r="16" spans="1:16" ht="12.75" customHeight="1" thickBot="1">
      <c r="A16" s="19" t="str">
        <f t="shared" si="0"/>
        <v> BBS 100 </v>
      </c>
      <c r="B16" s="6" t="str">
        <f t="shared" si="1"/>
        <v>II</v>
      </c>
      <c r="C16" s="19">
        <f t="shared" si="2"/>
        <v>48562.285000000003</v>
      </c>
      <c r="D16" s="30" t="str">
        <f t="shared" si="3"/>
        <v>vis</v>
      </c>
      <c r="E16" s="57">
        <f>VLOOKUP(C16,Active!C$21:E$972,3,FALSE)</f>
        <v>5814.0183734892034</v>
      </c>
      <c r="F16" s="6" t="s">
        <v>69</v>
      </c>
      <c r="G16" s="30" t="str">
        <f t="shared" si="4"/>
        <v>48562.285</v>
      </c>
      <c r="H16" s="19">
        <f t="shared" si="5"/>
        <v>5808.5</v>
      </c>
      <c r="I16" s="58" t="s">
        <v>111</v>
      </c>
      <c r="J16" s="59" t="s">
        <v>112</v>
      </c>
      <c r="K16" s="58">
        <v>5808.5</v>
      </c>
      <c r="L16" s="58" t="s">
        <v>113</v>
      </c>
      <c r="M16" s="59" t="s">
        <v>114</v>
      </c>
      <c r="N16" s="59" t="s">
        <v>115</v>
      </c>
      <c r="O16" s="60" t="s">
        <v>116</v>
      </c>
      <c r="P16" s="60" t="s">
        <v>117</v>
      </c>
    </row>
    <row r="17" spans="1:16" ht="12.75" customHeight="1" thickBot="1">
      <c r="A17" s="19" t="str">
        <f t="shared" si="0"/>
        <v> BBS 110 </v>
      </c>
      <c r="B17" s="6" t="str">
        <f t="shared" si="1"/>
        <v>II</v>
      </c>
      <c r="C17" s="19">
        <f t="shared" si="2"/>
        <v>49207.447999999997</v>
      </c>
      <c r="D17" s="30" t="str">
        <f t="shared" si="3"/>
        <v>vis</v>
      </c>
      <c r="E17" s="57">
        <f>VLOOKUP(C17,Active!C$21:E$972,3,FALSE)</f>
        <v>6143.0262226766527</v>
      </c>
      <c r="F17" s="6" t="s">
        <v>69</v>
      </c>
      <c r="G17" s="30" t="str">
        <f t="shared" si="4"/>
        <v>49207.448</v>
      </c>
      <c r="H17" s="19">
        <f t="shared" si="5"/>
        <v>6137.5</v>
      </c>
      <c r="I17" s="58" t="s">
        <v>118</v>
      </c>
      <c r="J17" s="59" t="s">
        <v>119</v>
      </c>
      <c r="K17" s="58">
        <v>6137.5</v>
      </c>
      <c r="L17" s="58" t="s">
        <v>120</v>
      </c>
      <c r="M17" s="59" t="s">
        <v>114</v>
      </c>
      <c r="N17" s="59" t="s">
        <v>115</v>
      </c>
      <c r="O17" s="60" t="s">
        <v>106</v>
      </c>
      <c r="P17" s="60" t="s">
        <v>107</v>
      </c>
    </row>
    <row r="18" spans="1:16" ht="12.75" customHeight="1" thickBot="1">
      <c r="A18" s="19" t="str">
        <f t="shared" si="0"/>
        <v> BBS 110 </v>
      </c>
      <c r="B18" s="6" t="str">
        <f t="shared" si="1"/>
        <v>II</v>
      </c>
      <c r="C18" s="19">
        <f t="shared" si="2"/>
        <v>49907.517999999996</v>
      </c>
      <c r="D18" s="30" t="str">
        <f t="shared" si="3"/>
        <v>vis</v>
      </c>
      <c r="E18" s="57">
        <f>VLOOKUP(C18,Active!C$21:E$972,3,FALSE)</f>
        <v>6500.0344903247651</v>
      </c>
      <c r="F18" s="6" t="s">
        <v>69</v>
      </c>
      <c r="G18" s="30" t="str">
        <f t="shared" si="4"/>
        <v>49907.518</v>
      </c>
      <c r="H18" s="19">
        <f t="shared" si="5"/>
        <v>6494.5</v>
      </c>
      <c r="I18" s="58" t="s">
        <v>121</v>
      </c>
      <c r="J18" s="59" t="s">
        <v>122</v>
      </c>
      <c r="K18" s="58">
        <v>6494.5</v>
      </c>
      <c r="L18" s="58" t="s">
        <v>123</v>
      </c>
      <c r="M18" s="59" t="s">
        <v>114</v>
      </c>
      <c r="N18" s="59" t="s">
        <v>115</v>
      </c>
      <c r="O18" s="60" t="s">
        <v>116</v>
      </c>
      <c r="P18" s="60" t="s">
        <v>107</v>
      </c>
    </row>
    <row r="19" spans="1:16" ht="12.75" customHeight="1" thickBot="1">
      <c r="A19" s="19" t="str">
        <f t="shared" si="0"/>
        <v>OEJV 0074 </v>
      </c>
      <c r="B19" s="6" t="str">
        <f t="shared" si="1"/>
        <v>II</v>
      </c>
      <c r="C19" s="19">
        <f t="shared" si="2"/>
        <v>51878.245369999997</v>
      </c>
      <c r="D19" s="30" t="str">
        <f t="shared" si="3"/>
        <v>vis</v>
      </c>
      <c r="E19" s="57">
        <f>VLOOKUP(C19,Active!C$21:E$972,3,FALSE)</f>
        <v>7505.0282257661102</v>
      </c>
      <c r="F19" s="6" t="s">
        <v>69</v>
      </c>
      <c r="G19" s="30" t="str">
        <f t="shared" si="4"/>
        <v>51878.24537</v>
      </c>
      <c r="H19" s="19">
        <f t="shared" si="5"/>
        <v>7499.5</v>
      </c>
      <c r="I19" s="58" t="s">
        <v>133</v>
      </c>
      <c r="J19" s="59" t="s">
        <v>134</v>
      </c>
      <c r="K19" s="58">
        <v>7499.5</v>
      </c>
      <c r="L19" s="58" t="s">
        <v>135</v>
      </c>
      <c r="M19" s="59" t="s">
        <v>136</v>
      </c>
      <c r="N19" s="59" t="s">
        <v>137</v>
      </c>
      <c r="O19" s="60" t="s">
        <v>138</v>
      </c>
      <c r="P19" s="61" t="s">
        <v>139</v>
      </c>
    </row>
    <row r="20" spans="1:16" ht="12.75" customHeight="1" thickBot="1">
      <c r="A20" s="19" t="str">
        <f t="shared" si="0"/>
        <v>IBVS 5364 </v>
      </c>
      <c r="B20" s="6" t="str">
        <f t="shared" si="1"/>
        <v>II</v>
      </c>
      <c r="C20" s="19">
        <f t="shared" si="2"/>
        <v>52468.4761</v>
      </c>
      <c r="D20" s="30" t="str">
        <f t="shared" si="3"/>
        <v>vis</v>
      </c>
      <c r="E20" s="57">
        <f>VLOOKUP(C20,Active!C$21:E$972,3,FALSE)</f>
        <v>7806.0227697831124</v>
      </c>
      <c r="F20" s="6" t="s">
        <v>69</v>
      </c>
      <c r="G20" s="30" t="str">
        <f t="shared" si="4"/>
        <v>52468.4761</v>
      </c>
      <c r="H20" s="19">
        <f t="shared" si="5"/>
        <v>7800.5</v>
      </c>
      <c r="I20" s="58" t="s">
        <v>144</v>
      </c>
      <c r="J20" s="59" t="s">
        <v>145</v>
      </c>
      <c r="K20" s="58">
        <v>7800.5</v>
      </c>
      <c r="L20" s="58" t="s">
        <v>146</v>
      </c>
      <c r="M20" s="59" t="s">
        <v>114</v>
      </c>
      <c r="N20" s="59" t="s">
        <v>115</v>
      </c>
      <c r="O20" s="60" t="s">
        <v>147</v>
      </c>
      <c r="P20" s="61" t="s">
        <v>148</v>
      </c>
    </row>
    <row r="21" spans="1:16" ht="12.75" customHeight="1" thickBot="1">
      <c r="A21" s="19" t="str">
        <f t="shared" si="0"/>
        <v>IBVS 5653 </v>
      </c>
      <c r="B21" s="6" t="str">
        <f t="shared" si="1"/>
        <v>II</v>
      </c>
      <c r="C21" s="19">
        <f t="shared" si="2"/>
        <v>53280.3</v>
      </c>
      <c r="D21" s="30" t="str">
        <f t="shared" si="3"/>
        <v>vis</v>
      </c>
      <c r="E21" s="57">
        <f>VLOOKUP(C21,Active!C$21:E$972,3,FALSE)</f>
        <v>8220.0211473372656</v>
      </c>
      <c r="F21" s="6" t="s">
        <v>69</v>
      </c>
      <c r="G21" s="30" t="str">
        <f t="shared" si="4"/>
        <v>53280.300</v>
      </c>
      <c r="H21" s="19">
        <f t="shared" si="5"/>
        <v>8214.5</v>
      </c>
      <c r="I21" s="58" t="s">
        <v>149</v>
      </c>
      <c r="J21" s="59" t="s">
        <v>150</v>
      </c>
      <c r="K21" s="58">
        <v>8214.5</v>
      </c>
      <c r="L21" s="58" t="s">
        <v>151</v>
      </c>
      <c r="M21" s="59" t="s">
        <v>114</v>
      </c>
      <c r="N21" s="59" t="s">
        <v>115</v>
      </c>
      <c r="O21" s="60" t="s">
        <v>131</v>
      </c>
      <c r="P21" s="61" t="s">
        <v>152</v>
      </c>
    </row>
    <row r="22" spans="1:16" ht="12.75" customHeight="1" thickBot="1">
      <c r="A22" s="19" t="str">
        <f t="shared" si="0"/>
        <v>OEJV 0116 </v>
      </c>
      <c r="B22" s="6" t="str">
        <f t="shared" si="1"/>
        <v>II</v>
      </c>
      <c r="C22" s="19">
        <f t="shared" si="2"/>
        <v>55084.357000000004</v>
      </c>
      <c r="D22" s="30" t="str">
        <f t="shared" si="3"/>
        <v>vis</v>
      </c>
      <c r="E22" s="57">
        <f>VLOOKUP(C22,Active!C$21:E$972,3,FALSE)</f>
        <v>9140.0195250829947</v>
      </c>
      <c r="F22" s="6" t="s">
        <v>69</v>
      </c>
      <c r="G22" s="30" t="str">
        <f t="shared" si="4"/>
        <v>55084.357</v>
      </c>
      <c r="H22" s="19">
        <f t="shared" si="5"/>
        <v>9134.5</v>
      </c>
      <c r="I22" s="58" t="s">
        <v>157</v>
      </c>
      <c r="J22" s="59" t="s">
        <v>158</v>
      </c>
      <c r="K22" s="58">
        <v>9134.5</v>
      </c>
      <c r="L22" s="58" t="s">
        <v>159</v>
      </c>
      <c r="M22" s="59" t="s">
        <v>136</v>
      </c>
      <c r="N22" s="59" t="s">
        <v>137</v>
      </c>
      <c r="O22" s="60" t="s">
        <v>116</v>
      </c>
      <c r="P22" s="61" t="s">
        <v>160</v>
      </c>
    </row>
    <row r="23" spans="1:16" ht="12.75" customHeight="1" thickBot="1">
      <c r="A23" s="19" t="str">
        <f t="shared" si="0"/>
        <v>OEJV 0142 </v>
      </c>
      <c r="B23" s="6" t="str">
        <f t="shared" si="1"/>
        <v>II</v>
      </c>
      <c r="C23" s="19">
        <f t="shared" si="2"/>
        <v>55784.417999999998</v>
      </c>
      <c r="D23" s="30" t="str">
        <f t="shared" si="3"/>
        <v>vis</v>
      </c>
      <c r="E23" s="57">
        <f>VLOOKUP(C23,Active!C$21:E$972,3,FALSE)</f>
        <v>9497.0232030837706</v>
      </c>
      <c r="F23" s="6" t="s">
        <v>69</v>
      </c>
      <c r="G23" s="30" t="str">
        <f t="shared" si="4"/>
        <v>55784.418</v>
      </c>
      <c r="H23" s="19">
        <f t="shared" si="5"/>
        <v>9491.5</v>
      </c>
      <c r="I23" s="58" t="s">
        <v>161</v>
      </c>
      <c r="J23" s="59" t="s">
        <v>162</v>
      </c>
      <c r="K23" s="58">
        <v>9491.5</v>
      </c>
      <c r="L23" s="58" t="s">
        <v>163</v>
      </c>
      <c r="M23" s="59" t="s">
        <v>136</v>
      </c>
      <c r="N23" s="59" t="s">
        <v>137</v>
      </c>
      <c r="O23" s="60" t="s">
        <v>116</v>
      </c>
      <c r="P23" s="61" t="s">
        <v>164</v>
      </c>
    </row>
    <row r="24" spans="1:16" ht="12.75" customHeight="1" thickBot="1">
      <c r="A24" s="19" t="str">
        <f t="shared" si="0"/>
        <v>BAVM 231 </v>
      </c>
      <c r="B24" s="6" t="str">
        <f t="shared" si="1"/>
        <v>II</v>
      </c>
      <c r="C24" s="19">
        <f t="shared" si="2"/>
        <v>56133.466200000003</v>
      </c>
      <c r="D24" s="30" t="str">
        <f t="shared" si="3"/>
        <v>vis</v>
      </c>
      <c r="E24" s="57">
        <f>VLOOKUP(C24,Active!C$21:E$972,3,FALSE)</f>
        <v>9675.0241075757422</v>
      </c>
      <c r="F24" s="6" t="s">
        <v>69</v>
      </c>
      <c r="G24" s="30" t="str">
        <f t="shared" si="4"/>
        <v>56133.4662</v>
      </c>
      <c r="H24" s="19">
        <f t="shared" si="5"/>
        <v>9669.5</v>
      </c>
      <c r="I24" s="58" t="s">
        <v>165</v>
      </c>
      <c r="J24" s="59" t="s">
        <v>166</v>
      </c>
      <c r="K24" s="58">
        <v>9669.5</v>
      </c>
      <c r="L24" s="58" t="s">
        <v>167</v>
      </c>
      <c r="M24" s="59" t="s">
        <v>136</v>
      </c>
      <c r="N24" s="59" t="s">
        <v>168</v>
      </c>
      <c r="O24" s="60" t="s">
        <v>169</v>
      </c>
      <c r="P24" s="61" t="s">
        <v>170</v>
      </c>
    </row>
    <row r="25" spans="1:16" ht="12.75" customHeight="1" thickBot="1">
      <c r="A25" s="19" t="str">
        <f t="shared" si="0"/>
        <v> PZ 15.77 </v>
      </c>
      <c r="B25" s="6" t="str">
        <f t="shared" si="1"/>
        <v>I</v>
      </c>
      <c r="C25" s="19">
        <f t="shared" si="2"/>
        <v>37159.341</v>
      </c>
      <c r="D25" s="30" t="str">
        <f t="shared" si="3"/>
        <v>vis</v>
      </c>
      <c r="E25" s="57">
        <f>VLOOKUP(C25,Active!C$21:E$972,3,FALSE)</f>
        <v>-1.0362403757634178</v>
      </c>
      <c r="F25" s="6" t="s">
        <v>69</v>
      </c>
      <c r="G25" s="30" t="str">
        <f t="shared" si="4"/>
        <v>37159.341</v>
      </c>
      <c r="H25" s="19">
        <f t="shared" si="5"/>
        <v>-1</v>
      </c>
      <c r="I25" s="58" t="s">
        <v>71</v>
      </c>
      <c r="J25" s="59" t="s">
        <v>72</v>
      </c>
      <c r="K25" s="58">
        <v>-1</v>
      </c>
      <c r="L25" s="58" t="s">
        <v>73</v>
      </c>
      <c r="M25" s="59" t="s">
        <v>74</v>
      </c>
      <c r="N25" s="59"/>
      <c r="O25" s="60" t="s">
        <v>75</v>
      </c>
      <c r="P25" s="60" t="s">
        <v>76</v>
      </c>
    </row>
    <row r="26" spans="1:16" ht="12.75" customHeight="1" thickBot="1">
      <c r="A26" s="19" t="str">
        <f t="shared" si="0"/>
        <v> PZ 15.77 </v>
      </c>
      <c r="B26" s="6" t="str">
        <f t="shared" si="1"/>
        <v>I</v>
      </c>
      <c r="C26" s="19">
        <f t="shared" si="2"/>
        <v>37161.351999999999</v>
      </c>
      <c r="D26" s="30" t="str">
        <f t="shared" si="3"/>
        <v>vis</v>
      </c>
      <c r="E26" s="57">
        <f>VLOOKUP(C26,Active!C$21:E$972,3,FALSE)</f>
        <v>-1.0709177112058743E-2</v>
      </c>
      <c r="F26" s="6" t="s">
        <v>69</v>
      </c>
      <c r="G26" s="30" t="str">
        <f t="shared" si="4"/>
        <v>37161.352</v>
      </c>
      <c r="H26" s="19">
        <f t="shared" si="5"/>
        <v>0</v>
      </c>
      <c r="I26" s="58" t="s">
        <v>77</v>
      </c>
      <c r="J26" s="59" t="s">
        <v>78</v>
      </c>
      <c r="K26" s="58">
        <v>0</v>
      </c>
      <c r="L26" s="58" t="s">
        <v>79</v>
      </c>
      <c r="M26" s="59" t="s">
        <v>74</v>
      </c>
      <c r="N26" s="59"/>
      <c r="O26" s="60" t="s">
        <v>75</v>
      </c>
      <c r="P26" s="60" t="s">
        <v>76</v>
      </c>
    </row>
    <row r="27" spans="1:16" ht="12.75" customHeight="1" thickBot="1">
      <c r="A27" s="19" t="str">
        <f t="shared" si="0"/>
        <v> PZ 15.77 </v>
      </c>
      <c r="B27" s="6" t="str">
        <f t="shared" si="1"/>
        <v>I</v>
      </c>
      <c r="C27" s="19">
        <f t="shared" si="2"/>
        <v>37163.311999999998</v>
      </c>
      <c r="D27" s="30" t="str">
        <f t="shared" si="3"/>
        <v>vis</v>
      </c>
      <c r="E27" s="57">
        <f>VLOOKUP(C27,Active!C$21:E$972,3,FALSE)</f>
        <v>0.9888140199825034</v>
      </c>
      <c r="F27" s="6" t="s">
        <v>69</v>
      </c>
      <c r="G27" s="30" t="str">
        <f t="shared" si="4"/>
        <v>37163.312</v>
      </c>
      <c r="H27" s="19">
        <f t="shared" si="5"/>
        <v>1</v>
      </c>
      <c r="I27" s="58" t="s">
        <v>80</v>
      </c>
      <c r="J27" s="59" t="s">
        <v>81</v>
      </c>
      <c r="K27" s="58">
        <v>1</v>
      </c>
      <c r="L27" s="58" t="s">
        <v>82</v>
      </c>
      <c r="M27" s="59" t="s">
        <v>74</v>
      </c>
      <c r="N27" s="59"/>
      <c r="O27" s="60" t="s">
        <v>75</v>
      </c>
      <c r="P27" s="60" t="s">
        <v>76</v>
      </c>
    </row>
    <row r="28" spans="1:16" ht="12.75" customHeight="1" thickBot="1">
      <c r="A28" s="19" t="str">
        <f t="shared" si="0"/>
        <v> PZ 15.77 </v>
      </c>
      <c r="B28" s="6" t="str">
        <f t="shared" si="1"/>
        <v>I</v>
      </c>
      <c r="C28" s="19">
        <f t="shared" si="2"/>
        <v>37165.364000000001</v>
      </c>
      <c r="D28" s="30" t="str">
        <f t="shared" si="3"/>
        <v>vis</v>
      </c>
      <c r="E28" s="57">
        <f>VLOOKUP(C28,Active!C$21:E$972,3,FALSE)</f>
        <v>2.0352536120448868</v>
      </c>
      <c r="F28" s="6" t="s">
        <v>69</v>
      </c>
      <c r="G28" s="30" t="str">
        <f t="shared" si="4"/>
        <v>37165.364</v>
      </c>
      <c r="H28" s="19">
        <f t="shared" si="5"/>
        <v>2</v>
      </c>
      <c r="I28" s="58" t="s">
        <v>83</v>
      </c>
      <c r="J28" s="59" t="s">
        <v>84</v>
      </c>
      <c r="K28" s="58">
        <v>2</v>
      </c>
      <c r="L28" s="58" t="s">
        <v>85</v>
      </c>
      <c r="M28" s="59" t="s">
        <v>74</v>
      </c>
      <c r="N28" s="59"/>
      <c r="O28" s="60" t="s">
        <v>75</v>
      </c>
      <c r="P28" s="60" t="s">
        <v>76</v>
      </c>
    </row>
    <row r="29" spans="1:16" ht="12.75" customHeight="1" thickBot="1">
      <c r="A29" s="19" t="str">
        <f t="shared" si="0"/>
        <v> PZ 15.77 </v>
      </c>
      <c r="B29" s="6" t="str">
        <f t="shared" si="1"/>
        <v>I</v>
      </c>
      <c r="C29" s="19">
        <f t="shared" si="2"/>
        <v>37218.288999999997</v>
      </c>
      <c r="D29" s="30" t="str">
        <f t="shared" si="3"/>
        <v>vis</v>
      </c>
      <c r="E29" s="57">
        <f>VLOOKUP(C29,Active!C$21:E$972,3,FALSE)</f>
        <v>29.024929737682083</v>
      </c>
      <c r="F29" s="6" t="s">
        <v>69</v>
      </c>
      <c r="G29" s="30" t="str">
        <f t="shared" si="4"/>
        <v>37218.289</v>
      </c>
      <c r="H29" s="19">
        <f t="shared" si="5"/>
        <v>29</v>
      </c>
      <c r="I29" s="58" t="s">
        <v>86</v>
      </c>
      <c r="J29" s="59" t="s">
        <v>87</v>
      </c>
      <c r="K29" s="58">
        <v>29</v>
      </c>
      <c r="L29" s="58" t="s">
        <v>88</v>
      </c>
      <c r="M29" s="59" t="s">
        <v>74</v>
      </c>
      <c r="N29" s="59"/>
      <c r="O29" s="60" t="s">
        <v>75</v>
      </c>
      <c r="P29" s="60" t="s">
        <v>76</v>
      </c>
    </row>
    <row r="30" spans="1:16" ht="12.75" customHeight="1" thickBot="1">
      <c r="A30" s="19" t="str">
        <f t="shared" si="0"/>
        <v> BBS 119 </v>
      </c>
      <c r="B30" s="6" t="str">
        <f t="shared" si="1"/>
        <v>II</v>
      </c>
      <c r="C30" s="19">
        <f t="shared" si="2"/>
        <v>51013.483</v>
      </c>
      <c r="D30" s="30" t="str">
        <f t="shared" si="3"/>
        <v>vis</v>
      </c>
      <c r="E30" s="57">
        <f>VLOOKUP(C30,Active!C$21:E$972,3,FALSE)</f>
        <v>7064.0333029141448</v>
      </c>
      <c r="F30" s="6" t="s">
        <v>69</v>
      </c>
      <c r="G30" s="30" t="str">
        <f t="shared" si="4"/>
        <v>51013.483</v>
      </c>
      <c r="H30" s="19">
        <f t="shared" si="5"/>
        <v>7058.5</v>
      </c>
      <c r="I30" s="58" t="s">
        <v>124</v>
      </c>
      <c r="J30" s="59" t="s">
        <v>125</v>
      </c>
      <c r="K30" s="58">
        <v>7058.5</v>
      </c>
      <c r="L30" s="58" t="s">
        <v>126</v>
      </c>
      <c r="M30" s="59" t="s">
        <v>114</v>
      </c>
      <c r="N30" s="59" t="s">
        <v>115</v>
      </c>
      <c r="O30" s="60" t="s">
        <v>116</v>
      </c>
      <c r="P30" s="60" t="s">
        <v>127</v>
      </c>
    </row>
    <row r="31" spans="1:16" ht="12.75" customHeight="1" thickBot="1">
      <c r="A31" s="19" t="str">
        <f t="shared" si="0"/>
        <v> BBS 123 </v>
      </c>
      <c r="B31" s="6" t="str">
        <f t="shared" si="1"/>
        <v>II</v>
      </c>
      <c r="C31" s="19">
        <f t="shared" si="2"/>
        <v>51766.471299999997</v>
      </c>
      <c r="D31" s="30" t="str">
        <f t="shared" si="3"/>
        <v>vis</v>
      </c>
      <c r="E31" s="57">
        <f>VLOOKUP(C31,Active!C$21:E$972,3,FALSE)</f>
        <v>7448.0278299504371</v>
      </c>
      <c r="F31" s="6" t="s">
        <v>69</v>
      </c>
      <c r="G31" s="30" t="str">
        <f t="shared" si="4"/>
        <v>51766.4713</v>
      </c>
      <c r="H31" s="19">
        <f t="shared" si="5"/>
        <v>7442.5</v>
      </c>
      <c r="I31" s="58" t="s">
        <v>128</v>
      </c>
      <c r="J31" s="59" t="s">
        <v>129</v>
      </c>
      <c r="K31" s="58">
        <v>7442.5</v>
      </c>
      <c r="L31" s="58" t="s">
        <v>130</v>
      </c>
      <c r="M31" s="59" t="s">
        <v>114</v>
      </c>
      <c r="N31" s="59" t="s">
        <v>115</v>
      </c>
      <c r="O31" s="60" t="s">
        <v>131</v>
      </c>
      <c r="P31" s="60" t="s">
        <v>132</v>
      </c>
    </row>
    <row r="32" spans="1:16" ht="12.75" customHeight="1" thickBot="1">
      <c r="A32" s="19" t="str">
        <f t="shared" si="0"/>
        <v> BBS 126 </v>
      </c>
      <c r="B32" s="6" t="str">
        <f t="shared" si="1"/>
        <v>II</v>
      </c>
      <c r="C32" s="19">
        <f t="shared" si="2"/>
        <v>52115.517</v>
      </c>
      <c r="D32" s="30" t="str">
        <f t="shared" si="3"/>
        <v>vis</v>
      </c>
      <c r="E32" s="57">
        <f>VLOOKUP(C32,Active!C$21:E$972,3,FALSE)</f>
        <v>7626.0274595403689</v>
      </c>
      <c r="F32" s="6" t="s">
        <v>69</v>
      </c>
      <c r="G32" s="30" t="str">
        <f t="shared" si="4"/>
        <v>52115.517</v>
      </c>
      <c r="H32" s="19">
        <f t="shared" si="5"/>
        <v>7620.5</v>
      </c>
      <c r="I32" s="58" t="s">
        <v>140</v>
      </c>
      <c r="J32" s="59" t="s">
        <v>141</v>
      </c>
      <c r="K32" s="58">
        <v>7620.5</v>
      </c>
      <c r="L32" s="58" t="s">
        <v>142</v>
      </c>
      <c r="M32" s="59" t="s">
        <v>114</v>
      </c>
      <c r="N32" s="59" t="s">
        <v>115</v>
      </c>
      <c r="O32" s="60" t="s">
        <v>131</v>
      </c>
      <c r="P32" s="60" t="s">
        <v>143</v>
      </c>
    </row>
    <row r="33" spans="1:16" ht="12.75" customHeight="1" thickBot="1">
      <c r="A33" s="19" t="str">
        <f t="shared" si="0"/>
        <v>OEJV 0073 </v>
      </c>
      <c r="B33" s="6" t="str">
        <f t="shared" si="1"/>
        <v>II</v>
      </c>
      <c r="C33" s="19">
        <f t="shared" si="2"/>
        <v>54268.607000000004</v>
      </c>
      <c r="D33" s="30" t="str">
        <f t="shared" si="3"/>
        <v>vis</v>
      </c>
      <c r="E33" s="57" t="e">
        <f>VLOOKUP(C33,Active!C$21:E$972,3,FALSE)</f>
        <v>#N/A</v>
      </c>
      <c r="F33" s="6" t="s">
        <v>69</v>
      </c>
      <c r="G33" s="30" t="str">
        <f t="shared" si="4"/>
        <v>54268.607</v>
      </c>
      <c r="H33" s="19">
        <f t="shared" si="5"/>
        <v>8718.5</v>
      </c>
      <c r="I33" s="58" t="s">
        <v>153</v>
      </c>
      <c r="J33" s="59" t="s">
        <v>154</v>
      </c>
      <c r="K33" s="58">
        <v>8718.5</v>
      </c>
      <c r="L33" s="58" t="s">
        <v>155</v>
      </c>
      <c r="M33" s="59" t="s">
        <v>136</v>
      </c>
      <c r="N33" s="59" t="s">
        <v>137</v>
      </c>
      <c r="O33" s="60" t="s">
        <v>116</v>
      </c>
      <c r="P33" s="61" t="s">
        <v>156</v>
      </c>
    </row>
    <row r="34" spans="1:16" ht="12.75" customHeight="1" thickBot="1">
      <c r="A34" s="19" t="str">
        <f t="shared" si="0"/>
        <v>OEJV 0162 </v>
      </c>
      <c r="B34" s="6" t="str">
        <f t="shared" si="1"/>
        <v>II</v>
      </c>
      <c r="C34" s="19">
        <f t="shared" si="2"/>
        <v>56539.381999999998</v>
      </c>
      <c r="D34" s="30" t="str">
        <f t="shared" si="3"/>
        <v>vis</v>
      </c>
      <c r="E34" s="57">
        <f>VLOOKUP(C34,Active!C$21:E$972,3,FALSE)</f>
        <v>9882.0252597019517</v>
      </c>
      <c r="F34" s="6" t="s">
        <v>69</v>
      </c>
      <c r="G34" s="30" t="str">
        <f t="shared" si="4"/>
        <v>56539.382</v>
      </c>
      <c r="H34" s="19">
        <f t="shared" si="5"/>
        <v>9876.5</v>
      </c>
      <c r="I34" s="58" t="s">
        <v>171</v>
      </c>
      <c r="J34" s="59" t="s">
        <v>172</v>
      </c>
      <c r="K34" s="58" t="s">
        <v>173</v>
      </c>
      <c r="L34" s="58" t="s">
        <v>174</v>
      </c>
      <c r="M34" s="59" t="s">
        <v>136</v>
      </c>
      <c r="N34" s="59" t="s">
        <v>137</v>
      </c>
      <c r="O34" s="60" t="s">
        <v>116</v>
      </c>
      <c r="P34" s="61" t="s">
        <v>175</v>
      </c>
    </row>
    <row r="35" spans="1:16">
      <c r="B35" s="6"/>
      <c r="F35" s="6"/>
    </row>
    <row r="36" spans="1:16">
      <c r="B36" s="6"/>
      <c r="F36" s="6"/>
    </row>
    <row r="37" spans="1:16">
      <c r="B37" s="6"/>
      <c r="F37" s="6"/>
    </row>
    <row r="38" spans="1:16">
      <c r="B38" s="6"/>
      <c r="F38" s="6"/>
    </row>
    <row r="39" spans="1:16">
      <c r="B39" s="6"/>
      <c r="F39" s="6"/>
    </row>
    <row r="40" spans="1:16">
      <c r="B40" s="6"/>
      <c r="F40" s="6"/>
    </row>
    <row r="41" spans="1:16">
      <c r="B41" s="6"/>
      <c r="F41" s="6"/>
    </row>
    <row r="42" spans="1:16">
      <c r="B42" s="6"/>
      <c r="F42" s="6"/>
    </row>
    <row r="43" spans="1:16">
      <c r="B43" s="6"/>
      <c r="F43" s="6"/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</sheetData>
  <phoneticPr fontId="8" type="noConversion"/>
  <hyperlinks>
    <hyperlink ref="P19" r:id="rId1" display="http://var.astro.cz/oejv/issues/oejv0074.pdf" xr:uid="{00000000-0004-0000-0200-000000000000}"/>
    <hyperlink ref="P20" r:id="rId2" display="http://www.konkoly.hu/cgi-bin/IBVS?5364" xr:uid="{00000000-0004-0000-0200-000001000000}"/>
    <hyperlink ref="P21" r:id="rId3" display="http://www.konkoly.hu/cgi-bin/IBVS?5653" xr:uid="{00000000-0004-0000-0200-000002000000}"/>
    <hyperlink ref="P33" r:id="rId4" display="http://var.astro.cz/oejv/issues/oejv0073.pdf" xr:uid="{00000000-0004-0000-0200-000003000000}"/>
    <hyperlink ref="P22" r:id="rId5" display="http://var.astro.cz/oejv/issues/oejv0116.pdf" xr:uid="{00000000-0004-0000-0200-000004000000}"/>
    <hyperlink ref="P23" r:id="rId6" display="http://var.astro.cz/oejv/issues/oejv0142.pdf" xr:uid="{00000000-0004-0000-0200-000005000000}"/>
    <hyperlink ref="P24" r:id="rId7" display="http://www.bav-astro.de/sfs/BAVM_link.php?BAVMnr=231" xr:uid="{00000000-0004-0000-0200-000006000000}"/>
    <hyperlink ref="P34" r:id="rId8" display="http://var.astro.cz/oejv/issues/oejv0162.pdf" xr:uid="{00000000-0004-0000-0200-000007000000}"/>
  </hyperlinks>
  <pageMargins left="0.75" right="0.75" top="1" bottom="1" header="0.5" footer="0.5"/>
  <pageSetup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2024-08-14T08:01:25Z</dcterms:modified>
</cp:coreProperties>
</file>