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4C2B9FE-CC82-47B8-8221-00D3B432AC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7" i="1"/>
  <c r="Q29" i="1"/>
  <c r="Q59" i="1"/>
  <c r="Q60" i="1"/>
  <c r="Q61" i="1"/>
  <c r="Q64" i="1"/>
  <c r="G42" i="2"/>
  <c r="C42" i="2"/>
  <c r="G54" i="2"/>
  <c r="C54" i="2"/>
  <c r="G41" i="2"/>
  <c r="C41" i="2"/>
  <c r="G40" i="2"/>
  <c r="C40" i="2"/>
  <c r="G53" i="2"/>
  <c r="C53" i="2"/>
  <c r="G52" i="2"/>
  <c r="C52" i="2"/>
  <c r="G51" i="2"/>
  <c r="C51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32" i="1"/>
  <c r="F32" i="1"/>
  <c r="G12" i="2"/>
  <c r="C12" i="2"/>
  <c r="G11" i="2"/>
  <c r="C1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H42" i="2"/>
  <c r="D42" i="2"/>
  <c r="B42" i="2"/>
  <c r="A42" i="2"/>
  <c r="H54" i="2"/>
  <c r="B54" i="2"/>
  <c r="D54" i="2"/>
  <c r="A54" i="2"/>
  <c r="H41" i="2"/>
  <c r="D41" i="2"/>
  <c r="B41" i="2"/>
  <c r="A41" i="2"/>
  <c r="H40" i="2"/>
  <c r="B40" i="2"/>
  <c r="D40" i="2"/>
  <c r="A40" i="2"/>
  <c r="H53" i="2"/>
  <c r="D53" i="2"/>
  <c r="B53" i="2"/>
  <c r="A53" i="2"/>
  <c r="H52" i="2"/>
  <c r="B52" i="2"/>
  <c r="D52" i="2"/>
  <c r="A52" i="2"/>
  <c r="H51" i="2"/>
  <c r="D51" i="2"/>
  <c r="B51" i="2"/>
  <c r="A51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Q65" i="1"/>
  <c r="F16" i="1"/>
  <c r="F17" i="1" s="1"/>
  <c r="C17" i="1"/>
  <c r="Q62" i="1"/>
  <c r="Q63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C7" i="1"/>
  <c r="E45" i="1"/>
  <c r="F45" i="1"/>
  <c r="C8" i="1"/>
  <c r="Q28" i="1"/>
  <c r="E11" i="2"/>
  <c r="E19" i="2"/>
  <c r="E41" i="2"/>
  <c r="G38" i="1"/>
  <c r="I38" i="1"/>
  <c r="E13" i="2"/>
  <c r="E62" i="1"/>
  <c r="F62" i="1"/>
  <c r="G62" i="1"/>
  <c r="J62" i="1"/>
  <c r="E48" i="1"/>
  <c r="F48" i="1"/>
  <c r="E61" i="1"/>
  <c r="F61" i="1"/>
  <c r="E25" i="1"/>
  <c r="F25" i="1"/>
  <c r="G45" i="1"/>
  <c r="I45" i="1"/>
  <c r="G47" i="1"/>
  <c r="I47" i="1"/>
  <c r="E23" i="1"/>
  <c r="F23" i="1"/>
  <c r="E14" i="2"/>
  <c r="E55" i="1"/>
  <c r="F55" i="1"/>
  <c r="G55" i="1"/>
  <c r="I55" i="1"/>
  <c r="G43" i="1"/>
  <c r="I43" i="1"/>
  <c r="G32" i="1"/>
  <c r="I32" i="1"/>
  <c r="E53" i="1"/>
  <c r="F53" i="1"/>
  <c r="E21" i="1"/>
  <c r="E26" i="1"/>
  <c r="F26" i="1"/>
  <c r="G26" i="1"/>
  <c r="I26" i="1"/>
  <c r="E46" i="1"/>
  <c r="F46" i="1"/>
  <c r="G48" i="1"/>
  <c r="I48" i="1"/>
  <c r="E51" i="1"/>
  <c r="F51" i="1"/>
  <c r="E56" i="1"/>
  <c r="F56" i="1"/>
  <c r="E41" i="1"/>
  <c r="F41" i="1"/>
  <c r="G41" i="1"/>
  <c r="I41" i="1"/>
  <c r="E39" i="1"/>
  <c r="F39" i="1"/>
  <c r="E37" i="1"/>
  <c r="F37" i="1"/>
  <c r="E35" i="1"/>
  <c r="F35" i="1"/>
  <c r="G35" i="1"/>
  <c r="I35" i="1"/>
  <c r="E33" i="1"/>
  <c r="F33" i="1"/>
  <c r="G33" i="1"/>
  <c r="I33" i="1"/>
  <c r="E31" i="1"/>
  <c r="F31" i="1"/>
  <c r="G23" i="1"/>
  <c r="I23" i="1"/>
  <c r="E59" i="1"/>
  <c r="F59" i="1"/>
  <c r="G61" i="1"/>
  <c r="I61" i="1"/>
  <c r="E49" i="1"/>
  <c r="F49" i="1"/>
  <c r="G49" i="1"/>
  <c r="I49" i="1"/>
  <c r="E63" i="1"/>
  <c r="F63" i="1"/>
  <c r="G63" i="1"/>
  <c r="J63" i="1"/>
  <c r="G53" i="1"/>
  <c r="I53" i="1"/>
  <c r="G37" i="1"/>
  <c r="I37" i="1"/>
  <c r="E24" i="1"/>
  <c r="F24" i="1"/>
  <c r="E64" i="1"/>
  <c r="F64" i="1"/>
  <c r="G64" i="1"/>
  <c r="I64" i="1"/>
  <c r="E30" i="1"/>
  <c r="F30" i="1"/>
  <c r="G30" i="1"/>
  <c r="I30" i="1"/>
  <c r="G46" i="1"/>
  <c r="I46" i="1"/>
  <c r="E44" i="1"/>
  <c r="F44" i="1"/>
  <c r="G51" i="1"/>
  <c r="I51" i="1"/>
  <c r="E54" i="1"/>
  <c r="F54" i="1"/>
  <c r="G56" i="1"/>
  <c r="I56" i="1"/>
  <c r="E27" i="1"/>
  <c r="F27" i="1"/>
  <c r="G59" i="1"/>
  <c r="I59" i="1"/>
  <c r="E47" i="1"/>
  <c r="F47" i="1"/>
  <c r="E28" i="1"/>
  <c r="F28" i="1"/>
  <c r="G28" i="1"/>
  <c r="H28" i="1"/>
  <c r="E57" i="1"/>
  <c r="F57" i="1"/>
  <c r="G57" i="1"/>
  <c r="I57" i="1"/>
  <c r="G31" i="1"/>
  <c r="I31" i="1"/>
  <c r="G39" i="1"/>
  <c r="I39" i="1"/>
  <c r="E22" i="1"/>
  <c r="F22" i="1"/>
  <c r="G22" i="1"/>
  <c r="I22" i="1"/>
  <c r="G24" i="1"/>
  <c r="I24" i="1"/>
  <c r="E60" i="1"/>
  <c r="F60" i="1"/>
  <c r="G60" i="1"/>
  <c r="I60" i="1"/>
  <c r="E50" i="1"/>
  <c r="G44" i="1"/>
  <c r="I44" i="1"/>
  <c r="E65" i="1"/>
  <c r="F65" i="1"/>
  <c r="G54" i="1"/>
  <c r="I54" i="1"/>
  <c r="E40" i="1"/>
  <c r="F40" i="1"/>
  <c r="G40" i="1"/>
  <c r="I40" i="1"/>
  <c r="E38" i="1"/>
  <c r="F38" i="1"/>
  <c r="E36" i="1"/>
  <c r="F36" i="1"/>
  <c r="G36" i="1"/>
  <c r="I36" i="1"/>
  <c r="G65" i="1"/>
  <c r="J65" i="1"/>
  <c r="E52" i="1"/>
  <c r="F52" i="1"/>
  <c r="G52" i="1"/>
  <c r="I52" i="1"/>
  <c r="E43" i="1"/>
  <c r="F43" i="1"/>
  <c r="E29" i="1"/>
  <c r="F29" i="1"/>
  <c r="G29" i="1"/>
  <c r="I29" i="1"/>
  <c r="E34" i="1"/>
  <c r="F34" i="1"/>
  <c r="G34" i="1"/>
  <c r="I34" i="1"/>
  <c r="E26" i="2"/>
  <c r="E34" i="2"/>
  <c r="E53" i="2"/>
  <c r="E42" i="1"/>
  <c r="G27" i="1"/>
  <c r="I27" i="1"/>
  <c r="E49" i="2"/>
  <c r="E27" i="2"/>
  <c r="E40" i="2"/>
  <c r="E58" i="1"/>
  <c r="G25" i="1"/>
  <c r="I25" i="1"/>
  <c r="F50" i="1"/>
  <c r="G50" i="1"/>
  <c r="E31" i="2"/>
  <c r="E54" i="2"/>
  <c r="E24" i="2"/>
  <c r="E46" i="2"/>
  <c r="E28" i="2"/>
  <c r="E12" i="2"/>
  <c r="E37" i="2"/>
  <c r="E42" i="2"/>
  <c r="E15" i="2"/>
  <c r="E30" i="2"/>
  <c r="E29" i="2"/>
  <c r="E21" i="2"/>
  <c r="E25" i="2"/>
  <c r="E33" i="2"/>
  <c r="F42" i="1"/>
  <c r="G42" i="1"/>
  <c r="I42" i="1"/>
  <c r="E23" i="2"/>
  <c r="E52" i="2"/>
  <c r="E38" i="2"/>
  <c r="E47" i="2"/>
  <c r="E36" i="2"/>
  <c r="F58" i="1"/>
  <c r="G58" i="1"/>
  <c r="I58" i="1"/>
  <c r="E39" i="2"/>
  <c r="E20" i="2"/>
  <c r="E50" i="2"/>
  <c r="E17" i="2"/>
  <c r="E51" i="2"/>
  <c r="E48" i="2"/>
  <c r="E22" i="2"/>
  <c r="E35" i="2"/>
  <c r="E44" i="2"/>
  <c r="F21" i="1"/>
  <c r="G21" i="1"/>
  <c r="I21" i="1"/>
  <c r="E43" i="2"/>
  <c r="E32" i="2"/>
  <c r="E16" i="2"/>
  <c r="E18" i="2"/>
  <c r="E45" i="2"/>
  <c r="I50" i="1"/>
  <c r="C12" i="1"/>
  <c r="C11" i="1"/>
  <c r="O54" i="1" l="1"/>
  <c r="O65" i="1"/>
  <c r="O62" i="1"/>
  <c r="O61" i="1"/>
  <c r="O59" i="1"/>
  <c r="C15" i="1"/>
  <c r="F18" i="1" s="1"/>
  <c r="O56" i="1"/>
  <c r="O63" i="1"/>
  <c r="O60" i="1"/>
  <c r="O58" i="1"/>
  <c r="O64" i="1"/>
  <c r="O57" i="1"/>
  <c r="O55" i="1"/>
  <c r="O53" i="1"/>
  <c r="C16" i="1"/>
  <c r="D18" i="1" s="1"/>
  <c r="C18" i="1" l="1"/>
  <c r="F19" i="1"/>
</calcChain>
</file>

<file path=xl/sharedStrings.xml><?xml version="1.0" encoding="utf-8"?>
<sst xmlns="http://schemas.openxmlformats.org/spreadsheetml/2006/main" count="528" uniqueCount="274">
  <si>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</si>
  <si>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</si>
  <si>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</si>
  <si>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</si>
  <si>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</si>
  <si>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</si>
  <si>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</si>
  <si>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</si>
  <si>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</si>
  <si>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</si>
  <si>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</si>
  <si>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</si>
  <si>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</si>
  <si>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</si>
  <si>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</si>
  <si>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</si>
  <si>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</si>
  <si>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</si>
  <si>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</si>
  <si>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</si>
  <si>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</si>
  <si>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</si>
  <si>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</si>
  <si>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</si>
  <si>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</si>
  <si>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</si>
  <si>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Bull.8</t>
  </si>
  <si>
    <t>B</t>
  </si>
  <si>
    <t>v</t>
  </si>
  <si>
    <t>BBSAG Bull.13</t>
  </si>
  <si>
    <t>BBSAG Bull.20</t>
  </si>
  <si>
    <t>BBSAG Bull.27</t>
  </si>
  <si>
    <t>BBSAG Bull.31</t>
  </si>
  <si>
    <t>BBSAG Bull.52</t>
  </si>
  <si>
    <t>BBSAG Bull.62</t>
  </si>
  <si>
    <t>Gruebeler T</t>
  </si>
  <si>
    <t>BBSAG Bull.58</t>
  </si>
  <si>
    <t>Cadalbert R</t>
  </si>
  <si>
    <t>Stucky A</t>
  </si>
  <si>
    <t>Haefliger M</t>
  </si>
  <si>
    <t>Peter H</t>
  </si>
  <si>
    <t>BBSAG Bull.70</t>
  </si>
  <si>
    <t>BBSAG Bull.88</t>
  </si>
  <si>
    <t>BRNO 30</t>
  </si>
  <si>
    <t>K</t>
  </si>
  <si>
    <t>Bellas Y</t>
  </si>
  <si>
    <t>BBSAG Bull.91</t>
  </si>
  <si>
    <t>BBSAG Bull.93</t>
  </si>
  <si>
    <t>BBSAG Bull.94</t>
  </si>
  <si>
    <t>BBSAG Bull.96</t>
  </si>
  <si>
    <t>BRNO 31</t>
  </si>
  <si>
    <t>BBSAG Bull.97</t>
  </si>
  <si>
    <t>BBSAG Bull.100</t>
  </si>
  <si>
    <t>BBSAG Bull.103</t>
  </si>
  <si>
    <t>Paschke A</t>
  </si>
  <si>
    <t>BBSAG Bull.106</t>
  </si>
  <si>
    <t>BBSAG Bull.114</t>
  </si>
  <si>
    <t># of data points:</t>
  </si>
  <si>
    <t>BO Gem / gsc 1332-0339?</t>
  </si>
  <si>
    <t>My time zone &gt;&gt;&gt;&gt;&gt;</t>
  </si>
  <si>
    <t>(PST=8, PDT=MDT=7, MDT=CST=6, etc.)</t>
  </si>
  <si>
    <t>JD today</t>
  </si>
  <si>
    <t>New Cycle</t>
  </si>
  <si>
    <t>Next ToM</t>
  </si>
  <si>
    <t>EA/SD</t>
  </si>
  <si>
    <t>IBVS 5802</t>
  </si>
  <si>
    <t>Add cycle</t>
  </si>
  <si>
    <t>Old Cycle</t>
  </si>
  <si>
    <t>Start of linear fit &gt;&gt;&gt;&gt;&gt;&gt;&gt;&gt;&gt;&gt;&gt;&gt;&gt;&gt;&gt;&gt;&gt;&gt;&gt;&gt;&gt;</t>
  </si>
  <si>
    <t>IBVS 5959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</si>
  <si>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</si>
  <si>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</si>
  <si>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</si>
  <si>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</si>
  <si>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</si>
  <si>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</si>
  <si>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</si>
  <si>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</si>
  <si>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</si>
  <si>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</si>
  <si>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</si>
  <si>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</si>
  <si>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</si>
  <si>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2420870.685 </t>
  </si>
  <si>
    <t> 08.01.1916 04:26 </t>
  </si>
  <si>
    <t> -0.173 </t>
  </si>
  <si>
    <t> L.Jacchia </t>
  </si>
  <si>
    <t> HB 912.22 </t>
  </si>
  <si>
    <t>2428552.352 </t>
  </si>
  <si>
    <t> 18.01.1937 20:26 </t>
  </si>
  <si>
    <t> -0.023 </t>
  </si>
  <si>
    <t>V </t>
  </si>
  <si>
    <t> S.Piotrowski </t>
  </si>
  <si>
    <t> AAC 4.15 </t>
  </si>
  <si>
    <t>2429305.052 </t>
  </si>
  <si>
    <t> 10.02.1939 13:14 </t>
  </si>
  <si>
    <t> -0.014 </t>
  </si>
  <si>
    <t> S.Kanda </t>
  </si>
  <si>
    <t>VSB 47 </t>
  </si>
  <si>
    <t>2433003.425 </t>
  </si>
  <si>
    <t> 27.03.1949 22:12 </t>
  </si>
  <si>
    <t> 0.001 </t>
  </si>
  <si>
    <t> R.Szafraniec </t>
  </si>
  <si>
    <t> AAC 5.6 </t>
  </si>
  <si>
    <t>2434480.312 </t>
  </si>
  <si>
    <t> 12.04.1953 19:29 </t>
  </si>
  <si>
    <t> -0.013 </t>
  </si>
  <si>
    <t> AAC 5.190 </t>
  </si>
  <si>
    <t>2435904.324 </t>
  </si>
  <si>
    <t> 06.03.1957 19:46 </t>
  </si>
  <si>
    <t> -0.011 </t>
  </si>
  <si>
    <t> AA 8.190 </t>
  </si>
  <si>
    <t>2437027.265 </t>
  </si>
  <si>
    <t> 02.04.1960 18:21 </t>
  </si>
  <si>
    <t> -0.004 </t>
  </si>
  <si>
    <t> AA 13.79 </t>
  </si>
  <si>
    <t>2439179.544 </t>
  </si>
  <si>
    <t> 23.02.1966 01:03 </t>
  </si>
  <si>
    <t> AA 21.67 </t>
  </si>
  <si>
    <t>2441722.433 </t>
  </si>
  <si>
    <t> 08.02.1973 22:23 </t>
  </si>
  <si>
    <t> -0.000 </t>
  </si>
  <si>
    <t> K.Locher </t>
  </si>
  <si>
    <t> BBS 8 </t>
  </si>
  <si>
    <t>2442076.406 </t>
  </si>
  <si>
    <t> 28.01.1974 21:44 </t>
  </si>
  <si>
    <t> 0.004 </t>
  </si>
  <si>
    <t> BBS 13 </t>
  </si>
  <si>
    <t>2442426.303 </t>
  </si>
  <si>
    <t> 13.01.1975 19:16 </t>
  </si>
  <si>
    <t> 0.002 </t>
  </si>
  <si>
    <t> BBS 20 </t>
  </si>
  <si>
    <t>2442841.299 </t>
  </si>
  <si>
    <t> 03.03.1976 19:10 </t>
  </si>
  <si>
    <t> BBS 27 </t>
  </si>
  <si>
    <t>2443101.697 </t>
  </si>
  <si>
    <t> 19.11.1976 04:43 </t>
  </si>
  <si>
    <t> 0.008 </t>
  </si>
  <si>
    <t> BBS 31 </t>
  </si>
  <si>
    <t>2444627.451 </t>
  </si>
  <si>
    <t> 22.01.1981 22:49 </t>
  </si>
  <si>
    <t> 0.037 </t>
  </si>
  <si>
    <t> BBS 52 </t>
  </si>
  <si>
    <t>2444973.274 </t>
  </si>
  <si>
    <t> 03.01.1982 18:34 </t>
  </si>
  <si>
    <t> 0.029 </t>
  </si>
  <si>
    <t> BBS 58 </t>
  </si>
  <si>
    <t>2444985.515 </t>
  </si>
  <si>
    <t> 16.01.1982 00:21 </t>
  </si>
  <si>
    <t> 0.064 </t>
  </si>
  <si>
    <t> T.Grübler </t>
  </si>
  <si>
    <t>2444985.521 </t>
  </si>
  <si>
    <t> 16.01.1982 00:30 </t>
  </si>
  <si>
    <t> 0.070 </t>
  </si>
  <si>
    <t> R.Cadalbert </t>
  </si>
  <si>
    <t>2444985.522 </t>
  </si>
  <si>
    <t> 16.01.1982 00:31 </t>
  </si>
  <si>
    <t> 0.071 </t>
  </si>
  <si>
    <t> A.Stucky </t>
  </si>
  <si>
    <t>2444985.526 </t>
  </si>
  <si>
    <t> 16.01.1982 00:37 </t>
  </si>
  <si>
    <t> 0.075 </t>
  </si>
  <si>
    <t> M.Haefliger </t>
  </si>
  <si>
    <t>2445697.545 </t>
  </si>
  <si>
    <t> 29.12.1983 01:04 </t>
  </si>
  <si>
    <t> 0.089 </t>
  </si>
  <si>
    <t> H.Peter </t>
  </si>
  <si>
    <t> BBS 70 </t>
  </si>
  <si>
    <t>2445697.554 </t>
  </si>
  <si>
    <t> 29.12.1983 01:17 </t>
  </si>
  <si>
    <t> 0.098 </t>
  </si>
  <si>
    <t>2447231.455 </t>
  </si>
  <si>
    <t> 10.03.1988 22:55 </t>
  </si>
  <si>
    <t> 0.137 </t>
  </si>
  <si>
    <t> BBS 88 </t>
  </si>
  <si>
    <t>2447524.440 </t>
  </si>
  <si>
    <t> 28.12.1988 22:33 </t>
  </si>
  <si>
    <t> 0.183 </t>
  </si>
  <si>
    <t> J.Manek </t>
  </si>
  <si>
    <t> BRNO 30 </t>
  </si>
  <si>
    <t>2447524.443 </t>
  </si>
  <si>
    <t> 28.12.1988 22:37 </t>
  </si>
  <si>
    <t> 0.186 </t>
  </si>
  <si>
    <t> J.Borovicka </t>
  </si>
  <si>
    <t>2447581.400 </t>
  </si>
  <si>
    <t> 23.02.1989 21:36 </t>
  </si>
  <si>
    <t> Y.Bellas </t>
  </si>
  <si>
    <t> BBS 91 </t>
  </si>
  <si>
    <t>2447581.415 </t>
  </si>
  <si>
    <t> 23.02.1989 21:57 </t>
  </si>
  <si>
    <t> 0.198 </t>
  </si>
  <si>
    <t>2447878.424 </t>
  </si>
  <si>
    <t> 17.12.1989 22:10 </t>
  </si>
  <si>
    <t> 0.199 </t>
  </si>
  <si>
    <t> BBS 93 </t>
  </si>
  <si>
    <t>2447939.473 </t>
  </si>
  <si>
    <t> 16.02.1990 23:21 </t>
  </si>
  <si>
    <t> 0.219 </t>
  </si>
  <si>
    <t> BBS 94 </t>
  </si>
  <si>
    <t>2448183.60 </t>
  </si>
  <si>
    <t> 19.10.1990 02:24 </t>
  </si>
  <si>
    <t> 0.23 </t>
  </si>
  <si>
    <t> BBS 96 </t>
  </si>
  <si>
    <t>2448232.427 </t>
  </si>
  <si>
    <t> 06.12.1990 22:14 </t>
  </si>
  <si>
    <t> 0.234 </t>
  </si>
  <si>
    <t> A.Dedoch </t>
  </si>
  <si>
    <t> BRNO 31 </t>
  </si>
  <si>
    <t>2448232.432 </t>
  </si>
  <si>
    <t> 06.12.1990 22:22 </t>
  </si>
  <si>
    <t> 0.239 </t>
  </si>
  <si>
    <t> BBS 97 </t>
  </si>
  <si>
    <t>2448647.445 </t>
  </si>
  <si>
    <t> 25.01.1992 22:40 </t>
  </si>
  <si>
    <t> 0.254 </t>
  </si>
  <si>
    <t> BBS 100 </t>
  </si>
  <si>
    <t>2449001.434 </t>
  </si>
  <si>
    <t> 13.01.1993 22:24 </t>
  </si>
  <si>
    <t> 0.275 </t>
  </si>
  <si>
    <t> BBS 103 </t>
  </si>
  <si>
    <t>2449058.408 </t>
  </si>
  <si>
    <t> 11.03.1993 21:47 </t>
  </si>
  <si>
    <t> 0.289 </t>
  </si>
  <si>
    <t>2449058.424 </t>
  </si>
  <si>
    <t> 11.03.1993 22:10 </t>
  </si>
  <si>
    <t> 0.305 </t>
  </si>
  <si>
    <t>E </t>
  </si>
  <si>
    <t>?</t>
  </si>
  <si>
    <t> A.Paschke </t>
  </si>
  <si>
    <t>2449416.466 </t>
  </si>
  <si>
    <t> 04.03.1994 23:11 </t>
  </si>
  <si>
    <t> 0.310 </t>
  </si>
  <si>
    <t> BBS 106 </t>
  </si>
  <si>
    <t>2450421.484 </t>
  </si>
  <si>
    <t> 03.12.1996 23:36 </t>
  </si>
  <si>
    <t> 0.384 </t>
  </si>
  <si>
    <t> BBS 114 </t>
  </si>
  <si>
    <t>2451902.531 </t>
  </si>
  <si>
    <t> 24.12.2000 00:44 </t>
  </si>
  <si>
    <t> 0.460 </t>
  </si>
  <si>
    <t> BBS 124 </t>
  </si>
  <si>
    <t>2451955.49 </t>
  </si>
  <si>
    <t> 14.02.2001 23:45 </t>
  </si>
  <si>
    <t> 0.53 </t>
  </si>
  <si>
    <t> R.Diethelm </t>
  </si>
  <si>
    <t>2452260.68 </t>
  </si>
  <si>
    <t> 17.12.2001 04:19 </t>
  </si>
  <si>
    <t> 0.57 </t>
  </si>
  <si>
    <t> BBS 127 </t>
  </si>
  <si>
    <t>2454136.3830 </t>
  </si>
  <si>
    <t> 04.02.2007 21:11 </t>
  </si>
  <si>
    <t> 0.6510 </t>
  </si>
  <si>
    <t>C </t>
  </si>
  <si>
    <t>-I</t>
  </si>
  <si>
    <t> F.Agerer </t>
  </si>
  <si>
    <t>BAVM 186 </t>
  </si>
  <si>
    <t>2454136.3848 </t>
  </si>
  <si>
    <t> 04.02.2007 21:14 </t>
  </si>
  <si>
    <t>4205</t>
  </si>
  <si>
    <t> 0.6528 </t>
  </si>
  <si>
    <t> P.Frank </t>
  </si>
  <si>
    <t>2454433.4070 </t>
  </si>
  <si>
    <t> 28.11.2007 21:46 </t>
  </si>
  <si>
    <t>4278</t>
  </si>
  <si>
    <t> 0.6672 </t>
  </si>
  <si>
    <t>BAVM 193 </t>
  </si>
  <si>
    <t>2455263.4520 </t>
  </si>
  <si>
    <t> 07.03.2010 22:50 </t>
  </si>
  <si>
    <t>4482</t>
  </si>
  <si>
    <t> 0.7178 </t>
  </si>
  <si>
    <t>BAVM 214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</si>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</sst>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Gem - O-C Diagr.</a:t>
            </a:r>
          </a:p>
        </c:rich>
      </c:tx>
      <c:layout>
        <c:manualLayout>
          <c:xMode val="edge"/>
          <c:yMode val="edge"/>
          <c:x val="0.366667191601049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0021972692014"/>
          <c:y val="0.14769252958613219"/>
          <c:w val="0.816667995878899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D-4613-B674-43A35CD678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-0.17339999999967404</c:v>
                </c:pt>
                <c:pt idx="1">
                  <c:v>-2.3200000003271271E-2</c:v>
                </c:pt>
                <c:pt idx="2">
                  <c:v>-1.4200000001437729E-2</c:v>
                </c:pt>
                <c:pt idx="3">
                  <c:v>1.4000000010128133E-3</c:v>
                </c:pt>
                <c:pt idx="4">
                  <c:v>-1.3400000003457535E-2</c:v>
                </c:pt>
                <c:pt idx="5">
                  <c:v>-1.1400000003050081E-2</c:v>
                </c:pt>
                <c:pt idx="6">
                  <c:v>-4.0000000008149073E-3</c:v>
                </c:pt>
                <c:pt idx="8">
                  <c:v>-1.4400000000023283E-2</c:v>
                </c:pt>
                <c:pt idx="9">
                  <c:v>-4.0000000444706529E-4</c:v>
                </c:pt>
                <c:pt idx="10">
                  <c:v>4.4000000052619725E-3</c:v>
                </c:pt>
                <c:pt idx="11">
                  <c:v>1.799999998183921E-3</c:v>
                </c:pt>
                <c:pt idx="12">
                  <c:v>5.9999999939464033E-4</c:v>
                </c:pt>
                <c:pt idx="13">
                  <c:v>8.1999999965773895E-3</c:v>
                </c:pt>
                <c:pt idx="14">
                  <c:v>3.7199999998847488E-2</c:v>
                </c:pt>
                <c:pt idx="15">
                  <c:v>2.9199999997217674E-2</c:v>
                </c:pt>
                <c:pt idx="16">
                  <c:v>6.4400000002933666E-2</c:v>
                </c:pt>
                <c:pt idx="17">
                  <c:v>7.0400000004156027E-2</c:v>
                </c:pt>
                <c:pt idx="18">
                  <c:v>7.1400000000721775E-2</c:v>
                </c:pt>
                <c:pt idx="19">
                  <c:v>7.5400000001536682E-2</c:v>
                </c:pt>
                <c:pt idx="20">
                  <c:v>8.93999999971129E-2</c:v>
                </c:pt>
                <c:pt idx="21">
                  <c:v>9.8399999995308463E-2</c:v>
                </c:pt>
                <c:pt idx="22">
                  <c:v>0.1371999999973923</c:v>
                </c:pt>
                <c:pt idx="23">
                  <c:v>0.1830000000045402</c:v>
                </c:pt>
                <c:pt idx="24">
                  <c:v>0.1860000000015134</c:v>
                </c:pt>
                <c:pt idx="25">
                  <c:v>0.18260000000009313</c:v>
                </c:pt>
                <c:pt idx="26">
                  <c:v>0.19759999999951106</c:v>
                </c:pt>
                <c:pt idx="27">
                  <c:v>0.19879999999830034</c:v>
                </c:pt>
                <c:pt idx="28">
                  <c:v>0.21880000000237487</c:v>
                </c:pt>
                <c:pt idx="29">
                  <c:v>0.22980000000097789</c:v>
                </c:pt>
                <c:pt idx="30">
                  <c:v>0.23359999999956926</c:v>
                </c:pt>
                <c:pt idx="31">
                  <c:v>0.23859999999694992</c:v>
                </c:pt>
                <c:pt idx="32">
                  <c:v>0.25439999999798601</c:v>
                </c:pt>
                <c:pt idx="33">
                  <c:v>0.27519999999640277</c:v>
                </c:pt>
                <c:pt idx="34">
                  <c:v>0.28880000000208383</c:v>
                </c:pt>
                <c:pt idx="35">
                  <c:v>0.30479999999806751</c:v>
                </c:pt>
                <c:pt idx="36">
                  <c:v>0.30999999999767169</c:v>
                </c:pt>
                <c:pt idx="37">
                  <c:v>0.38379999999597203</c:v>
                </c:pt>
                <c:pt idx="38">
                  <c:v>0.46040000000357395</c:v>
                </c:pt>
                <c:pt idx="39">
                  <c:v>0.52759999999398133</c:v>
                </c:pt>
                <c:pt idx="40">
                  <c:v>0.57259999999951106</c:v>
                </c:pt>
                <c:pt idx="43">
                  <c:v>0.6672000000035041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D-4613-B674-43A35CD678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1">
                  <c:v>0.65099999999802094</c:v>
                </c:pt>
                <c:pt idx="42">
                  <c:v>0.65279999999620486</c:v>
                </c:pt>
                <c:pt idx="44">
                  <c:v>0.71779999999853317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D-4613-B674-43A35CD678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5D-4613-B674-43A35CD678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5D-4613-B674-43A35CD678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5D-4613-B674-43A35CD678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5D-4613-B674-43A35CD678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2">
                  <c:v>0.26393699960829631</c:v>
                </c:pt>
                <c:pt idx="33">
                  <c:v>0.28902911837374912</c:v>
                </c:pt>
                <c:pt idx="34">
                  <c:v>0.29306693058887945</c:v>
                </c:pt>
                <c:pt idx="35">
                  <c:v>0.29306693058887945</c:v>
                </c:pt>
                <c:pt idx="36">
                  <c:v>0.31844746451255579</c:v>
                </c:pt>
                <c:pt idx="37">
                  <c:v>0.38968600859378377</c:v>
                </c:pt>
                <c:pt idx="38">
                  <c:v>0.49466912618717229</c:v>
                </c:pt>
                <c:pt idx="39">
                  <c:v>0.4984185232440792</c:v>
                </c:pt>
                <c:pt idx="40">
                  <c:v>0.52004966011084885</c:v>
                </c:pt>
                <c:pt idx="41">
                  <c:v>0.65300904805192617</c:v>
                </c:pt>
                <c:pt idx="42">
                  <c:v>0.65300904805192617</c:v>
                </c:pt>
                <c:pt idx="43">
                  <c:v>0.67406335460224853</c:v>
                </c:pt>
                <c:pt idx="44">
                  <c:v>0.73290004687986188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5D-4613-B674-43A35CD6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3480"/>
        <c:axId val="1"/>
      </c:scatterChart>
      <c:valAx>
        <c:axId val="874293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675415573053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3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6701662292211"/>
          <c:y val="0.92000129214617399"/>
          <c:w val="0.6766677165354330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Gem - O-C Diagr.</a:t>
            </a:r>
          </a:p>
        </c:rich>
      </c:tx>
      <c:layout>
        <c:manualLayout>
          <c:xMode val="edge"/>
          <c:yMode val="edge"/>
          <c:x val="0.366667191601049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0021972692014"/>
          <c:y val="0.14769252958613219"/>
          <c:w val="0.816667995878899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FD-4155-8032-2A5E5534C86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-0.17339999999967404</c:v>
                </c:pt>
                <c:pt idx="1">
                  <c:v>-2.3200000003271271E-2</c:v>
                </c:pt>
                <c:pt idx="2">
                  <c:v>-1.4200000001437729E-2</c:v>
                </c:pt>
                <c:pt idx="3">
                  <c:v>1.4000000010128133E-3</c:v>
                </c:pt>
                <c:pt idx="4">
                  <c:v>-1.3400000003457535E-2</c:v>
                </c:pt>
                <c:pt idx="5">
                  <c:v>-1.1400000003050081E-2</c:v>
                </c:pt>
                <c:pt idx="6">
                  <c:v>-4.0000000008149073E-3</c:v>
                </c:pt>
                <c:pt idx="8">
                  <c:v>-1.4400000000023283E-2</c:v>
                </c:pt>
                <c:pt idx="9">
                  <c:v>-4.0000000444706529E-4</c:v>
                </c:pt>
                <c:pt idx="10">
                  <c:v>4.4000000052619725E-3</c:v>
                </c:pt>
                <c:pt idx="11">
                  <c:v>1.799999998183921E-3</c:v>
                </c:pt>
                <c:pt idx="12">
                  <c:v>5.9999999939464033E-4</c:v>
                </c:pt>
                <c:pt idx="13">
                  <c:v>8.1999999965773895E-3</c:v>
                </c:pt>
                <c:pt idx="14">
                  <c:v>3.7199999998847488E-2</c:v>
                </c:pt>
                <c:pt idx="15">
                  <c:v>2.9199999997217674E-2</c:v>
                </c:pt>
                <c:pt idx="16">
                  <c:v>6.4400000002933666E-2</c:v>
                </c:pt>
                <c:pt idx="17">
                  <c:v>7.0400000004156027E-2</c:v>
                </c:pt>
                <c:pt idx="18">
                  <c:v>7.1400000000721775E-2</c:v>
                </c:pt>
                <c:pt idx="19">
                  <c:v>7.5400000001536682E-2</c:v>
                </c:pt>
                <c:pt idx="20">
                  <c:v>8.93999999971129E-2</c:v>
                </c:pt>
                <c:pt idx="21">
                  <c:v>9.8399999995308463E-2</c:v>
                </c:pt>
                <c:pt idx="22">
                  <c:v>0.1371999999973923</c:v>
                </c:pt>
                <c:pt idx="23">
                  <c:v>0.1830000000045402</c:v>
                </c:pt>
                <c:pt idx="24">
                  <c:v>0.1860000000015134</c:v>
                </c:pt>
                <c:pt idx="25">
                  <c:v>0.18260000000009313</c:v>
                </c:pt>
                <c:pt idx="26">
                  <c:v>0.19759999999951106</c:v>
                </c:pt>
                <c:pt idx="27">
                  <c:v>0.19879999999830034</c:v>
                </c:pt>
                <c:pt idx="28">
                  <c:v>0.21880000000237487</c:v>
                </c:pt>
                <c:pt idx="29">
                  <c:v>0.22980000000097789</c:v>
                </c:pt>
                <c:pt idx="30">
                  <c:v>0.23359999999956926</c:v>
                </c:pt>
                <c:pt idx="31">
                  <c:v>0.23859999999694992</c:v>
                </c:pt>
                <c:pt idx="32">
                  <c:v>0.25439999999798601</c:v>
                </c:pt>
                <c:pt idx="33">
                  <c:v>0.27519999999640277</c:v>
                </c:pt>
                <c:pt idx="34">
                  <c:v>0.28880000000208383</c:v>
                </c:pt>
                <c:pt idx="35">
                  <c:v>0.30479999999806751</c:v>
                </c:pt>
                <c:pt idx="36">
                  <c:v>0.30999999999767169</c:v>
                </c:pt>
                <c:pt idx="37">
                  <c:v>0.38379999999597203</c:v>
                </c:pt>
                <c:pt idx="38">
                  <c:v>0.46040000000357395</c:v>
                </c:pt>
                <c:pt idx="39">
                  <c:v>0.52759999999398133</c:v>
                </c:pt>
                <c:pt idx="40">
                  <c:v>0.57259999999951106</c:v>
                </c:pt>
                <c:pt idx="43">
                  <c:v>0.6672000000035041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FD-4155-8032-2A5E5534C8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1">
                  <c:v>0.65099999999802094</c:v>
                </c:pt>
                <c:pt idx="42">
                  <c:v>0.65279999999620486</c:v>
                </c:pt>
                <c:pt idx="44">
                  <c:v>0.71779999999853317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FD-4155-8032-2A5E5534C8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FD-4155-8032-2A5E5534C8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FD-4155-8032-2A5E5534C8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FD-4155-8032-2A5E5534C8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31">
                    <c:v>4.0000000000000001E-3</c:v>
                  </c:pt>
                  <c:pt idx="32">
                    <c:v>1.2E-2</c:v>
                  </c:pt>
                  <c:pt idx="33">
                    <c:v>1.2999999999999999E-2</c:v>
                  </c:pt>
                  <c:pt idx="34">
                    <c:v>7.0000000000000001E-3</c:v>
                  </c:pt>
                  <c:pt idx="35">
                    <c:v>8.0000000000000002E-3</c:v>
                  </c:pt>
                  <c:pt idx="37">
                    <c:v>6.0000000000000001E-3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1.1999999999999999E-3</c:v>
                  </c:pt>
                  <c:pt idx="42">
                    <c:v>2.9999999999999997E-4</c:v>
                  </c:pt>
                  <c:pt idx="43">
                    <c:v>0</c:v>
                  </c:pt>
                  <c:pt idx="4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FD-4155-8032-2A5E5534C8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-3971</c:v>
                </c:pt>
                <c:pt idx="1">
                  <c:v>-2083</c:v>
                </c:pt>
                <c:pt idx="2">
                  <c:v>-1898</c:v>
                </c:pt>
                <c:pt idx="3">
                  <c:v>-989</c:v>
                </c:pt>
                <c:pt idx="4">
                  <c:v>-626</c:v>
                </c:pt>
                <c:pt idx="5">
                  <c:v>-276</c:v>
                </c:pt>
                <c:pt idx="6">
                  <c:v>0</c:v>
                </c:pt>
                <c:pt idx="7">
                  <c:v>0</c:v>
                </c:pt>
                <c:pt idx="8">
                  <c:v>529</c:v>
                </c:pt>
                <c:pt idx="9">
                  <c:v>1154</c:v>
                </c:pt>
                <c:pt idx="10">
                  <c:v>1241</c:v>
                </c:pt>
                <c:pt idx="11">
                  <c:v>1327</c:v>
                </c:pt>
                <c:pt idx="12">
                  <c:v>1429</c:v>
                </c:pt>
                <c:pt idx="13">
                  <c:v>1493</c:v>
                </c:pt>
                <c:pt idx="14">
                  <c:v>1868</c:v>
                </c:pt>
                <c:pt idx="15">
                  <c:v>1953</c:v>
                </c:pt>
                <c:pt idx="16">
                  <c:v>1956</c:v>
                </c:pt>
                <c:pt idx="17">
                  <c:v>1956</c:v>
                </c:pt>
                <c:pt idx="18">
                  <c:v>1956</c:v>
                </c:pt>
                <c:pt idx="19">
                  <c:v>1956</c:v>
                </c:pt>
                <c:pt idx="20">
                  <c:v>2131</c:v>
                </c:pt>
                <c:pt idx="21">
                  <c:v>2131</c:v>
                </c:pt>
                <c:pt idx="22">
                  <c:v>2508</c:v>
                </c:pt>
                <c:pt idx="23">
                  <c:v>2580</c:v>
                </c:pt>
                <c:pt idx="24">
                  <c:v>2580</c:v>
                </c:pt>
                <c:pt idx="25">
                  <c:v>2594</c:v>
                </c:pt>
                <c:pt idx="26">
                  <c:v>2594</c:v>
                </c:pt>
                <c:pt idx="27">
                  <c:v>2667</c:v>
                </c:pt>
                <c:pt idx="28">
                  <c:v>2682</c:v>
                </c:pt>
                <c:pt idx="29">
                  <c:v>2742</c:v>
                </c:pt>
                <c:pt idx="30">
                  <c:v>2754</c:v>
                </c:pt>
                <c:pt idx="31">
                  <c:v>2754</c:v>
                </c:pt>
                <c:pt idx="32">
                  <c:v>2856</c:v>
                </c:pt>
                <c:pt idx="33">
                  <c:v>2943</c:v>
                </c:pt>
                <c:pt idx="34">
                  <c:v>2957</c:v>
                </c:pt>
                <c:pt idx="35">
                  <c:v>2957</c:v>
                </c:pt>
                <c:pt idx="36">
                  <c:v>3045</c:v>
                </c:pt>
                <c:pt idx="37">
                  <c:v>3292</c:v>
                </c:pt>
                <c:pt idx="38">
                  <c:v>3656</c:v>
                </c:pt>
                <c:pt idx="39">
                  <c:v>3669</c:v>
                </c:pt>
                <c:pt idx="40">
                  <c:v>3744</c:v>
                </c:pt>
                <c:pt idx="41">
                  <c:v>4205</c:v>
                </c:pt>
                <c:pt idx="42">
                  <c:v>4205</c:v>
                </c:pt>
                <c:pt idx="43">
                  <c:v>4278</c:v>
                </c:pt>
                <c:pt idx="44">
                  <c:v>4482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2">
                  <c:v>0.26393699960829631</c:v>
                </c:pt>
                <c:pt idx="33">
                  <c:v>0.28902911837374912</c:v>
                </c:pt>
                <c:pt idx="34">
                  <c:v>0.29306693058887945</c:v>
                </c:pt>
                <c:pt idx="35">
                  <c:v>0.29306693058887945</c:v>
                </c:pt>
                <c:pt idx="36">
                  <c:v>0.31844746451255579</c:v>
                </c:pt>
                <c:pt idx="37">
                  <c:v>0.38968600859378377</c:v>
                </c:pt>
                <c:pt idx="38">
                  <c:v>0.49466912618717229</c:v>
                </c:pt>
                <c:pt idx="39">
                  <c:v>0.4984185232440792</c:v>
                </c:pt>
                <c:pt idx="40">
                  <c:v>0.52004966011084885</c:v>
                </c:pt>
                <c:pt idx="41">
                  <c:v>0.65300904805192617</c:v>
                </c:pt>
                <c:pt idx="42">
                  <c:v>0.65300904805192617</c:v>
                </c:pt>
                <c:pt idx="43">
                  <c:v>0.67406335460224853</c:v>
                </c:pt>
                <c:pt idx="44">
                  <c:v>0.73290004687986188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FD-4155-8032-2A5E5534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3480"/>
        <c:axId val="1"/>
      </c:scatterChart>
      <c:valAx>
        <c:axId val="874293480"/>
        <c:scaling>
          <c:orientation val="minMax"/>
          <c:min val="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675415573053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3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6701662292211"/>
          <c:y val="0.92000129214617399"/>
          <c:w val="0.6766677165354330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542925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E33E5C-2FC4-7499-F798-A3BDED093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390524</xdr:colOff>
      <xdr:row>0</xdr:row>
      <xdr:rowOff>19051</xdr:rowOff>
    </xdr:from>
    <xdr:to>
      <xdr:col>26</xdr:col>
      <xdr:colOff>685799</xdr:colOff>
      <xdr:row>17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6A7C6F-76D9-413B-A1C6-BA74CFD4C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vsolj.cetus-net.org/no47.pdf" TargetMode="External"/><Relationship Id="rId5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15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24</v>
      </c>
      <c r="B2" s="24" t="s">
        <v>64</v>
      </c>
    </row>
    <row r="4" spans="1:6" ht="14.25" thickTop="1" thickBot="1" x14ac:dyDescent="0.25">
      <c r="A4" s="6" t="s">
        <v>0</v>
      </c>
      <c r="C4" s="3">
        <v>37027.269</v>
      </c>
      <c r="D4" s="4">
        <v>4.0686</v>
      </c>
    </row>
    <row r="5" spans="1:6" ht="13.5" thickTop="1" x14ac:dyDescent="0.2">
      <c r="A5" s="11" t="s">
        <v>59</v>
      </c>
      <c r="B5" s="12"/>
      <c r="C5" s="13">
        <v>-9.5</v>
      </c>
      <c r="D5" s="12" t="s">
        <v>60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37027.269</v>
      </c>
    </row>
    <row r="8" spans="1:6" x14ac:dyDescent="0.2">
      <c r="A8" t="s">
        <v>3</v>
      </c>
      <c r="C8">
        <f>+D4</f>
        <v>4.0686</v>
      </c>
    </row>
    <row r="9" spans="1:6" x14ac:dyDescent="0.2">
      <c r="A9" s="30" t="s">
        <v>68</v>
      </c>
      <c r="B9" s="31">
        <v>49</v>
      </c>
      <c r="C9" s="28" t="str">
        <f>"F"&amp;B9</f>
        <v>F49</v>
      </c>
      <c r="D9" s="29" t="str">
        <f>"G"&amp;B9</f>
        <v>G49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27">
        <f ca="1">INTERCEPT(INDIRECT($D$9):G992,INDIRECT($C$9):F992)</f>
        <v>-0.55977669227829119</v>
      </c>
      <c r="D11" s="14"/>
      <c r="E11" s="12"/>
    </row>
    <row r="12" spans="1:6" x14ac:dyDescent="0.2">
      <c r="A12" s="12" t="s">
        <v>17</v>
      </c>
      <c r="B12" s="12"/>
      <c r="C12" s="27">
        <f ca="1">SLOPE(INDIRECT($D$9):G992,INDIRECT($C$9):F992)</f>
        <v>2.8841515822359507E-4</v>
      </c>
      <c r="D12" s="14"/>
      <c r="E12" s="12"/>
    </row>
    <row r="13" spans="1:6" x14ac:dyDescent="0.2">
      <c r="A13" s="12" t="s">
        <v>19</v>
      </c>
      <c r="B13" s="12"/>
      <c r="C13" s="14" t="s">
        <v>14</v>
      </c>
    </row>
    <row r="14" spans="1:6" x14ac:dyDescent="0.2">
      <c r="A14" s="12"/>
      <c r="B14" s="12"/>
      <c r="C14" s="12"/>
    </row>
    <row r="15" spans="1:6" x14ac:dyDescent="0.2">
      <c r="A15" s="15" t="s">
        <v>18</v>
      </c>
      <c r="B15" s="12"/>
      <c r="C15" s="16">
        <f ca="1">(C7+C11)+(C8+C12)*INT(MAX(F21:F3533))</f>
        <v>55263.467100046881</v>
      </c>
      <c r="E15" s="17" t="s">
        <v>66</v>
      </c>
      <c r="F15" s="13">
        <v>1</v>
      </c>
    </row>
    <row r="16" spans="1:6" x14ac:dyDescent="0.2">
      <c r="A16" s="19" t="s">
        <v>4</v>
      </c>
      <c r="B16" s="12"/>
      <c r="C16" s="20">
        <f ca="1">+C8+C12</f>
        <v>4.0688884151582236</v>
      </c>
      <c r="E16" s="17" t="s">
        <v>61</v>
      </c>
      <c r="F16" s="18">
        <f ca="1">NOW()+15018.5+$C$5/24</f>
        <v>60351.74251585648</v>
      </c>
    </row>
    <row r="17" spans="1:32" ht="13.5" thickBot="1" x14ac:dyDescent="0.25">
      <c r="A17" s="17" t="s">
        <v>57</v>
      </c>
      <c r="B17" s="12"/>
      <c r="C17" s="12">
        <f>COUNT(C21:C2191)</f>
        <v>45</v>
      </c>
      <c r="E17" s="17" t="s">
        <v>67</v>
      </c>
      <c r="F17" s="18">
        <f ca="1">ROUND(2*(F16-$C$7)/$C$8,0)/2+F15</f>
        <v>5734</v>
      </c>
    </row>
    <row r="18" spans="1:32" ht="14.25" thickTop="1" thickBot="1" x14ac:dyDescent="0.25">
      <c r="A18" s="19" t="s">
        <v>5</v>
      </c>
      <c r="B18" s="12"/>
      <c r="C18" s="22">
        <f ca="1">+C15</f>
        <v>55263.467100046881</v>
      </c>
      <c r="D18" s="23">
        <f ca="1">+C16</f>
        <v>4.0688884151582236</v>
      </c>
      <c r="E18" s="17" t="s">
        <v>62</v>
      </c>
      <c r="F18" s="29">
        <f ca="1">ROUND(2*(F16-$C$15)/$C$16,0)/2+F15</f>
        <v>1251.5</v>
      </c>
    </row>
    <row r="19" spans="1:32" ht="13.5" thickTop="1" x14ac:dyDescent="0.2">
      <c r="E19" s="17" t="s">
        <v>63</v>
      </c>
      <c r="F19" s="21">
        <f ca="1">+$C$15+$C$16*F18-15018.5-$C$5/24</f>
        <v>45337.576784950732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78</v>
      </c>
      <c r="I20" s="8" t="s">
        <v>81</v>
      </c>
      <c r="J20" s="8" t="s">
        <v>75</v>
      </c>
      <c r="K20" s="8" t="s">
        <v>73</v>
      </c>
      <c r="L20" s="8" t="s">
        <v>271</v>
      </c>
      <c r="M20" s="8" t="s">
        <v>272</v>
      </c>
      <c r="N20" s="8" t="s">
        <v>273</v>
      </c>
      <c r="O20" s="8" t="s">
        <v>23</v>
      </c>
      <c r="P20" s="7" t="s">
        <v>22</v>
      </c>
      <c r="Q20" s="5" t="s">
        <v>15</v>
      </c>
    </row>
    <row r="21" spans="1:32" x14ac:dyDescent="0.2">
      <c r="A21" s="47" t="s">
        <v>87</v>
      </c>
      <c r="B21" s="49" t="s">
        <v>70</v>
      </c>
      <c r="C21" s="48">
        <v>20870.685000000001</v>
      </c>
      <c r="D21" s="48" t="s">
        <v>81</v>
      </c>
      <c r="E21">
        <f t="shared" ref="E21:E65" si="0">+(C21-C$7)/C$8</f>
        <v>-3971.0426190827311</v>
      </c>
      <c r="F21">
        <f t="shared" ref="F21:F65" si="1">ROUND(2*E21,0)/2</f>
        <v>-3971</v>
      </c>
      <c r="G21">
        <f t="shared" ref="G21:G65" si="2">+C21-(C$7+F21*C$8)</f>
        <v>-0.17339999999967404</v>
      </c>
      <c r="I21">
        <f t="shared" ref="I21:I27" si="3">+G21</f>
        <v>-0.17339999999967404</v>
      </c>
      <c r="Q21" s="2">
        <f t="shared" ref="Q21:Q65" si="4">+C21-15018.5</f>
        <v>5852.1850000000013</v>
      </c>
    </row>
    <row r="22" spans="1:32" x14ac:dyDescent="0.2">
      <c r="A22" s="47" t="s">
        <v>93</v>
      </c>
      <c r="B22" s="49" t="s">
        <v>70</v>
      </c>
      <c r="C22" s="48">
        <v>28552.351999999999</v>
      </c>
      <c r="D22" s="48" t="s">
        <v>81</v>
      </c>
      <c r="E22">
        <f t="shared" si="0"/>
        <v>-2083.0057022071478</v>
      </c>
      <c r="F22">
        <f t="shared" si="1"/>
        <v>-2083</v>
      </c>
      <c r="G22">
        <f t="shared" si="2"/>
        <v>-2.3200000003271271E-2</v>
      </c>
      <c r="I22">
        <f t="shared" si="3"/>
        <v>-2.3200000003271271E-2</v>
      </c>
      <c r="Q22" s="2">
        <f t="shared" si="4"/>
        <v>13533.851999999999</v>
      </c>
    </row>
    <row r="23" spans="1:32" x14ac:dyDescent="0.2">
      <c r="A23" s="47" t="s">
        <v>98</v>
      </c>
      <c r="B23" s="49" t="s">
        <v>70</v>
      </c>
      <c r="C23" s="48">
        <v>29305.052</v>
      </c>
      <c r="D23" s="48" t="s">
        <v>81</v>
      </c>
      <c r="E23">
        <f t="shared" si="0"/>
        <v>-1898.0034901440301</v>
      </c>
      <c r="F23">
        <f t="shared" si="1"/>
        <v>-1898</v>
      </c>
      <c r="G23">
        <f t="shared" si="2"/>
        <v>-1.4200000001437729E-2</v>
      </c>
      <c r="I23">
        <f t="shared" si="3"/>
        <v>-1.4200000001437729E-2</v>
      </c>
      <c r="Q23" s="2">
        <f t="shared" si="4"/>
        <v>14286.552</v>
      </c>
    </row>
    <row r="24" spans="1:32" x14ac:dyDescent="0.2">
      <c r="A24" s="47" t="s">
        <v>103</v>
      </c>
      <c r="B24" s="49" t="s">
        <v>70</v>
      </c>
      <c r="C24" s="48">
        <v>33003.425000000003</v>
      </c>
      <c r="D24" s="48" t="s">
        <v>81</v>
      </c>
      <c r="E24">
        <f t="shared" si="0"/>
        <v>-988.99965590129216</v>
      </c>
      <c r="F24">
        <f t="shared" si="1"/>
        <v>-989</v>
      </c>
      <c r="G24">
        <f t="shared" si="2"/>
        <v>1.4000000010128133E-3</v>
      </c>
      <c r="I24">
        <f t="shared" si="3"/>
        <v>1.4000000010128133E-3</v>
      </c>
      <c r="Q24" s="2">
        <f t="shared" si="4"/>
        <v>17984.925000000003</v>
      </c>
    </row>
    <row r="25" spans="1:32" x14ac:dyDescent="0.2">
      <c r="A25" s="47" t="s">
        <v>107</v>
      </c>
      <c r="B25" s="49" t="s">
        <v>70</v>
      </c>
      <c r="C25" s="48">
        <v>34480.311999999998</v>
      </c>
      <c r="D25" s="48" t="s">
        <v>81</v>
      </c>
      <c r="E25">
        <f t="shared" si="0"/>
        <v>-626.0032935161978</v>
      </c>
      <c r="F25">
        <f t="shared" si="1"/>
        <v>-626</v>
      </c>
      <c r="G25">
        <f t="shared" si="2"/>
        <v>-1.3400000003457535E-2</v>
      </c>
      <c r="I25">
        <f t="shared" si="3"/>
        <v>-1.3400000003457535E-2</v>
      </c>
      <c r="Q25" s="2">
        <f t="shared" si="4"/>
        <v>19461.811999999998</v>
      </c>
    </row>
    <row r="26" spans="1:32" x14ac:dyDescent="0.2">
      <c r="A26" s="47" t="s">
        <v>111</v>
      </c>
      <c r="B26" s="49" t="s">
        <v>70</v>
      </c>
      <c r="C26" s="48">
        <v>35904.324000000001</v>
      </c>
      <c r="D26" s="48" t="s">
        <v>81</v>
      </c>
      <c r="E26">
        <f t="shared" si="0"/>
        <v>-276.00280194661548</v>
      </c>
      <c r="F26">
        <f t="shared" si="1"/>
        <v>-276</v>
      </c>
      <c r="G26">
        <f t="shared" si="2"/>
        <v>-1.1400000003050081E-2</v>
      </c>
      <c r="I26">
        <f t="shared" si="3"/>
        <v>-1.1400000003050081E-2</v>
      </c>
      <c r="Q26" s="2">
        <f t="shared" si="4"/>
        <v>20885.824000000001</v>
      </c>
    </row>
    <row r="27" spans="1:32" x14ac:dyDescent="0.2">
      <c r="A27" s="47" t="s">
        <v>115</v>
      </c>
      <c r="B27" s="49" t="s">
        <v>70</v>
      </c>
      <c r="C27" s="48">
        <v>37027.264999999999</v>
      </c>
      <c r="D27" s="48" t="s">
        <v>81</v>
      </c>
      <c r="E27">
        <f t="shared" si="0"/>
        <v>-9.8313916354886375E-4</v>
      </c>
      <c r="F27">
        <f t="shared" si="1"/>
        <v>0</v>
      </c>
      <c r="G27">
        <f t="shared" si="2"/>
        <v>-4.0000000008149073E-3</v>
      </c>
      <c r="I27">
        <f t="shared" si="3"/>
        <v>-4.0000000008149073E-3</v>
      </c>
      <c r="Q27" s="2">
        <f t="shared" si="4"/>
        <v>22008.764999999999</v>
      </c>
    </row>
    <row r="28" spans="1:32" x14ac:dyDescent="0.2">
      <c r="A28" t="s">
        <v>12</v>
      </c>
      <c r="C28" s="10">
        <v>37027.269</v>
      </c>
      <c r="D28" s="10" t="s">
        <v>14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Q28" s="2">
        <f t="shared" si="4"/>
        <v>22008.769</v>
      </c>
    </row>
    <row r="29" spans="1:32" x14ac:dyDescent="0.2">
      <c r="A29" s="47" t="s">
        <v>118</v>
      </c>
      <c r="B29" s="49" t="s">
        <v>70</v>
      </c>
      <c r="C29" s="48">
        <v>39179.544000000002</v>
      </c>
      <c r="D29" s="48" t="s">
        <v>81</v>
      </c>
      <c r="E29">
        <f t="shared" si="0"/>
        <v>528.99646069901235</v>
      </c>
      <c r="F29">
        <f t="shared" si="1"/>
        <v>529</v>
      </c>
      <c r="G29">
        <f t="shared" si="2"/>
        <v>-1.4400000000023283E-2</v>
      </c>
      <c r="I29">
        <f t="shared" ref="I29:I61" si="5">+G29</f>
        <v>-1.4400000000023283E-2</v>
      </c>
      <c r="Q29" s="2">
        <f t="shared" si="4"/>
        <v>24161.044000000002</v>
      </c>
    </row>
    <row r="30" spans="1:32" x14ac:dyDescent="0.2">
      <c r="A30" t="s">
        <v>26</v>
      </c>
      <c r="C30" s="10">
        <v>41722.432999999997</v>
      </c>
      <c r="D30" s="10"/>
      <c r="E30">
        <f t="shared" si="0"/>
        <v>1153.9999016860829</v>
      </c>
      <c r="F30">
        <f t="shared" si="1"/>
        <v>1154</v>
      </c>
      <c r="G30">
        <f t="shared" si="2"/>
        <v>-4.0000000444706529E-4</v>
      </c>
      <c r="I30">
        <f t="shared" si="5"/>
        <v>-4.0000000444706529E-4</v>
      </c>
      <c r="Q30" s="2">
        <f t="shared" si="4"/>
        <v>26703.932999999997</v>
      </c>
      <c r="AB30">
        <v>12</v>
      </c>
      <c r="AD30" t="s">
        <v>25</v>
      </c>
      <c r="AF30" t="s">
        <v>27</v>
      </c>
    </row>
    <row r="31" spans="1:32" x14ac:dyDescent="0.2">
      <c r="A31" t="s">
        <v>29</v>
      </c>
      <c r="C31" s="10">
        <v>42076.406000000003</v>
      </c>
      <c r="D31" s="10"/>
      <c r="E31">
        <f t="shared" si="0"/>
        <v>1241.0010814530804</v>
      </c>
      <c r="F31">
        <f t="shared" si="1"/>
        <v>1241</v>
      </c>
      <c r="G31">
        <f t="shared" si="2"/>
        <v>4.4000000052619725E-3</v>
      </c>
      <c r="I31">
        <f t="shared" si="5"/>
        <v>4.4000000052619725E-3</v>
      </c>
      <c r="Q31" s="2">
        <f t="shared" si="4"/>
        <v>27057.906000000003</v>
      </c>
      <c r="AA31" t="s">
        <v>28</v>
      </c>
      <c r="AB31">
        <v>10</v>
      </c>
      <c r="AD31" t="s">
        <v>25</v>
      </c>
      <c r="AF31" t="s">
        <v>27</v>
      </c>
    </row>
    <row r="32" spans="1:32" x14ac:dyDescent="0.2">
      <c r="A32" t="s">
        <v>30</v>
      </c>
      <c r="C32" s="10">
        <v>42426.303</v>
      </c>
      <c r="D32" s="10"/>
      <c r="E32">
        <f t="shared" si="0"/>
        <v>1327.0004424126234</v>
      </c>
      <c r="F32">
        <f t="shared" si="1"/>
        <v>1327</v>
      </c>
      <c r="G32">
        <f t="shared" si="2"/>
        <v>1.799999998183921E-3</v>
      </c>
      <c r="I32">
        <f t="shared" si="5"/>
        <v>1.799999998183921E-3</v>
      </c>
      <c r="Q32" s="2">
        <f t="shared" si="4"/>
        <v>27407.803</v>
      </c>
      <c r="AA32" t="s">
        <v>28</v>
      </c>
      <c r="AB32">
        <v>11</v>
      </c>
      <c r="AD32" t="s">
        <v>25</v>
      </c>
      <c r="AF32" t="s">
        <v>27</v>
      </c>
    </row>
    <row r="33" spans="1:32" x14ac:dyDescent="0.2">
      <c r="A33" t="s">
        <v>31</v>
      </c>
      <c r="C33" s="10">
        <v>42841.298999999999</v>
      </c>
      <c r="D33" s="10"/>
      <c r="E33">
        <f t="shared" si="0"/>
        <v>1429.0001474708743</v>
      </c>
      <c r="F33">
        <f t="shared" si="1"/>
        <v>1429</v>
      </c>
      <c r="G33">
        <f t="shared" si="2"/>
        <v>5.9999999939464033E-4</v>
      </c>
      <c r="I33">
        <f t="shared" si="5"/>
        <v>5.9999999939464033E-4</v>
      </c>
      <c r="Q33" s="2">
        <f t="shared" si="4"/>
        <v>27822.798999999999</v>
      </c>
      <c r="AA33" t="s">
        <v>28</v>
      </c>
      <c r="AB33">
        <v>6</v>
      </c>
      <c r="AD33" t="s">
        <v>25</v>
      </c>
      <c r="AF33" t="s">
        <v>27</v>
      </c>
    </row>
    <row r="34" spans="1:32" x14ac:dyDescent="0.2">
      <c r="A34" t="s">
        <v>32</v>
      </c>
      <c r="C34" s="10">
        <v>43101.697</v>
      </c>
      <c r="D34" s="10"/>
      <c r="E34">
        <f t="shared" si="0"/>
        <v>1493.0020154352849</v>
      </c>
      <c r="F34">
        <f t="shared" si="1"/>
        <v>1493</v>
      </c>
      <c r="G34">
        <f t="shared" si="2"/>
        <v>8.1999999965773895E-3</v>
      </c>
      <c r="I34">
        <f t="shared" si="5"/>
        <v>8.1999999965773895E-3</v>
      </c>
      <c r="Q34" s="2">
        <f t="shared" si="4"/>
        <v>28083.197</v>
      </c>
      <c r="AA34" t="s">
        <v>28</v>
      </c>
      <c r="AB34">
        <v>6</v>
      </c>
      <c r="AD34" t="s">
        <v>25</v>
      </c>
      <c r="AF34" t="s">
        <v>27</v>
      </c>
    </row>
    <row r="35" spans="1:32" x14ac:dyDescent="0.2">
      <c r="A35" t="s">
        <v>33</v>
      </c>
      <c r="C35" s="10">
        <v>44627.451000000001</v>
      </c>
      <c r="D35" s="10"/>
      <c r="E35">
        <f t="shared" si="0"/>
        <v>1868.0091431942194</v>
      </c>
      <c r="F35">
        <f t="shared" si="1"/>
        <v>1868</v>
      </c>
      <c r="G35">
        <f t="shared" si="2"/>
        <v>3.7199999998847488E-2</v>
      </c>
      <c r="I35">
        <f t="shared" si="5"/>
        <v>3.7199999998847488E-2</v>
      </c>
      <c r="Q35" s="2">
        <f t="shared" si="4"/>
        <v>29608.951000000001</v>
      </c>
      <c r="AA35" t="s">
        <v>28</v>
      </c>
      <c r="AB35">
        <v>6</v>
      </c>
      <c r="AD35" t="s">
        <v>25</v>
      </c>
      <c r="AF35" t="s">
        <v>27</v>
      </c>
    </row>
    <row r="36" spans="1:32" x14ac:dyDescent="0.2">
      <c r="A36" t="s">
        <v>34</v>
      </c>
      <c r="C36" s="10">
        <v>44973.273999999998</v>
      </c>
      <c r="D36" s="10"/>
      <c r="E36">
        <f t="shared" si="0"/>
        <v>1953.0071769158917</v>
      </c>
      <c r="F36">
        <f t="shared" si="1"/>
        <v>1953</v>
      </c>
      <c r="G36">
        <f t="shared" si="2"/>
        <v>2.9199999997217674E-2</v>
      </c>
      <c r="I36">
        <f t="shared" si="5"/>
        <v>2.9199999997217674E-2</v>
      </c>
      <c r="Q36" s="2">
        <f t="shared" si="4"/>
        <v>29954.773999999998</v>
      </c>
      <c r="AA36" t="s">
        <v>28</v>
      </c>
      <c r="AB36">
        <v>6</v>
      </c>
      <c r="AD36" t="s">
        <v>25</v>
      </c>
      <c r="AF36" t="s">
        <v>27</v>
      </c>
    </row>
    <row r="37" spans="1:32" x14ac:dyDescent="0.2">
      <c r="A37" t="s">
        <v>36</v>
      </c>
      <c r="C37" s="10">
        <v>44985.514999999999</v>
      </c>
      <c r="D37" s="10"/>
      <c r="E37">
        <f t="shared" si="0"/>
        <v>1956.0158285405298</v>
      </c>
      <c r="F37">
        <f t="shared" si="1"/>
        <v>1956</v>
      </c>
      <c r="G37">
        <f t="shared" si="2"/>
        <v>6.4400000002933666E-2</v>
      </c>
      <c r="I37">
        <f t="shared" si="5"/>
        <v>6.4400000002933666E-2</v>
      </c>
      <c r="Q37" s="2">
        <f t="shared" si="4"/>
        <v>29967.014999999999</v>
      </c>
      <c r="AA37" t="s">
        <v>28</v>
      </c>
      <c r="AB37">
        <v>9</v>
      </c>
      <c r="AD37" t="s">
        <v>35</v>
      </c>
      <c r="AF37" t="s">
        <v>27</v>
      </c>
    </row>
    <row r="38" spans="1:32" x14ac:dyDescent="0.2">
      <c r="A38" t="s">
        <v>36</v>
      </c>
      <c r="C38" s="10">
        <v>44985.521000000001</v>
      </c>
      <c r="D38" s="10"/>
      <c r="E38">
        <f t="shared" si="0"/>
        <v>1956.0173032492751</v>
      </c>
      <c r="F38">
        <f t="shared" si="1"/>
        <v>1956</v>
      </c>
      <c r="G38">
        <f t="shared" si="2"/>
        <v>7.0400000004156027E-2</v>
      </c>
      <c r="I38">
        <f t="shared" si="5"/>
        <v>7.0400000004156027E-2</v>
      </c>
      <c r="Q38" s="2">
        <f t="shared" si="4"/>
        <v>29967.021000000001</v>
      </c>
      <c r="AA38" t="s">
        <v>28</v>
      </c>
      <c r="AB38">
        <v>8</v>
      </c>
      <c r="AD38" t="s">
        <v>37</v>
      </c>
      <c r="AF38" t="s">
        <v>27</v>
      </c>
    </row>
    <row r="39" spans="1:32" x14ac:dyDescent="0.2">
      <c r="A39" t="s">
        <v>36</v>
      </c>
      <c r="C39" s="10">
        <v>44985.521999999997</v>
      </c>
      <c r="D39" s="10"/>
      <c r="E39">
        <f t="shared" si="0"/>
        <v>1956.017549034065</v>
      </c>
      <c r="F39">
        <f t="shared" si="1"/>
        <v>1956</v>
      </c>
      <c r="G39">
        <f t="shared" si="2"/>
        <v>7.1400000000721775E-2</v>
      </c>
      <c r="I39">
        <f t="shared" si="5"/>
        <v>7.1400000000721775E-2</v>
      </c>
      <c r="Q39" s="2">
        <f t="shared" si="4"/>
        <v>29967.021999999997</v>
      </c>
      <c r="AA39" t="s">
        <v>28</v>
      </c>
      <c r="AB39">
        <v>8</v>
      </c>
      <c r="AD39" t="s">
        <v>38</v>
      </c>
      <c r="AF39" t="s">
        <v>27</v>
      </c>
    </row>
    <row r="40" spans="1:32" x14ac:dyDescent="0.2">
      <c r="A40" t="s">
        <v>36</v>
      </c>
      <c r="C40" s="10">
        <v>44985.525999999998</v>
      </c>
      <c r="D40" s="10"/>
      <c r="E40">
        <f t="shared" si="0"/>
        <v>1956.0185321732286</v>
      </c>
      <c r="F40">
        <f t="shared" si="1"/>
        <v>1956</v>
      </c>
      <c r="G40">
        <f t="shared" si="2"/>
        <v>7.5400000001536682E-2</v>
      </c>
      <c r="I40">
        <f t="shared" si="5"/>
        <v>7.5400000001536682E-2</v>
      </c>
      <c r="Q40" s="2">
        <f t="shared" si="4"/>
        <v>29967.025999999998</v>
      </c>
      <c r="AA40" t="s">
        <v>28</v>
      </c>
      <c r="AB40">
        <v>8</v>
      </c>
      <c r="AD40" t="s">
        <v>39</v>
      </c>
      <c r="AF40" t="s">
        <v>27</v>
      </c>
    </row>
    <row r="41" spans="1:32" x14ac:dyDescent="0.2">
      <c r="A41" t="s">
        <v>41</v>
      </c>
      <c r="C41" s="10">
        <v>45697.544999999998</v>
      </c>
      <c r="D41" s="10"/>
      <c r="E41">
        <f t="shared" si="0"/>
        <v>2131.0219731603001</v>
      </c>
      <c r="F41">
        <f t="shared" si="1"/>
        <v>2131</v>
      </c>
      <c r="G41">
        <f t="shared" si="2"/>
        <v>8.93999999971129E-2</v>
      </c>
      <c r="I41">
        <f t="shared" si="5"/>
        <v>8.93999999971129E-2</v>
      </c>
      <c r="Q41" s="2">
        <f t="shared" si="4"/>
        <v>30679.044999999998</v>
      </c>
      <c r="AA41" t="s">
        <v>28</v>
      </c>
      <c r="AB41">
        <v>7</v>
      </c>
      <c r="AD41" t="s">
        <v>40</v>
      </c>
      <c r="AF41" t="s">
        <v>27</v>
      </c>
    </row>
    <row r="42" spans="1:32" x14ac:dyDescent="0.2">
      <c r="A42" t="s">
        <v>41</v>
      </c>
      <c r="C42" s="10">
        <v>45697.553999999996</v>
      </c>
      <c r="D42" s="10"/>
      <c r="E42">
        <f t="shared" si="0"/>
        <v>2131.0241852234176</v>
      </c>
      <c r="F42">
        <f t="shared" si="1"/>
        <v>2131</v>
      </c>
      <c r="G42">
        <f t="shared" si="2"/>
        <v>9.8399999995308463E-2</v>
      </c>
      <c r="I42">
        <f t="shared" si="5"/>
        <v>9.8399999995308463E-2</v>
      </c>
      <c r="Q42" s="2">
        <f t="shared" si="4"/>
        <v>30679.053999999996</v>
      </c>
      <c r="AA42" t="s">
        <v>28</v>
      </c>
      <c r="AB42">
        <v>6</v>
      </c>
      <c r="AD42" t="s">
        <v>25</v>
      </c>
      <c r="AF42" t="s">
        <v>27</v>
      </c>
    </row>
    <row r="43" spans="1:32" x14ac:dyDescent="0.2">
      <c r="A43" t="s">
        <v>42</v>
      </c>
      <c r="C43" s="10">
        <v>47231.455000000002</v>
      </c>
      <c r="D43" s="10"/>
      <c r="E43">
        <f t="shared" si="0"/>
        <v>2508.0337216733033</v>
      </c>
      <c r="F43">
        <f t="shared" si="1"/>
        <v>2508</v>
      </c>
      <c r="G43">
        <f t="shared" si="2"/>
        <v>0.1371999999973923</v>
      </c>
      <c r="I43">
        <f t="shared" si="5"/>
        <v>0.1371999999973923</v>
      </c>
      <c r="Q43" s="2">
        <f t="shared" si="4"/>
        <v>32212.955000000002</v>
      </c>
      <c r="AA43" t="s">
        <v>28</v>
      </c>
      <c r="AB43">
        <v>7</v>
      </c>
      <c r="AD43" t="s">
        <v>40</v>
      </c>
      <c r="AF43" t="s">
        <v>27</v>
      </c>
    </row>
    <row r="44" spans="1:32" x14ac:dyDescent="0.2">
      <c r="A44" t="s">
        <v>43</v>
      </c>
      <c r="C44" s="10">
        <v>47524.44</v>
      </c>
      <c r="D44" s="10"/>
      <c r="E44">
        <f t="shared" si="0"/>
        <v>2580.0449786167237</v>
      </c>
      <c r="F44">
        <f t="shared" si="1"/>
        <v>2580</v>
      </c>
      <c r="G44">
        <f t="shared" si="2"/>
        <v>0.1830000000045402</v>
      </c>
      <c r="I44">
        <f t="shared" si="5"/>
        <v>0.1830000000045402</v>
      </c>
      <c r="Q44" s="2">
        <f t="shared" si="4"/>
        <v>32505.940000000002</v>
      </c>
      <c r="AA44" t="s">
        <v>28</v>
      </c>
      <c r="AF44" t="s">
        <v>44</v>
      </c>
    </row>
    <row r="45" spans="1:32" x14ac:dyDescent="0.2">
      <c r="A45" t="s">
        <v>43</v>
      </c>
      <c r="C45" s="10">
        <v>47524.442999999999</v>
      </c>
      <c r="D45" s="10"/>
      <c r="E45">
        <f t="shared" si="0"/>
        <v>2580.0457159710954</v>
      </c>
      <c r="F45">
        <f t="shared" si="1"/>
        <v>2580</v>
      </c>
      <c r="G45">
        <f t="shared" si="2"/>
        <v>0.1860000000015134</v>
      </c>
      <c r="I45">
        <f t="shared" si="5"/>
        <v>0.1860000000015134</v>
      </c>
      <c r="Q45" s="2">
        <f t="shared" si="4"/>
        <v>32505.942999999999</v>
      </c>
      <c r="AA45" t="s">
        <v>28</v>
      </c>
      <c r="AF45" t="s">
        <v>44</v>
      </c>
    </row>
    <row r="46" spans="1:32" x14ac:dyDescent="0.2">
      <c r="A46" t="s">
        <v>46</v>
      </c>
      <c r="C46" s="10">
        <v>47581.4</v>
      </c>
      <c r="D46" s="10"/>
      <c r="E46">
        <f t="shared" si="0"/>
        <v>2594.0448803028071</v>
      </c>
      <c r="F46">
        <f t="shared" si="1"/>
        <v>2594</v>
      </c>
      <c r="G46">
        <f t="shared" si="2"/>
        <v>0.18260000000009313</v>
      </c>
      <c r="I46">
        <f t="shared" si="5"/>
        <v>0.18260000000009313</v>
      </c>
      <c r="Q46" s="2">
        <f t="shared" si="4"/>
        <v>32562.9</v>
      </c>
      <c r="AA46" t="s">
        <v>28</v>
      </c>
      <c r="AB46">
        <v>18</v>
      </c>
      <c r="AD46" t="s">
        <v>45</v>
      </c>
      <c r="AF46" t="s">
        <v>27</v>
      </c>
    </row>
    <row r="47" spans="1:32" x14ac:dyDescent="0.2">
      <c r="A47" t="s">
        <v>46</v>
      </c>
      <c r="C47" s="10">
        <v>47581.415000000001</v>
      </c>
      <c r="D47" s="10"/>
      <c r="E47">
        <f t="shared" si="0"/>
        <v>2594.0485670746698</v>
      </c>
      <c r="F47">
        <f t="shared" si="1"/>
        <v>2594</v>
      </c>
      <c r="G47">
        <f t="shared" si="2"/>
        <v>0.19759999999951106</v>
      </c>
      <c r="I47">
        <f t="shared" si="5"/>
        <v>0.19759999999951106</v>
      </c>
      <c r="Q47" s="2">
        <f t="shared" si="4"/>
        <v>32562.915000000001</v>
      </c>
      <c r="AA47" t="s">
        <v>28</v>
      </c>
      <c r="AB47">
        <v>16</v>
      </c>
      <c r="AD47" t="s">
        <v>25</v>
      </c>
      <c r="AF47" t="s">
        <v>27</v>
      </c>
    </row>
    <row r="48" spans="1:32" x14ac:dyDescent="0.2">
      <c r="A48" t="s">
        <v>47</v>
      </c>
      <c r="C48" s="10">
        <v>47878.423999999999</v>
      </c>
      <c r="D48" s="10"/>
      <c r="E48">
        <f t="shared" si="0"/>
        <v>2667.0488620164183</v>
      </c>
      <c r="F48">
        <f t="shared" si="1"/>
        <v>2667</v>
      </c>
      <c r="G48">
        <f t="shared" si="2"/>
        <v>0.19879999999830034</v>
      </c>
      <c r="I48">
        <f t="shared" si="5"/>
        <v>0.19879999999830034</v>
      </c>
      <c r="Q48" s="2">
        <f t="shared" si="4"/>
        <v>32859.923999999999</v>
      </c>
      <c r="AA48" t="s">
        <v>28</v>
      </c>
      <c r="AB48">
        <v>8</v>
      </c>
      <c r="AD48" t="s">
        <v>25</v>
      </c>
      <c r="AF48" t="s">
        <v>27</v>
      </c>
    </row>
    <row r="49" spans="1:32" x14ac:dyDescent="0.2">
      <c r="A49" t="s">
        <v>48</v>
      </c>
      <c r="C49" s="10">
        <v>47939.472999999998</v>
      </c>
      <c r="D49" s="10"/>
      <c r="E49">
        <f t="shared" si="0"/>
        <v>2682.0537777122345</v>
      </c>
      <c r="F49">
        <f t="shared" si="1"/>
        <v>2682</v>
      </c>
      <c r="G49">
        <f t="shared" si="2"/>
        <v>0.21880000000237487</v>
      </c>
      <c r="I49">
        <f t="shared" si="5"/>
        <v>0.21880000000237487</v>
      </c>
      <c r="Q49" s="2">
        <f t="shared" si="4"/>
        <v>32920.972999999998</v>
      </c>
      <c r="AA49" t="s">
        <v>28</v>
      </c>
      <c r="AB49">
        <v>9</v>
      </c>
      <c r="AD49" t="s">
        <v>40</v>
      </c>
      <c r="AF49" t="s">
        <v>27</v>
      </c>
    </row>
    <row r="50" spans="1:32" x14ac:dyDescent="0.2">
      <c r="A50" t="s">
        <v>49</v>
      </c>
      <c r="C50" s="10">
        <v>48183.6</v>
      </c>
      <c r="D50" s="10"/>
      <c r="E50">
        <f t="shared" si="0"/>
        <v>2742.0564813449341</v>
      </c>
      <c r="F50">
        <f t="shared" si="1"/>
        <v>2742</v>
      </c>
      <c r="G50">
        <f t="shared" si="2"/>
        <v>0.22980000000097789</v>
      </c>
      <c r="I50">
        <f t="shared" si="5"/>
        <v>0.22980000000097789</v>
      </c>
      <c r="Q50" s="2">
        <f t="shared" si="4"/>
        <v>33165.1</v>
      </c>
      <c r="AA50" t="s">
        <v>28</v>
      </c>
      <c r="AB50">
        <v>8</v>
      </c>
      <c r="AD50" t="s">
        <v>25</v>
      </c>
      <c r="AF50" t="s">
        <v>27</v>
      </c>
    </row>
    <row r="51" spans="1:32" x14ac:dyDescent="0.2">
      <c r="A51" t="s">
        <v>50</v>
      </c>
      <c r="C51" s="10">
        <v>48232.427000000003</v>
      </c>
      <c r="D51" s="10"/>
      <c r="E51">
        <f t="shared" si="0"/>
        <v>2754.0574153271405</v>
      </c>
      <c r="F51">
        <f t="shared" si="1"/>
        <v>2754</v>
      </c>
      <c r="G51">
        <f t="shared" si="2"/>
        <v>0.23359999999956926</v>
      </c>
      <c r="I51">
        <f t="shared" si="5"/>
        <v>0.23359999999956926</v>
      </c>
      <c r="Q51" s="2">
        <f t="shared" si="4"/>
        <v>33213.927000000003</v>
      </c>
      <c r="AA51" t="s">
        <v>28</v>
      </c>
      <c r="AF51" t="s">
        <v>44</v>
      </c>
    </row>
    <row r="52" spans="1:32" x14ac:dyDescent="0.2">
      <c r="A52" t="s">
        <v>51</v>
      </c>
      <c r="C52" s="10">
        <v>48232.432000000001</v>
      </c>
      <c r="D52" s="10">
        <v>4.0000000000000001E-3</v>
      </c>
      <c r="E52">
        <f t="shared" si="0"/>
        <v>2754.0586442510939</v>
      </c>
      <c r="F52">
        <f t="shared" si="1"/>
        <v>2754</v>
      </c>
      <c r="G52">
        <f t="shared" si="2"/>
        <v>0.23859999999694992</v>
      </c>
      <c r="I52">
        <f t="shared" si="5"/>
        <v>0.23859999999694992</v>
      </c>
      <c r="Q52" s="2">
        <f t="shared" si="4"/>
        <v>33213.932000000001</v>
      </c>
      <c r="AA52" t="s">
        <v>28</v>
      </c>
      <c r="AB52">
        <v>6</v>
      </c>
      <c r="AD52" t="s">
        <v>25</v>
      </c>
      <c r="AF52" t="s">
        <v>27</v>
      </c>
    </row>
    <row r="53" spans="1:32" x14ac:dyDescent="0.2">
      <c r="A53" t="s">
        <v>52</v>
      </c>
      <c r="C53" s="10">
        <v>48647.445</v>
      </c>
      <c r="D53" s="10">
        <v>1.2E-2</v>
      </c>
      <c r="E53">
        <f t="shared" si="0"/>
        <v>2856.062527650789</v>
      </c>
      <c r="F53">
        <f t="shared" si="1"/>
        <v>2856</v>
      </c>
      <c r="G53">
        <f t="shared" si="2"/>
        <v>0.25439999999798601</v>
      </c>
      <c r="I53">
        <f t="shared" si="5"/>
        <v>0.25439999999798601</v>
      </c>
      <c r="O53">
        <f t="shared" ref="O53:O65" ca="1" si="6">+C$11+C$12*F53</f>
        <v>0.26393699960829631</v>
      </c>
      <c r="Q53" s="2">
        <f t="shared" si="4"/>
        <v>33628.945</v>
      </c>
      <c r="AA53" t="s">
        <v>28</v>
      </c>
      <c r="AB53">
        <v>10</v>
      </c>
      <c r="AD53" t="s">
        <v>25</v>
      </c>
      <c r="AF53" t="s">
        <v>27</v>
      </c>
    </row>
    <row r="54" spans="1:32" x14ac:dyDescent="0.2">
      <c r="A54" t="s">
        <v>53</v>
      </c>
      <c r="C54" s="10">
        <v>49001.434000000001</v>
      </c>
      <c r="D54" s="10">
        <v>1.2999999999999999E-2</v>
      </c>
      <c r="E54">
        <f t="shared" si="0"/>
        <v>2943.0676399744384</v>
      </c>
      <c r="F54">
        <f t="shared" si="1"/>
        <v>2943</v>
      </c>
      <c r="G54">
        <f t="shared" si="2"/>
        <v>0.27519999999640277</v>
      </c>
      <c r="I54">
        <f t="shared" si="5"/>
        <v>0.27519999999640277</v>
      </c>
      <c r="O54">
        <f t="shared" ca="1" si="6"/>
        <v>0.28902911837374912</v>
      </c>
      <c r="Q54" s="2">
        <f t="shared" si="4"/>
        <v>33982.934000000001</v>
      </c>
      <c r="AA54" t="s">
        <v>28</v>
      </c>
      <c r="AB54">
        <v>7</v>
      </c>
      <c r="AD54" t="s">
        <v>25</v>
      </c>
      <c r="AF54" t="s">
        <v>27</v>
      </c>
    </row>
    <row r="55" spans="1:32" x14ac:dyDescent="0.2">
      <c r="A55" t="s">
        <v>53</v>
      </c>
      <c r="C55" s="10">
        <v>49058.408000000003</v>
      </c>
      <c r="D55" s="10">
        <v>7.0000000000000001E-3</v>
      </c>
      <c r="E55">
        <f t="shared" si="0"/>
        <v>2957.0709826475945</v>
      </c>
      <c r="F55">
        <f t="shared" si="1"/>
        <v>2957</v>
      </c>
      <c r="G55">
        <f t="shared" si="2"/>
        <v>0.28880000000208383</v>
      </c>
      <c r="I55">
        <f t="shared" si="5"/>
        <v>0.28880000000208383</v>
      </c>
      <c r="O55">
        <f t="shared" ca="1" si="6"/>
        <v>0.29306693058887945</v>
      </c>
      <c r="Q55" s="2">
        <f t="shared" si="4"/>
        <v>34039.908000000003</v>
      </c>
      <c r="AA55" t="s">
        <v>28</v>
      </c>
      <c r="AB55">
        <v>11</v>
      </c>
      <c r="AD55" t="s">
        <v>40</v>
      </c>
      <c r="AF55" t="s">
        <v>27</v>
      </c>
    </row>
    <row r="56" spans="1:32" x14ac:dyDescent="0.2">
      <c r="A56" t="s">
        <v>53</v>
      </c>
      <c r="C56" s="10">
        <v>49058.423999999999</v>
      </c>
      <c r="D56" s="10">
        <v>8.0000000000000002E-3</v>
      </c>
      <c r="E56">
        <f t="shared" si="0"/>
        <v>2957.0749152042467</v>
      </c>
      <c r="F56">
        <f t="shared" si="1"/>
        <v>2957</v>
      </c>
      <c r="G56">
        <f t="shared" si="2"/>
        <v>0.30479999999806751</v>
      </c>
      <c r="I56">
        <f t="shared" si="5"/>
        <v>0.30479999999806751</v>
      </c>
      <c r="O56">
        <f t="shared" ca="1" si="6"/>
        <v>0.29306693058887945</v>
      </c>
      <c r="Q56" s="2">
        <f t="shared" si="4"/>
        <v>34039.923999999999</v>
      </c>
      <c r="AA56" t="s">
        <v>28</v>
      </c>
      <c r="AB56">
        <v>22</v>
      </c>
      <c r="AD56" t="s">
        <v>54</v>
      </c>
      <c r="AF56" t="s">
        <v>27</v>
      </c>
    </row>
    <row r="57" spans="1:32" x14ac:dyDescent="0.2">
      <c r="A57" t="s">
        <v>55</v>
      </c>
      <c r="C57" s="10">
        <v>49416.466</v>
      </c>
      <c r="D57" s="10"/>
      <c r="E57">
        <f t="shared" si="0"/>
        <v>3045.0761932851597</v>
      </c>
      <c r="F57">
        <f t="shared" si="1"/>
        <v>3045</v>
      </c>
      <c r="G57">
        <f t="shared" si="2"/>
        <v>0.30999999999767169</v>
      </c>
      <c r="I57">
        <f t="shared" si="5"/>
        <v>0.30999999999767169</v>
      </c>
      <c r="O57">
        <f t="shared" ca="1" si="6"/>
        <v>0.31844746451255579</v>
      </c>
      <c r="Q57" s="2">
        <f t="shared" si="4"/>
        <v>34397.966</v>
      </c>
      <c r="AA57" t="s">
        <v>28</v>
      </c>
      <c r="AB57">
        <v>12</v>
      </c>
      <c r="AD57" t="s">
        <v>25</v>
      </c>
      <c r="AF57" t="s">
        <v>27</v>
      </c>
    </row>
    <row r="58" spans="1:32" x14ac:dyDescent="0.2">
      <c r="A58" t="s">
        <v>56</v>
      </c>
      <c r="C58" s="10">
        <v>50421.483999999997</v>
      </c>
      <c r="D58" s="10">
        <v>6.0000000000000001E-3</v>
      </c>
      <c r="E58">
        <f t="shared" si="0"/>
        <v>3292.0943322027224</v>
      </c>
      <c r="F58">
        <f t="shared" si="1"/>
        <v>3292</v>
      </c>
      <c r="G58">
        <f t="shared" si="2"/>
        <v>0.38379999999597203</v>
      </c>
      <c r="I58">
        <f t="shared" si="5"/>
        <v>0.38379999999597203</v>
      </c>
      <c r="O58">
        <f t="shared" ca="1" si="6"/>
        <v>0.38968600859378377</v>
      </c>
      <c r="Q58" s="2">
        <f t="shared" si="4"/>
        <v>35402.983999999997</v>
      </c>
      <c r="AA58" t="s">
        <v>28</v>
      </c>
      <c r="AB58">
        <v>7</v>
      </c>
      <c r="AD58" t="s">
        <v>25</v>
      </c>
      <c r="AF58" t="s">
        <v>27</v>
      </c>
    </row>
    <row r="59" spans="1:32" x14ac:dyDescent="0.2">
      <c r="A59" s="47" t="s">
        <v>240</v>
      </c>
      <c r="B59" s="49" t="s">
        <v>70</v>
      </c>
      <c r="C59" s="48">
        <v>51902.531000000003</v>
      </c>
      <c r="D59" s="48" t="s">
        <v>81</v>
      </c>
      <c r="E59">
        <f t="shared" si="0"/>
        <v>3656.113159317702</v>
      </c>
      <c r="F59">
        <f t="shared" si="1"/>
        <v>3656</v>
      </c>
      <c r="G59">
        <f t="shared" si="2"/>
        <v>0.46040000000357395</v>
      </c>
      <c r="I59">
        <f t="shared" si="5"/>
        <v>0.46040000000357395</v>
      </c>
      <c r="O59">
        <f t="shared" ca="1" si="6"/>
        <v>0.49466912618717229</v>
      </c>
      <c r="Q59" s="2">
        <f t="shared" si="4"/>
        <v>36884.031000000003</v>
      </c>
    </row>
    <row r="60" spans="1:32" x14ac:dyDescent="0.2">
      <c r="A60" s="47" t="s">
        <v>240</v>
      </c>
      <c r="B60" s="49" t="s">
        <v>70</v>
      </c>
      <c r="C60" s="48">
        <v>51955.49</v>
      </c>
      <c r="D60" s="48" t="s">
        <v>81</v>
      </c>
      <c r="E60">
        <f t="shared" si="0"/>
        <v>3669.1296760556452</v>
      </c>
      <c r="F60">
        <f t="shared" si="1"/>
        <v>3669</v>
      </c>
      <c r="G60">
        <f t="shared" si="2"/>
        <v>0.52759999999398133</v>
      </c>
      <c r="I60">
        <f t="shared" si="5"/>
        <v>0.52759999999398133</v>
      </c>
      <c r="O60">
        <f t="shared" ca="1" si="6"/>
        <v>0.4984185232440792</v>
      </c>
      <c r="Q60" s="2">
        <f t="shared" si="4"/>
        <v>36936.99</v>
      </c>
    </row>
    <row r="61" spans="1:32" x14ac:dyDescent="0.2">
      <c r="A61" s="47" t="s">
        <v>248</v>
      </c>
      <c r="B61" s="49" t="s">
        <v>70</v>
      </c>
      <c r="C61" s="48">
        <v>52260.68</v>
      </c>
      <c r="D61" s="48" t="s">
        <v>81</v>
      </c>
      <c r="E61">
        <f t="shared" si="0"/>
        <v>3744.1407363712333</v>
      </c>
      <c r="F61">
        <f t="shared" si="1"/>
        <v>3744</v>
      </c>
      <c r="G61">
        <f t="shared" si="2"/>
        <v>0.57259999999951106</v>
      </c>
      <c r="I61">
        <f t="shared" si="5"/>
        <v>0.57259999999951106</v>
      </c>
      <c r="O61">
        <f t="shared" ca="1" si="6"/>
        <v>0.52004966011084885</v>
      </c>
      <c r="Q61" s="2">
        <f t="shared" si="4"/>
        <v>37242.18</v>
      </c>
    </row>
    <row r="62" spans="1:32" x14ac:dyDescent="0.2">
      <c r="A62" s="25" t="s">
        <v>65</v>
      </c>
      <c r="B62" s="26"/>
      <c r="C62" s="9">
        <v>54136.383000000002</v>
      </c>
      <c r="D62" s="9">
        <v>1.1999999999999999E-3</v>
      </c>
      <c r="E62">
        <f t="shared" si="0"/>
        <v>4205.1600058988352</v>
      </c>
      <c r="F62">
        <f t="shared" si="1"/>
        <v>4205</v>
      </c>
      <c r="G62">
        <f t="shared" si="2"/>
        <v>0.65099999999802094</v>
      </c>
      <c r="J62">
        <f>+G62</f>
        <v>0.65099999999802094</v>
      </c>
      <c r="O62">
        <f t="shared" ca="1" si="6"/>
        <v>0.65300904805192617</v>
      </c>
      <c r="Q62" s="2">
        <f t="shared" si="4"/>
        <v>39117.883000000002</v>
      </c>
      <c r="R62" t="s">
        <v>75</v>
      </c>
    </row>
    <row r="63" spans="1:32" x14ac:dyDescent="0.2">
      <c r="A63" s="25" t="s">
        <v>65</v>
      </c>
      <c r="B63" s="26"/>
      <c r="C63" s="9">
        <v>54136.3848</v>
      </c>
      <c r="D63" s="9">
        <v>2.9999999999999997E-4</v>
      </c>
      <c r="E63">
        <f t="shared" si="0"/>
        <v>4205.1604483114588</v>
      </c>
      <c r="F63">
        <f t="shared" si="1"/>
        <v>4205</v>
      </c>
      <c r="G63">
        <f t="shared" si="2"/>
        <v>0.65279999999620486</v>
      </c>
      <c r="J63">
        <f>+G63</f>
        <v>0.65279999999620486</v>
      </c>
      <c r="O63">
        <f t="shared" ca="1" si="6"/>
        <v>0.65300904805192617</v>
      </c>
      <c r="Q63" s="2">
        <f t="shared" si="4"/>
        <v>39117.8848</v>
      </c>
      <c r="R63" t="s">
        <v>75</v>
      </c>
    </row>
    <row r="64" spans="1:32" x14ac:dyDescent="0.2">
      <c r="A64" s="47" t="s">
        <v>265</v>
      </c>
      <c r="B64" s="49" t="s">
        <v>70</v>
      </c>
      <c r="C64" s="48">
        <v>54433.406999999999</v>
      </c>
      <c r="D64" s="48" t="s">
        <v>81</v>
      </c>
      <c r="E64">
        <f t="shared" si="0"/>
        <v>4278.1639876124464</v>
      </c>
      <c r="F64">
        <f t="shared" si="1"/>
        <v>4278</v>
      </c>
      <c r="G64">
        <f t="shared" si="2"/>
        <v>0.6672000000035041</v>
      </c>
      <c r="I64">
        <f>+G64</f>
        <v>0.6672000000035041</v>
      </c>
      <c r="O64">
        <f t="shared" ca="1" si="6"/>
        <v>0.67406335460224853</v>
      </c>
      <c r="Q64" s="2">
        <f t="shared" si="4"/>
        <v>39414.906999999999</v>
      </c>
    </row>
    <row r="65" spans="1:18" x14ac:dyDescent="0.2">
      <c r="A65" s="32" t="s">
        <v>69</v>
      </c>
      <c r="B65" s="33" t="s">
        <v>70</v>
      </c>
      <c r="C65" s="32">
        <v>55263.451999999997</v>
      </c>
      <c r="D65" s="32">
        <v>4.0000000000000002E-4</v>
      </c>
      <c r="E65">
        <f t="shared" si="0"/>
        <v>4482.1764243228627</v>
      </c>
      <c r="F65">
        <f t="shared" si="1"/>
        <v>4482</v>
      </c>
      <c r="G65">
        <f t="shared" si="2"/>
        <v>0.71779999999853317</v>
      </c>
      <c r="J65">
        <f>+G65</f>
        <v>0.71779999999853317</v>
      </c>
      <c r="O65">
        <f t="shared" ca="1" si="6"/>
        <v>0.73290004687986188</v>
      </c>
      <c r="Q65" s="2">
        <f t="shared" si="4"/>
        <v>40244.951999999997</v>
      </c>
      <c r="R65" t="s">
        <v>75</v>
      </c>
    </row>
    <row r="66" spans="1:18" x14ac:dyDescent="0.2">
      <c r="C66" s="10"/>
      <c r="D66" s="10"/>
    </row>
    <row r="67" spans="1:18" x14ac:dyDescent="0.2">
      <c r="C67" s="10"/>
      <c r="D67" s="10"/>
    </row>
    <row r="68" spans="1:18" x14ac:dyDescent="0.2">
      <c r="C68" s="10"/>
      <c r="D68" s="10"/>
    </row>
    <row r="69" spans="1:18" x14ac:dyDescent="0.2">
      <c r="C69" s="10"/>
      <c r="D69" s="10"/>
    </row>
    <row r="70" spans="1:18" x14ac:dyDescent="0.2">
      <c r="C70" s="10"/>
      <c r="D70" s="10"/>
    </row>
    <row r="71" spans="1:18" x14ac:dyDescent="0.2">
      <c r="C71" s="10"/>
      <c r="D71" s="10"/>
    </row>
    <row r="72" spans="1:18" x14ac:dyDescent="0.2">
      <c r="C72" s="10"/>
      <c r="D72" s="10"/>
    </row>
    <row r="73" spans="1:18" x14ac:dyDescent="0.2">
      <c r="C73" s="10"/>
      <c r="D73" s="10"/>
    </row>
    <row r="74" spans="1:18" x14ac:dyDescent="0.2">
      <c r="C74" s="10"/>
      <c r="D74" s="10"/>
    </row>
    <row r="75" spans="1:18" x14ac:dyDescent="0.2">
      <c r="C75" s="10"/>
      <c r="D75" s="10"/>
    </row>
    <row r="76" spans="1:18" x14ac:dyDescent="0.2">
      <c r="C76" s="10"/>
      <c r="D76" s="10"/>
    </row>
    <row r="77" spans="1:18" x14ac:dyDescent="0.2">
      <c r="C77" s="10"/>
      <c r="D77" s="10"/>
    </row>
    <row r="78" spans="1:18" x14ac:dyDescent="0.2">
      <c r="C78" s="10"/>
      <c r="D78" s="10"/>
    </row>
    <row r="79" spans="1:18" x14ac:dyDescent="0.2">
      <c r="C79" s="10"/>
      <c r="D79" s="10"/>
    </row>
    <row r="80" spans="1:18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topLeftCell="A13" workbookViewId="0">
      <selection activeCell="A43" sqref="A43:D54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71</v>
      </c>
      <c r="I1" s="35" t="s">
        <v>72</v>
      </c>
      <c r="J1" s="36" t="s">
        <v>73</v>
      </c>
    </row>
    <row r="2" spans="1:16" x14ac:dyDescent="0.2">
      <c r="I2" s="37" t="s">
        <v>74</v>
      </c>
      <c r="J2" s="38" t="s">
        <v>75</v>
      </c>
    </row>
    <row r="3" spans="1:16" x14ac:dyDescent="0.2">
      <c r="A3" s="39" t="s">
        <v>76</v>
      </c>
      <c r="I3" s="37" t="s">
        <v>77</v>
      </c>
      <c r="J3" s="38" t="s">
        <v>78</v>
      </c>
    </row>
    <row r="4" spans="1:16" x14ac:dyDescent="0.2">
      <c r="I4" s="37" t="s">
        <v>79</v>
      </c>
      <c r="J4" s="38" t="s">
        <v>78</v>
      </c>
    </row>
    <row r="5" spans="1:16" ht="13.5" thickBot="1" x14ac:dyDescent="0.25">
      <c r="I5" s="40" t="s">
        <v>80</v>
      </c>
      <c r="J5" s="41" t="s">
        <v>81</v>
      </c>
    </row>
    <row r="10" spans="1:16" ht="13.5" thickBot="1" x14ac:dyDescent="0.25"/>
    <row r="11" spans="1:16" ht="12.75" customHeight="1" thickBot="1" x14ac:dyDescent="0.25">
      <c r="A11" s="9" t="str">
        <f t="shared" ref="A11:A54" si="0">P11</f>
        <v> BBS 8 </v>
      </c>
      <c r="B11" s="14" t="str">
        <f t="shared" ref="B11:B54" si="1">IF(H11=INT(H11),"I","II")</f>
        <v>I</v>
      </c>
      <c r="C11" s="9">
        <f t="shared" ref="C11:C54" si="2">1*G11</f>
        <v>41722.432999999997</v>
      </c>
      <c r="D11" s="12" t="str">
        <f t="shared" ref="D11:D54" si="3">VLOOKUP(F11,I$1:J$5,2,FALSE)</f>
        <v>vis</v>
      </c>
      <c r="E11" s="42">
        <f>VLOOKUP(C11,Active!C$21:E$973,3,FALSE)</f>
        <v>1153.9999016860829</v>
      </c>
      <c r="F11" s="14" t="s">
        <v>80</v>
      </c>
      <c r="G11" s="12" t="str">
        <f t="shared" ref="G11:G54" si="4">MID(I11,3,LEN(I11)-3)</f>
        <v>41722.433</v>
      </c>
      <c r="H11" s="9">
        <f t="shared" ref="H11:H54" si="5">1*K11</f>
        <v>1154</v>
      </c>
      <c r="I11" s="43" t="s">
        <v>119</v>
      </c>
      <c r="J11" s="44" t="s">
        <v>120</v>
      </c>
      <c r="K11" s="43">
        <v>1154</v>
      </c>
      <c r="L11" s="43" t="s">
        <v>121</v>
      </c>
      <c r="M11" s="44" t="s">
        <v>91</v>
      </c>
      <c r="N11" s="44"/>
      <c r="O11" s="45" t="s">
        <v>122</v>
      </c>
      <c r="P11" s="45" t="s">
        <v>123</v>
      </c>
    </row>
    <row r="12" spans="1:16" ht="12.75" customHeight="1" thickBot="1" x14ac:dyDescent="0.25">
      <c r="A12" s="9" t="str">
        <f t="shared" si="0"/>
        <v> BBS 13 </v>
      </c>
      <c r="B12" s="14" t="str">
        <f t="shared" si="1"/>
        <v>I</v>
      </c>
      <c r="C12" s="9">
        <f t="shared" si="2"/>
        <v>42076.406000000003</v>
      </c>
      <c r="D12" s="12" t="str">
        <f t="shared" si="3"/>
        <v>vis</v>
      </c>
      <c r="E12" s="42">
        <f>VLOOKUP(C12,Active!C$21:E$973,3,FALSE)</f>
        <v>1241.0010814530804</v>
      </c>
      <c r="F12" s="14" t="s">
        <v>80</v>
      </c>
      <c r="G12" s="12" t="str">
        <f t="shared" si="4"/>
        <v>42076.406</v>
      </c>
      <c r="H12" s="9">
        <f t="shared" si="5"/>
        <v>1241</v>
      </c>
      <c r="I12" s="43" t="s">
        <v>124</v>
      </c>
      <c r="J12" s="44" t="s">
        <v>125</v>
      </c>
      <c r="K12" s="43">
        <v>1241</v>
      </c>
      <c r="L12" s="43" t="s">
        <v>126</v>
      </c>
      <c r="M12" s="44" t="s">
        <v>91</v>
      </c>
      <c r="N12" s="44"/>
      <c r="O12" s="45" t="s">
        <v>122</v>
      </c>
      <c r="P12" s="45" t="s">
        <v>127</v>
      </c>
    </row>
    <row r="13" spans="1:16" ht="12.75" customHeight="1" thickBot="1" x14ac:dyDescent="0.25">
      <c r="A13" s="9" t="str">
        <f t="shared" si="0"/>
        <v> BBS 20 </v>
      </c>
      <c r="B13" s="14" t="str">
        <f t="shared" si="1"/>
        <v>I</v>
      </c>
      <c r="C13" s="9">
        <f t="shared" si="2"/>
        <v>42426.303</v>
      </c>
      <c r="D13" s="12" t="str">
        <f t="shared" si="3"/>
        <v>vis</v>
      </c>
      <c r="E13" s="42">
        <f>VLOOKUP(C13,Active!C$21:E$973,3,FALSE)</f>
        <v>1327.0004424126234</v>
      </c>
      <c r="F13" s="14" t="s">
        <v>80</v>
      </c>
      <c r="G13" s="12" t="str">
        <f t="shared" si="4"/>
        <v>42426.303</v>
      </c>
      <c r="H13" s="9">
        <f t="shared" si="5"/>
        <v>1327</v>
      </c>
      <c r="I13" s="43" t="s">
        <v>128</v>
      </c>
      <c r="J13" s="44" t="s">
        <v>129</v>
      </c>
      <c r="K13" s="43">
        <v>1327</v>
      </c>
      <c r="L13" s="43" t="s">
        <v>130</v>
      </c>
      <c r="M13" s="44" t="s">
        <v>91</v>
      </c>
      <c r="N13" s="44"/>
      <c r="O13" s="45" t="s">
        <v>122</v>
      </c>
      <c r="P13" s="45" t="s">
        <v>131</v>
      </c>
    </row>
    <row r="14" spans="1:16" ht="12.75" customHeight="1" thickBot="1" x14ac:dyDescent="0.25">
      <c r="A14" s="9" t="str">
        <f t="shared" si="0"/>
        <v> BBS 27 </v>
      </c>
      <c r="B14" s="14" t="str">
        <f t="shared" si="1"/>
        <v>I</v>
      </c>
      <c r="C14" s="9">
        <f t="shared" si="2"/>
        <v>42841.298999999999</v>
      </c>
      <c r="D14" s="12" t="str">
        <f t="shared" si="3"/>
        <v>vis</v>
      </c>
      <c r="E14" s="42">
        <f>VLOOKUP(C14,Active!C$21:E$973,3,FALSE)</f>
        <v>1429.0001474708743</v>
      </c>
      <c r="F14" s="14" t="s">
        <v>80</v>
      </c>
      <c r="G14" s="12" t="str">
        <f t="shared" si="4"/>
        <v>42841.299</v>
      </c>
      <c r="H14" s="9">
        <f t="shared" si="5"/>
        <v>1429</v>
      </c>
      <c r="I14" s="43" t="s">
        <v>132</v>
      </c>
      <c r="J14" s="44" t="s">
        <v>133</v>
      </c>
      <c r="K14" s="43">
        <v>1429</v>
      </c>
      <c r="L14" s="43" t="s">
        <v>101</v>
      </c>
      <c r="M14" s="44" t="s">
        <v>91</v>
      </c>
      <c r="N14" s="44"/>
      <c r="O14" s="45" t="s">
        <v>122</v>
      </c>
      <c r="P14" s="45" t="s">
        <v>134</v>
      </c>
    </row>
    <row r="15" spans="1:16" ht="12.75" customHeight="1" thickBot="1" x14ac:dyDescent="0.25">
      <c r="A15" s="9" t="str">
        <f t="shared" si="0"/>
        <v> BBS 31 </v>
      </c>
      <c r="B15" s="14" t="str">
        <f t="shared" si="1"/>
        <v>I</v>
      </c>
      <c r="C15" s="9">
        <f t="shared" si="2"/>
        <v>43101.697</v>
      </c>
      <c r="D15" s="12" t="str">
        <f t="shared" si="3"/>
        <v>vis</v>
      </c>
      <c r="E15" s="42">
        <f>VLOOKUP(C15,Active!C$21:E$973,3,FALSE)</f>
        <v>1493.0020154352849</v>
      </c>
      <c r="F15" s="14" t="s">
        <v>80</v>
      </c>
      <c r="G15" s="12" t="str">
        <f t="shared" si="4"/>
        <v>43101.697</v>
      </c>
      <c r="H15" s="9">
        <f t="shared" si="5"/>
        <v>1493</v>
      </c>
      <c r="I15" s="43" t="s">
        <v>135</v>
      </c>
      <c r="J15" s="44" t="s">
        <v>136</v>
      </c>
      <c r="K15" s="43">
        <v>1493</v>
      </c>
      <c r="L15" s="43" t="s">
        <v>137</v>
      </c>
      <c r="M15" s="44" t="s">
        <v>91</v>
      </c>
      <c r="N15" s="44"/>
      <c r="O15" s="45" t="s">
        <v>122</v>
      </c>
      <c r="P15" s="45" t="s">
        <v>138</v>
      </c>
    </row>
    <row r="16" spans="1:16" ht="12.75" customHeight="1" thickBot="1" x14ac:dyDescent="0.25">
      <c r="A16" s="9" t="str">
        <f t="shared" si="0"/>
        <v> BBS 52 </v>
      </c>
      <c r="B16" s="14" t="str">
        <f t="shared" si="1"/>
        <v>I</v>
      </c>
      <c r="C16" s="9">
        <f t="shared" si="2"/>
        <v>44627.451000000001</v>
      </c>
      <c r="D16" s="12" t="str">
        <f t="shared" si="3"/>
        <v>vis</v>
      </c>
      <c r="E16" s="42">
        <f>VLOOKUP(C16,Active!C$21:E$973,3,FALSE)</f>
        <v>1868.0091431942194</v>
      </c>
      <c r="F16" s="14" t="s">
        <v>80</v>
      </c>
      <c r="G16" s="12" t="str">
        <f t="shared" si="4"/>
        <v>44627.451</v>
      </c>
      <c r="H16" s="9">
        <f t="shared" si="5"/>
        <v>1868</v>
      </c>
      <c r="I16" s="43" t="s">
        <v>139</v>
      </c>
      <c r="J16" s="44" t="s">
        <v>140</v>
      </c>
      <c r="K16" s="43">
        <v>1868</v>
      </c>
      <c r="L16" s="43" t="s">
        <v>141</v>
      </c>
      <c r="M16" s="44" t="s">
        <v>91</v>
      </c>
      <c r="N16" s="44"/>
      <c r="O16" s="45" t="s">
        <v>122</v>
      </c>
      <c r="P16" s="45" t="s">
        <v>142</v>
      </c>
    </row>
    <row r="17" spans="1:16" ht="12.75" customHeight="1" thickBot="1" x14ac:dyDescent="0.25">
      <c r="A17" s="9" t="str">
        <f t="shared" si="0"/>
        <v> BBS 58 </v>
      </c>
      <c r="B17" s="14" t="str">
        <f t="shared" si="1"/>
        <v>I</v>
      </c>
      <c r="C17" s="9">
        <f t="shared" si="2"/>
        <v>44973.273999999998</v>
      </c>
      <c r="D17" s="12" t="str">
        <f t="shared" si="3"/>
        <v>vis</v>
      </c>
      <c r="E17" s="42">
        <f>VLOOKUP(C17,Active!C$21:E$973,3,FALSE)</f>
        <v>1953.0071769158917</v>
      </c>
      <c r="F17" s="14" t="s">
        <v>80</v>
      </c>
      <c r="G17" s="12" t="str">
        <f t="shared" si="4"/>
        <v>44973.274</v>
      </c>
      <c r="H17" s="9">
        <f t="shared" si="5"/>
        <v>1953</v>
      </c>
      <c r="I17" s="43" t="s">
        <v>143</v>
      </c>
      <c r="J17" s="44" t="s">
        <v>144</v>
      </c>
      <c r="K17" s="43">
        <v>1953</v>
      </c>
      <c r="L17" s="43" t="s">
        <v>145</v>
      </c>
      <c r="M17" s="44" t="s">
        <v>91</v>
      </c>
      <c r="N17" s="44"/>
      <c r="O17" s="45" t="s">
        <v>122</v>
      </c>
      <c r="P17" s="45" t="s">
        <v>146</v>
      </c>
    </row>
    <row r="18" spans="1:16" ht="12.75" customHeight="1" thickBot="1" x14ac:dyDescent="0.25">
      <c r="A18" s="9" t="str">
        <f t="shared" si="0"/>
        <v> BBS 58 </v>
      </c>
      <c r="B18" s="14" t="str">
        <f t="shared" si="1"/>
        <v>I</v>
      </c>
      <c r="C18" s="9">
        <f t="shared" si="2"/>
        <v>44985.514999999999</v>
      </c>
      <c r="D18" s="12" t="str">
        <f t="shared" si="3"/>
        <v>vis</v>
      </c>
      <c r="E18" s="42">
        <f>VLOOKUP(C18,Active!C$21:E$973,3,FALSE)</f>
        <v>1956.0158285405298</v>
      </c>
      <c r="F18" s="14" t="s">
        <v>80</v>
      </c>
      <c r="G18" s="12" t="str">
        <f t="shared" si="4"/>
        <v>44985.515</v>
      </c>
      <c r="H18" s="9">
        <f t="shared" si="5"/>
        <v>1956</v>
      </c>
      <c r="I18" s="43" t="s">
        <v>147</v>
      </c>
      <c r="J18" s="44" t="s">
        <v>148</v>
      </c>
      <c r="K18" s="43">
        <v>1956</v>
      </c>
      <c r="L18" s="43" t="s">
        <v>149</v>
      </c>
      <c r="M18" s="44" t="s">
        <v>91</v>
      </c>
      <c r="N18" s="44"/>
      <c r="O18" s="45" t="s">
        <v>150</v>
      </c>
      <c r="P18" s="45" t="s">
        <v>146</v>
      </c>
    </row>
    <row r="19" spans="1:16" ht="12.75" customHeight="1" thickBot="1" x14ac:dyDescent="0.25">
      <c r="A19" s="9" t="str">
        <f t="shared" si="0"/>
        <v> BBS 58 </v>
      </c>
      <c r="B19" s="14" t="str">
        <f t="shared" si="1"/>
        <v>I</v>
      </c>
      <c r="C19" s="9">
        <f t="shared" si="2"/>
        <v>44985.521000000001</v>
      </c>
      <c r="D19" s="12" t="str">
        <f t="shared" si="3"/>
        <v>vis</v>
      </c>
      <c r="E19" s="42">
        <f>VLOOKUP(C19,Active!C$21:E$973,3,FALSE)</f>
        <v>1956.0173032492751</v>
      </c>
      <c r="F19" s="14" t="s">
        <v>80</v>
      </c>
      <c r="G19" s="12" t="str">
        <f t="shared" si="4"/>
        <v>44985.521</v>
      </c>
      <c r="H19" s="9">
        <f t="shared" si="5"/>
        <v>1956</v>
      </c>
      <c r="I19" s="43" t="s">
        <v>151</v>
      </c>
      <c r="J19" s="44" t="s">
        <v>152</v>
      </c>
      <c r="K19" s="43">
        <v>1956</v>
      </c>
      <c r="L19" s="43" t="s">
        <v>153</v>
      </c>
      <c r="M19" s="44" t="s">
        <v>91</v>
      </c>
      <c r="N19" s="44"/>
      <c r="O19" s="45" t="s">
        <v>154</v>
      </c>
      <c r="P19" s="45" t="s">
        <v>146</v>
      </c>
    </row>
    <row r="20" spans="1:16" ht="12.75" customHeight="1" thickBot="1" x14ac:dyDescent="0.25">
      <c r="A20" s="9" t="str">
        <f t="shared" si="0"/>
        <v> BBS 58 </v>
      </c>
      <c r="B20" s="14" t="str">
        <f t="shared" si="1"/>
        <v>I</v>
      </c>
      <c r="C20" s="9">
        <f t="shared" si="2"/>
        <v>44985.521999999997</v>
      </c>
      <c r="D20" s="12" t="str">
        <f t="shared" si="3"/>
        <v>vis</v>
      </c>
      <c r="E20" s="42">
        <f>VLOOKUP(C20,Active!C$21:E$973,3,FALSE)</f>
        <v>1956.017549034065</v>
      </c>
      <c r="F20" s="14" t="s">
        <v>80</v>
      </c>
      <c r="G20" s="12" t="str">
        <f t="shared" si="4"/>
        <v>44985.522</v>
      </c>
      <c r="H20" s="9">
        <f t="shared" si="5"/>
        <v>1956</v>
      </c>
      <c r="I20" s="43" t="s">
        <v>155</v>
      </c>
      <c r="J20" s="44" t="s">
        <v>156</v>
      </c>
      <c r="K20" s="43">
        <v>1956</v>
      </c>
      <c r="L20" s="43" t="s">
        <v>157</v>
      </c>
      <c r="M20" s="44" t="s">
        <v>91</v>
      </c>
      <c r="N20" s="44"/>
      <c r="O20" s="45" t="s">
        <v>158</v>
      </c>
      <c r="P20" s="45" t="s">
        <v>146</v>
      </c>
    </row>
    <row r="21" spans="1:16" ht="12.75" customHeight="1" thickBot="1" x14ac:dyDescent="0.25">
      <c r="A21" s="9" t="str">
        <f t="shared" si="0"/>
        <v> BBS 58 </v>
      </c>
      <c r="B21" s="14" t="str">
        <f t="shared" si="1"/>
        <v>I</v>
      </c>
      <c r="C21" s="9">
        <f t="shared" si="2"/>
        <v>44985.525999999998</v>
      </c>
      <c r="D21" s="12" t="str">
        <f t="shared" si="3"/>
        <v>vis</v>
      </c>
      <c r="E21" s="42">
        <f>VLOOKUP(C21,Active!C$21:E$973,3,FALSE)</f>
        <v>1956.0185321732286</v>
      </c>
      <c r="F21" s="14" t="s">
        <v>80</v>
      </c>
      <c r="G21" s="12" t="str">
        <f t="shared" si="4"/>
        <v>44985.526</v>
      </c>
      <c r="H21" s="9">
        <f t="shared" si="5"/>
        <v>1956</v>
      </c>
      <c r="I21" s="43" t="s">
        <v>159</v>
      </c>
      <c r="J21" s="44" t="s">
        <v>160</v>
      </c>
      <c r="K21" s="43">
        <v>1956</v>
      </c>
      <c r="L21" s="43" t="s">
        <v>161</v>
      </c>
      <c r="M21" s="44" t="s">
        <v>91</v>
      </c>
      <c r="N21" s="44"/>
      <c r="O21" s="45" t="s">
        <v>162</v>
      </c>
      <c r="P21" s="45" t="s">
        <v>146</v>
      </c>
    </row>
    <row r="22" spans="1:16" ht="12.75" customHeight="1" thickBot="1" x14ac:dyDescent="0.25">
      <c r="A22" s="9" t="str">
        <f t="shared" si="0"/>
        <v> BBS 70 </v>
      </c>
      <c r="B22" s="14" t="str">
        <f t="shared" si="1"/>
        <v>I</v>
      </c>
      <c r="C22" s="9">
        <f t="shared" si="2"/>
        <v>45697.544999999998</v>
      </c>
      <c r="D22" s="12" t="str">
        <f t="shared" si="3"/>
        <v>vis</v>
      </c>
      <c r="E22" s="42">
        <f>VLOOKUP(C22,Active!C$21:E$973,3,FALSE)</f>
        <v>2131.0219731603001</v>
      </c>
      <c r="F22" s="14" t="s">
        <v>80</v>
      </c>
      <c r="G22" s="12" t="str">
        <f t="shared" si="4"/>
        <v>45697.545</v>
      </c>
      <c r="H22" s="9">
        <f t="shared" si="5"/>
        <v>2131</v>
      </c>
      <c r="I22" s="43" t="s">
        <v>163</v>
      </c>
      <c r="J22" s="44" t="s">
        <v>164</v>
      </c>
      <c r="K22" s="43">
        <v>2131</v>
      </c>
      <c r="L22" s="43" t="s">
        <v>165</v>
      </c>
      <c r="M22" s="44" t="s">
        <v>91</v>
      </c>
      <c r="N22" s="44"/>
      <c r="O22" s="45" t="s">
        <v>166</v>
      </c>
      <c r="P22" s="45" t="s">
        <v>167</v>
      </c>
    </row>
    <row r="23" spans="1:16" ht="12.75" customHeight="1" thickBot="1" x14ac:dyDescent="0.25">
      <c r="A23" s="9" t="str">
        <f t="shared" si="0"/>
        <v> BBS 70 </v>
      </c>
      <c r="B23" s="14" t="str">
        <f t="shared" si="1"/>
        <v>I</v>
      </c>
      <c r="C23" s="9">
        <f t="shared" si="2"/>
        <v>45697.553999999996</v>
      </c>
      <c r="D23" s="12" t="str">
        <f t="shared" si="3"/>
        <v>vis</v>
      </c>
      <c r="E23" s="42">
        <f>VLOOKUP(C23,Active!C$21:E$973,3,FALSE)</f>
        <v>2131.0241852234176</v>
      </c>
      <c r="F23" s="14" t="s">
        <v>80</v>
      </c>
      <c r="G23" s="12" t="str">
        <f t="shared" si="4"/>
        <v>45697.554</v>
      </c>
      <c r="H23" s="9">
        <f t="shared" si="5"/>
        <v>2131</v>
      </c>
      <c r="I23" s="43" t="s">
        <v>168</v>
      </c>
      <c r="J23" s="44" t="s">
        <v>169</v>
      </c>
      <c r="K23" s="43">
        <v>2131</v>
      </c>
      <c r="L23" s="43" t="s">
        <v>170</v>
      </c>
      <c r="M23" s="44" t="s">
        <v>91</v>
      </c>
      <c r="N23" s="44"/>
      <c r="O23" s="45" t="s">
        <v>122</v>
      </c>
      <c r="P23" s="45" t="s">
        <v>167</v>
      </c>
    </row>
    <row r="24" spans="1:16" ht="12.75" customHeight="1" thickBot="1" x14ac:dyDescent="0.25">
      <c r="A24" s="9" t="str">
        <f t="shared" si="0"/>
        <v> BBS 88 </v>
      </c>
      <c r="B24" s="14" t="str">
        <f t="shared" si="1"/>
        <v>I</v>
      </c>
      <c r="C24" s="9">
        <f t="shared" si="2"/>
        <v>47231.455000000002</v>
      </c>
      <c r="D24" s="12" t="str">
        <f t="shared" si="3"/>
        <v>vis</v>
      </c>
      <c r="E24" s="42">
        <f>VLOOKUP(C24,Active!C$21:E$973,3,FALSE)</f>
        <v>2508.0337216733033</v>
      </c>
      <c r="F24" s="14" t="s">
        <v>80</v>
      </c>
      <c r="G24" s="12" t="str">
        <f t="shared" si="4"/>
        <v>47231.455</v>
      </c>
      <c r="H24" s="9">
        <f t="shared" si="5"/>
        <v>2508</v>
      </c>
      <c r="I24" s="43" t="s">
        <v>171</v>
      </c>
      <c r="J24" s="44" t="s">
        <v>172</v>
      </c>
      <c r="K24" s="43">
        <v>2508</v>
      </c>
      <c r="L24" s="43" t="s">
        <v>173</v>
      </c>
      <c r="M24" s="44" t="s">
        <v>91</v>
      </c>
      <c r="N24" s="44"/>
      <c r="O24" s="45" t="s">
        <v>166</v>
      </c>
      <c r="P24" s="45" t="s">
        <v>174</v>
      </c>
    </row>
    <row r="25" spans="1:16" ht="12.75" customHeight="1" thickBot="1" x14ac:dyDescent="0.25">
      <c r="A25" s="9" t="str">
        <f t="shared" si="0"/>
        <v> BRNO 30 </v>
      </c>
      <c r="B25" s="14" t="str">
        <f t="shared" si="1"/>
        <v>I</v>
      </c>
      <c r="C25" s="9">
        <f t="shared" si="2"/>
        <v>47524.44</v>
      </c>
      <c r="D25" s="12" t="str">
        <f t="shared" si="3"/>
        <v>vis</v>
      </c>
      <c r="E25" s="42">
        <f>VLOOKUP(C25,Active!C$21:E$973,3,FALSE)</f>
        <v>2580.0449786167237</v>
      </c>
      <c r="F25" s="14" t="s">
        <v>80</v>
      </c>
      <c r="G25" s="12" t="str">
        <f t="shared" si="4"/>
        <v>47524.440</v>
      </c>
      <c r="H25" s="9">
        <f t="shared" si="5"/>
        <v>2580</v>
      </c>
      <c r="I25" s="43" t="s">
        <v>175</v>
      </c>
      <c r="J25" s="44" t="s">
        <v>176</v>
      </c>
      <c r="K25" s="43">
        <v>2580</v>
      </c>
      <c r="L25" s="43" t="s">
        <v>177</v>
      </c>
      <c r="M25" s="44" t="s">
        <v>91</v>
      </c>
      <c r="N25" s="44"/>
      <c r="O25" s="45" t="s">
        <v>178</v>
      </c>
      <c r="P25" s="45" t="s">
        <v>179</v>
      </c>
    </row>
    <row r="26" spans="1:16" ht="12.75" customHeight="1" thickBot="1" x14ac:dyDescent="0.25">
      <c r="A26" s="9" t="str">
        <f t="shared" si="0"/>
        <v> BRNO 30 </v>
      </c>
      <c r="B26" s="14" t="str">
        <f t="shared" si="1"/>
        <v>I</v>
      </c>
      <c r="C26" s="9">
        <f t="shared" si="2"/>
        <v>47524.442999999999</v>
      </c>
      <c r="D26" s="12" t="str">
        <f t="shared" si="3"/>
        <v>vis</v>
      </c>
      <c r="E26" s="42">
        <f>VLOOKUP(C26,Active!C$21:E$973,3,FALSE)</f>
        <v>2580.0457159710954</v>
      </c>
      <c r="F26" s="14" t="s">
        <v>80</v>
      </c>
      <c r="G26" s="12" t="str">
        <f t="shared" si="4"/>
        <v>47524.443</v>
      </c>
      <c r="H26" s="9">
        <f t="shared" si="5"/>
        <v>2580</v>
      </c>
      <c r="I26" s="43" t="s">
        <v>180</v>
      </c>
      <c r="J26" s="44" t="s">
        <v>181</v>
      </c>
      <c r="K26" s="43">
        <v>2580</v>
      </c>
      <c r="L26" s="43" t="s">
        <v>182</v>
      </c>
      <c r="M26" s="44" t="s">
        <v>91</v>
      </c>
      <c r="N26" s="44"/>
      <c r="O26" s="45" t="s">
        <v>183</v>
      </c>
      <c r="P26" s="45" t="s">
        <v>179</v>
      </c>
    </row>
    <row r="27" spans="1:16" ht="12.75" customHeight="1" thickBot="1" x14ac:dyDescent="0.25">
      <c r="A27" s="9" t="str">
        <f t="shared" si="0"/>
        <v> BBS 91 </v>
      </c>
      <c r="B27" s="14" t="str">
        <f t="shared" si="1"/>
        <v>I</v>
      </c>
      <c r="C27" s="9">
        <f t="shared" si="2"/>
        <v>47581.4</v>
      </c>
      <c r="D27" s="12" t="str">
        <f t="shared" si="3"/>
        <v>vis</v>
      </c>
      <c r="E27" s="42">
        <f>VLOOKUP(C27,Active!C$21:E$973,3,FALSE)</f>
        <v>2594.0448803028071</v>
      </c>
      <c r="F27" s="14" t="s">
        <v>80</v>
      </c>
      <c r="G27" s="12" t="str">
        <f t="shared" si="4"/>
        <v>47581.400</v>
      </c>
      <c r="H27" s="9">
        <f t="shared" si="5"/>
        <v>2594</v>
      </c>
      <c r="I27" s="43" t="s">
        <v>184</v>
      </c>
      <c r="J27" s="44" t="s">
        <v>185</v>
      </c>
      <c r="K27" s="43">
        <v>2594</v>
      </c>
      <c r="L27" s="43" t="s">
        <v>177</v>
      </c>
      <c r="M27" s="44" t="s">
        <v>91</v>
      </c>
      <c r="N27" s="44"/>
      <c r="O27" s="45" t="s">
        <v>186</v>
      </c>
      <c r="P27" s="45" t="s">
        <v>187</v>
      </c>
    </row>
    <row r="28" spans="1:16" ht="12.75" customHeight="1" thickBot="1" x14ac:dyDescent="0.25">
      <c r="A28" s="9" t="str">
        <f t="shared" si="0"/>
        <v> BBS 91 </v>
      </c>
      <c r="B28" s="14" t="str">
        <f t="shared" si="1"/>
        <v>I</v>
      </c>
      <c r="C28" s="9">
        <f t="shared" si="2"/>
        <v>47581.415000000001</v>
      </c>
      <c r="D28" s="12" t="str">
        <f t="shared" si="3"/>
        <v>vis</v>
      </c>
      <c r="E28" s="42">
        <f>VLOOKUP(C28,Active!C$21:E$973,3,FALSE)</f>
        <v>2594.0485670746698</v>
      </c>
      <c r="F28" s="14" t="s">
        <v>80</v>
      </c>
      <c r="G28" s="12" t="str">
        <f t="shared" si="4"/>
        <v>47581.415</v>
      </c>
      <c r="H28" s="9">
        <f t="shared" si="5"/>
        <v>2594</v>
      </c>
      <c r="I28" s="43" t="s">
        <v>188</v>
      </c>
      <c r="J28" s="44" t="s">
        <v>189</v>
      </c>
      <c r="K28" s="43">
        <v>2594</v>
      </c>
      <c r="L28" s="43" t="s">
        <v>190</v>
      </c>
      <c r="M28" s="44" t="s">
        <v>91</v>
      </c>
      <c r="N28" s="44"/>
      <c r="O28" s="45" t="s">
        <v>122</v>
      </c>
      <c r="P28" s="45" t="s">
        <v>187</v>
      </c>
    </row>
    <row r="29" spans="1:16" ht="12.75" customHeight="1" thickBot="1" x14ac:dyDescent="0.25">
      <c r="A29" s="9" t="str">
        <f t="shared" si="0"/>
        <v> BBS 93 </v>
      </c>
      <c r="B29" s="14" t="str">
        <f t="shared" si="1"/>
        <v>I</v>
      </c>
      <c r="C29" s="9">
        <f t="shared" si="2"/>
        <v>47878.423999999999</v>
      </c>
      <c r="D29" s="12" t="str">
        <f t="shared" si="3"/>
        <v>vis</v>
      </c>
      <c r="E29" s="42">
        <f>VLOOKUP(C29,Active!C$21:E$973,3,FALSE)</f>
        <v>2667.0488620164183</v>
      </c>
      <c r="F29" s="14" t="s">
        <v>80</v>
      </c>
      <c r="G29" s="12" t="str">
        <f t="shared" si="4"/>
        <v>47878.424</v>
      </c>
      <c r="H29" s="9">
        <f t="shared" si="5"/>
        <v>2667</v>
      </c>
      <c r="I29" s="43" t="s">
        <v>191</v>
      </c>
      <c r="J29" s="44" t="s">
        <v>192</v>
      </c>
      <c r="K29" s="43">
        <v>2667</v>
      </c>
      <c r="L29" s="43" t="s">
        <v>193</v>
      </c>
      <c r="M29" s="44" t="s">
        <v>91</v>
      </c>
      <c r="N29" s="44"/>
      <c r="O29" s="45" t="s">
        <v>122</v>
      </c>
      <c r="P29" s="45" t="s">
        <v>194</v>
      </c>
    </row>
    <row r="30" spans="1:16" ht="12.75" customHeight="1" thickBot="1" x14ac:dyDescent="0.25">
      <c r="A30" s="9" t="str">
        <f t="shared" si="0"/>
        <v> BBS 94 </v>
      </c>
      <c r="B30" s="14" t="str">
        <f t="shared" si="1"/>
        <v>I</v>
      </c>
      <c r="C30" s="9">
        <f t="shared" si="2"/>
        <v>47939.472999999998</v>
      </c>
      <c r="D30" s="12" t="str">
        <f t="shared" si="3"/>
        <v>vis</v>
      </c>
      <c r="E30" s="42">
        <f>VLOOKUP(C30,Active!C$21:E$973,3,FALSE)</f>
        <v>2682.0537777122345</v>
      </c>
      <c r="F30" s="14" t="s">
        <v>80</v>
      </c>
      <c r="G30" s="12" t="str">
        <f t="shared" si="4"/>
        <v>47939.473</v>
      </c>
      <c r="H30" s="9">
        <f t="shared" si="5"/>
        <v>2682</v>
      </c>
      <c r="I30" s="43" t="s">
        <v>195</v>
      </c>
      <c r="J30" s="44" t="s">
        <v>196</v>
      </c>
      <c r="K30" s="43">
        <v>2682</v>
      </c>
      <c r="L30" s="43" t="s">
        <v>197</v>
      </c>
      <c r="M30" s="44" t="s">
        <v>91</v>
      </c>
      <c r="N30" s="44"/>
      <c r="O30" s="45" t="s">
        <v>166</v>
      </c>
      <c r="P30" s="45" t="s">
        <v>198</v>
      </c>
    </row>
    <row r="31" spans="1:16" ht="12.75" customHeight="1" thickBot="1" x14ac:dyDescent="0.25">
      <c r="A31" s="9" t="str">
        <f t="shared" si="0"/>
        <v> BBS 96 </v>
      </c>
      <c r="B31" s="14" t="str">
        <f t="shared" si="1"/>
        <v>I</v>
      </c>
      <c r="C31" s="9">
        <f t="shared" si="2"/>
        <v>48183.6</v>
      </c>
      <c r="D31" s="12" t="str">
        <f t="shared" si="3"/>
        <v>vis</v>
      </c>
      <c r="E31" s="42">
        <f>VLOOKUP(C31,Active!C$21:E$973,3,FALSE)</f>
        <v>2742.0564813449341</v>
      </c>
      <c r="F31" s="14" t="s">
        <v>80</v>
      </c>
      <c r="G31" s="12" t="str">
        <f t="shared" si="4"/>
        <v>48183.60</v>
      </c>
      <c r="H31" s="9">
        <f t="shared" si="5"/>
        <v>2742</v>
      </c>
      <c r="I31" s="43" t="s">
        <v>199</v>
      </c>
      <c r="J31" s="44" t="s">
        <v>200</v>
      </c>
      <c r="K31" s="43">
        <v>2742</v>
      </c>
      <c r="L31" s="43" t="s">
        <v>201</v>
      </c>
      <c r="M31" s="44" t="s">
        <v>91</v>
      </c>
      <c r="N31" s="44"/>
      <c r="O31" s="45" t="s">
        <v>122</v>
      </c>
      <c r="P31" s="45" t="s">
        <v>202</v>
      </c>
    </row>
    <row r="32" spans="1:16" ht="12.75" customHeight="1" thickBot="1" x14ac:dyDescent="0.25">
      <c r="A32" s="9" t="str">
        <f t="shared" si="0"/>
        <v> BRNO 31 </v>
      </c>
      <c r="B32" s="14" t="str">
        <f t="shared" si="1"/>
        <v>I</v>
      </c>
      <c r="C32" s="9">
        <f t="shared" si="2"/>
        <v>48232.427000000003</v>
      </c>
      <c r="D32" s="12" t="str">
        <f t="shared" si="3"/>
        <v>vis</v>
      </c>
      <c r="E32" s="42">
        <f>VLOOKUP(C32,Active!C$21:E$973,3,FALSE)</f>
        <v>2754.0574153271405</v>
      </c>
      <c r="F32" s="14" t="s">
        <v>80</v>
      </c>
      <c r="G32" s="12" t="str">
        <f t="shared" si="4"/>
        <v>48232.427</v>
      </c>
      <c r="H32" s="9">
        <f t="shared" si="5"/>
        <v>2754</v>
      </c>
      <c r="I32" s="43" t="s">
        <v>203</v>
      </c>
      <c r="J32" s="44" t="s">
        <v>204</v>
      </c>
      <c r="K32" s="43">
        <v>2754</v>
      </c>
      <c r="L32" s="43" t="s">
        <v>205</v>
      </c>
      <c r="M32" s="44" t="s">
        <v>91</v>
      </c>
      <c r="N32" s="44"/>
      <c r="O32" s="45" t="s">
        <v>206</v>
      </c>
      <c r="P32" s="45" t="s">
        <v>207</v>
      </c>
    </row>
    <row r="33" spans="1:16" ht="12.75" customHeight="1" thickBot="1" x14ac:dyDescent="0.25">
      <c r="A33" s="9" t="str">
        <f t="shared" si="0"/>
        <v> BBS 97 </v>
      </c>
      <c r="B33" s="14" t="str">
        <f t="shared" si="1"/>
        <v>I</v>
      </c>
      <c r="C33" s="9">
        <f t="shared" si="2"/>
        <v>48232.432000000001</v>
      </c>
      <c r="D33" s="12" t="str">
        <f t="shared" si="3"/>
        <v>vis</v>
      </c>
      <c r="E33" s="42">
        <f>VLOOKUP(C33,Active!C$21:E$973,3,FALSE)</f>
        <v>2754.0586442510939</v>
      </c>
      <c r="F33" s="14" t="s">
        <v>80</v>
      </c>
      <c r="G33" s="12" t="str">
        <f t="shared" si="4"/>
        <v>48232.432</v>
      </c>
      <c r="H33" s="9">
        <f t="shared" si="5"/>
        <v>2754</v>
      </c>
      <c r="I33" s="43" t="s">
        <v>208</v>
      </c>
      <c r="J33" s="44" t="s">
        <v>209</v>
      </c>
      <c r="K33" s="43">
        <v>2754</v>
      </c>
      <c r="L33" s="43" t="s">
        <v>210</v>
      </c>
      <c r="M33" s="44" t="s">
        <v>91</v>
      </c>
      <c r="N33" s="44"/>
      <c r="O33" s="45" t="s">
        <v>122</v>
      </c>
      <c r="P33" s="45" t="s">
        <v>211</v>
      </c>
    </row>
    <row r="34" spans="1:16" ht="12.75" customHeight="1" thickBot="1" x14ac:dyDescent="0.25">
      <c r="A34" s="9" t="str">
        <f t="shared" si="0"/>
        <v> BBS 100 </v>
      </c>
      <c r="B34" s="14" t="str">
        <f t="shared" si="1"/>
        <v>I</v>
      </c>
      <c r="C34" s="9">
        <f t="shared" si="2"/>
        <v>48647.445</v>
      </c>
      <c r="D34" s="12" t="str">
        <f t="shared" si="3"/>
        <v>vis</v>
      </c>
      <c r="E34" s="42">
        <f>VLOOKUP(C34,Active!C$21:E$973,3,FALSE)</f>
        <v>2856.062527650789</v>
      </c>
      <c r="F34" s="14" t="s">
        <v>80</v>
      </c>
      <c r="G34" s="12" t="str">
        <f t="shared" si="4"/>
        <v>48647.445</v>
      </c>
      <c r="H34" s="9">
        <f t="shared" si="5"/>
        <v>2856</v>
      </c>
      <c r="I34" s="43" t="s">
        <v>212</v>
      </c>
      <c r="J34" s="44" t="s">
        <v>213</v>
      </c>
      <c r="K34" s="43">
        <v>2856</v>
      </c>
      <c r="L34" s="43" t="s">
        <v>214</v>
      </c>
      <c r="M34" s="44" t="s">
        <v>91</v>
      </c>
      <c r="N34" s="44"/>
      <c r="O34" s="45" t="s">
        <v>122</v>
      </c>
      <c r="P34" s="45" t="s">
        <v>215</v>
      </c>
    </row>
    <row r="35" spans="1:16" ht="12.75" customHeight="1" thickBot="1" x14ac:dyDescent="0.25">
      <c r="A35" s="9" t="str">
        <f t="shared" si="0"/>
        <v> BBS 103 </v>
      </c>
      <c r="B35" s="14" t="str">
        <f t="shared" si="1"/>
        <v>I</v>
      </c>
      <c r="C35" s="9">
        <f t="shared" si="2"/>
        <v>49001.434000000001</v>
      </c>
      <c r="D35" s="12" t="str">
        <f t="shared" si="3"/>
        <v>vis</v>
      </c>
      <c r="E35" s="42">
        <f>VLOOKUP(C35,Active!C$21:E$973,3,FALSE)</f>
        <v>2943.0676399744384</v>
      </c>
      <c r="F35" s="14" t="s">
        <v>80</v>
      </c>
      <c r="G35" s="12" t="str">
        <f t="shared" si="4"/>
        <v>49001.434</v>
      </c>
      <c r="H35" s="9">
        <f t="shared" si="5"/>
        <v>2943</v>
      </c>
      <c r="I35" s="43" t="s">
        <v>216</v>
      </c>
      <c r="J35" s="44" t="s">
        <v>217</v>
      </c>
      <c r="K35" s="43">
        <v>2943</v>
      </c>
      <c r="L35" s="43" t="s">
        <v>218</v>
      </c>
      <c r="M35" s="44" t="s">
        <v>91</v>
      </c>
      <c r="N35" s="44"/>
      <c r="O35" s="45" t="s">
        <v>122</v>
      </c>
      <c r="P35" s="45" t="s">
        <v>219</v>
      </c>
    </row>
    <row r="36" spans="1:16" ht="12.75" customHeight="1" thickBot="1" x14ac:dyDescent="0.25">
      <c r="A36" s="9" t="str">
        <f t="shared" si="0"/>
        <v> BBS 103 </v>
      </c>
      <c r="B36" s="14" t="str">
        <f t="shared" si="1"/>
        <v>I</v>
      </c>
      <c r="C36" s="9">
        <f t="shared" si="2"/>
        <v>49058.408000000003</v>
      </c>
      <c r="D36" s="12" t="str">
        <f t="shared" si="3"/>
        <v>vis</v>
      </c>
      <c r="E36" s="42">
        <f>VLOOKUP(C36,Active!C$21:E$973,3,FALSE)</f>
        <v>2957.0709826475945</v>
      </c>
      <c r="F36" s="14" t="s">
        <v>80</v>
      </c>
      <c r="G36" s="12" t="str">
        <f t="shared" si="4"/>
        <v>49058.408</v>
      </c>
      <c r="H36" s="9">
        <f t="shared" si="5"/>
        <v>2957</v>
      </c>
      <c r="I36" s="43" t="s">
        <v>220</v>
      </c>
      <c r="J36" s="44" t="s">
        <v>221</v>
      </c>
      <c r="K36" s="43">
        <v>2957</v>
      </c>
      <c r="L36" s="43" t="s">
        <v>222</v>
      </c>
      <c r="M36" s="44" t="s">
        <v>91</v>
      </c>
      <c r="N36" s="44"/>
      <c r="O36" s="45" t="s">
        <v>166</v>
      </c>
      <c r="P36" s="45" t="s">
        <v>219</v>
      </c>
    </row>
    <row r="37" spans="1:16" ht="12.75" customHeight="1" thickBot="1" x14ac:dyDescent="0.25">
      <c r="A37" s="9" t="str">
        <f t="shared" si="0"/>
        <v> BBS 103 </v>
      </c>
      <c r="B37" s="14" t="str">
        <f t="shared" si="1"/>
        <v>I</v>
      </c>
      <c r="C37" s="9">
        <f t="shared" si="2"/>
        <v>49058.423999999999</v>
      </c>
      <c r="D37" s="12" t="str">
        <f t="shared" si="3"/>
        <v>vis</v>
      </c>
      <c r="E37" s="42">
        <f>VLOOKUP(C37,Active!C$21:E$973,3,FALSE)</f>
        <v>2957.0749152042467</v>
      </c>
      <c r="F37" s="14" t="s">
        <v>80</v>
      </c>
      <c r="G37" s="12" t="str">
        <f t="shared" si="4"/>
        <v>49058.424</v>
      </c>
      <c r="H37" s="9">
        <f t="shared" si="5"/>
        <v>2957</v>
      </c>
      <c r="I37" s="43" t="s">
        <v>223</v>
      </c>
      <c r="J37" s="44" t="s">
        <v>224</v>
      </c>
      <c r="K37" s="43">
        <v>2957</v>
      </c>
      <c r="L37" s="43" t="s">
        <v>225</v>
      </c>
      <c r="M37" s="44" t="s">
        <v>226</v>
      </c>
      <c r="N37" s="44" t="s">
        <v>227</v>
      </c>
      <c r="O37" s="45" t="s">
        <v>228</v>
      </c>
      <c r="P37" s="45" t="s">
        <v>219</v>
      </c>
    </row>
    <row r="38" spans="1:16" ht="12.75" customHeight="1" thickBot="1" x14ac:dyDescent="0.25">
      <c r="A38" s="9" t="str">
        <f t="shared" si="0"/>
        <v> BBS 106 </v>
      </c>
      <c r="B38" s="14" t="str">
        <f t="shared" si="1"/>
        <v>I</v>
      </c>
      <c r="C38" s="9">
        <f t="shared" si="2"/>
        <v>49416.466</v>
      </c>
      <c r="D38" s="12" t="str">
        <f t="shared" si="3"/>
        <v>vis</v>
      </c>
      <c r="E38" s="42">
        <f>VLOOKUP(C38,Active!C$21:E$973,3,FALSE)</f>
        <v>3045.0761932851597</v>
      </c>
      <c r="F38" s="14" t="s">
        <v>80</v>
      </c>
      <c r="G38" s="12" t="str">
        <f t="shared" si="4"/>
        <v>49416.466</v>
      </c>
      <c r="H38" s="9">
        <f t="shared" si="5"/>
        <v>3045</v>
      </c>
      <c r="I38" s="43" t="s">
        <v>229</v>
      </c>
      <c r="J38" s="44" t="s">
        <v>230</v>
      </c>
      <c r="K38" s="43">
        <v>3045</v>
      </c>
      <c r="L38" s="43" t="s">
        <v>231</v>
      </c>
      <c r="M38" s="44" t="s">
        <v>91</v>
      </c>
      <c r="N38" s="44"/>
      <c r="O38" s="45" t="s">
        <v>122</v>
      </c>
      <c r="P38" s="45" t="s">
        <v>232</v>
      </c>
    </row>
    <row r="39" spans="1:16" ht="12.75" customHeight="1" thickBot="1" x14ac:dyDescent="0.25">
      <c r="A39" s="9" t="str">
        <f t="shared" si="0"/>
        <v> BBS 114 </v>
      </c>
      <c r="B39" s="14" t="str">
        <f t="shared" si="1"/>
        <v>I</v>
      </c>
      <c r="C39" s="9">
        <f t="shared" si="2"/>
        <v>50421.483999999997</v>
      </c>
      <c r="D39" s="12" t="str">
        <f t="shared" si="3"/>
        <v>vis</v>
      </c>
      <c r="E39" s="42">
        <f>VLOOKUP(C39,Active!C$21:E$973,3,FALSE)</f>
        <v>3292.0943322027224</v>
      </c>
      <c r="F39" s="14" t="s">
        <v>80</v>
      </c>
      <c r="G39" s="12" t="str">
        <f t="shared" si="4"/>
        <v>50421.484</v>
      </c>
      <c r="H39" s="9">
        <f t="shared" si="5"/>
        <v>3292</v>
      </c>
      <c r="I39" s="43" t="s">
        <v>233</v>
      </c>
      <c r="J39" s="44" t="s">
        <v>234</v>
      </c>
      <c r="K39" s="43">
        <v>3292</v>
      </c>
      <c r="L39" s="43" t="s">
        <v>235</v>
      </c>
      <c r="M39" s="44" t="s">
        <v>91</v>
      </c>
      <c r="N39" s="44"/>
      <c r="O39" s="45" t="s">
        <v>122</v>
      </c>
      <c r="P39" s="45" t="s">
        <v>236</v>
      </c>
    </row>
    <row r="40" spans="1:16" ht="12.75" customHeight="1" thickBot="1" x14ac:dyDescent="0.25">
      <c r="A40" s="9" t="str">
        <f t="shared" si="0"/>
        <v>BAVM 186 </v>
      </c>
      <c r="B40" s="14" t="str">
        <f t="shared" si="1"/>
        <v>I</v>
      </c>
      <c r="C40" s="9">
        <f t="shared" si="2"/>
        <v>54136.383000000002</v>
      </c>
      <c r="D40" s="12" t="str">
        <f t="shared" si="3"/>
        <v>vis</v>
      </c>
      <c r="E40" s="42">
        <f>VLOOKUP(C40,Active!C$21:E$973,3,FALSE)</f>
        <v>4205.1600058988352</v>
      </c>
      <c r="F40" s="14" t="s">
        <v>80</v>
      </c>
      <c r="G40" s="12" t="str">
        <f t="shared" si="4"/>
        <v>54136.3830</v>
      </c>
      <c r="H40" s="9">
        <f t="shared" si="5"/>
        <v>4205</v>
      </c>
      <c r="I40" s="43" t="s">
        <v>249</v>
      </c>
      <c r="J40" s="44" t="s">
        <v>250</v>
      </c>
      <c r="K40" s="43">
        <v>4205</v>
      </c>
      <c r="L40" s="43" t="s">
        <v>251</v>
      </c>
      <c r="M40" s="44" t="s">
        <v>252</v>
      </c>
      <c r="N40" s="44" t="s">
        <v>253</v>
      </c>
      <c r="O40" s="45" t="s">
        <v>254</v>
      </c>
      <c r="P40" s="46" t="s">
        <v>255</v>
      </c>
    </row>
    <row r="41" spans="1:16" ht="12.75" customHeight="1" thickBot="1" x14ac:dyDescent="0.25">
      <c r="A41" s="9" t="str">
        <f t="shared" si="0"/>
        <v>BAVM 186 </v>
      </c>
      <c r="B41" s="14" t="str">
        <f t="shared" si="1"/>
        <v>I</v>
      </c>
      <c r="C41" s="9">
        <f t="shared" si="2"/>
        <v>54136.3848</v>
      </c>
      <c r="D41" s="12" t="str">
        <f t="shared" si="3"/>
        <v>vis</v>
      </c>
      <c r="E41" s="42">
        <f>VLOOKUP(C41,Active!C$21:E$973,3,FALSE)</f>
        <v>4205.1604483114588</v>
      </c>
      <c r="F41" s="14" t="s">
        <v>80</v>
      </c>
      <c r="G41" s="12" t="str">
        <f t="shared" si="4"/>
        <v>54136.3848</v>
      </c>
      <c r="H41" s="9">
        <f t="shared" si="5"/>
        <v>4205</v>
      </c>
      <c r="I41" s="43" t="s">
        <v>256</v>
      </c>
      <c r="J41" s="44" t="s">
        <v>257</v>
      </c>
      <c r="K41" s="43" t="s">
        <v>258</v>
      </c>
      <c r="L41" s="43" t="s">
        <v>259</v>
      </c>
      <c r="M41" s="44" t="s">
        <v>252</v>
      </c>
      <c r="N41" s="44" t="s">
        <v>253</v>
      </c>
      <c r="O41" s="45" t="s">
        <v>260</v>
      </c>
      <c r="P41" s="46" t="s">
        <v>255</v>
      </c>
    </row>
    <row r="42" spans="1:16" ht="12.75" customHeight="1" thickBot="1" x14ac:dyDescent="0.25">
      <c r="A42" s="9" t="str">
        <f t="shared" si="0"/>
        <v>BAVM 214 </v>
      </c>
      <c r="B42" s="14" t="str">
        <f t="shared" si="1"/>
        <v>I</v>
      </c>
      <c r="C42" s="9">
        <f t="shared" si="2"/>
        <v>55263.451999999997</v>
      </c>
      <c r="D42" s="12" t="str">
        <f t="shared" si="3"/>
        <v>vis</v>
      </c>
      <c r="E42" s="42">
        <f>VLOOKUP(C42,Active!C$21:E$973,3,FALSE)</f>
        <v>4482.1764243228627</v>
      </c>
      <c r="F42" s="14" t="s">
        <v>80</v>
      </c>
      <c r="G42" s="12" t="str">
        <f t="shared" si="4"/>
        <v>55263.4520</v>
      </c>
      <c r="H42" s="9">
        <f t="shared" si="5"/>
        <v>4482</v>
      </c>
      <c r="I42" s="43" t="s">
        <v>266</v>
      </c>
      <c r="J42" s="44" t="s">
        <v>267</v>
      </c>
      <c r="K42" s="43" t="s">
        <v>268</v>
      </c>
      <c r="L42" s="43" t="s">
        <v>269</v>
      </c>
      <c r="M42" s="44" t="s">
        <v>252</v>
      </c>
      <c r="N42" s="44" t="s">
        <v>253</v>
      </c>
      <c r="O42" s="45" t="s">
        <v>260</v>
      </c>
      <c r="P42" s="46" t="s">
        <v>270</v>
      </c>
    </row>
    <row r="43" spans="1:16" ht="12.75" customHeight="1" thickBot="1" x14ac:dyDescent="0.25">
      <c r="A43" s="9" t="str">
        <f t="shared" si="0"/>
        <v> HB 912.22 </v>
      </c>
      <c r="B43" s="14" t="str">
        <f t="shared" si="1"/>
        <v>I</v>
      </c>
      <c r="C43" s="9">
        <f t="shared" si="2"/>
        <v>20870.685000000001</v>
      </c>
      <c r="D43" s="12" t="str">
        <f t="shared" si="3"/>
        <v>vis</v>
      </c>
      <c r="E43" s="42">
        <f>VLOOKUP(C43,Active!C$21:E$973,3,FALSE)</f>
        <v>-3971.0426190827311</v>
      </c>
      <c r="F43" s="14" t="s">
        <v>80</v>
      </c>
      <c r="G43" s="12" t="str">
        <f t="shared" si="4"/>
        <v>20870.685</v>
      </c>
      <c r="H43" s="9">
        <f t="shared" si="5"/>
        <v>-3971</v>
      </c>
      <c r="I43" s="43" t="s">
        <v>83</v>
      </c>
      <c r="J43" s="44" t="s">
        <v>84</v>
      </c>
      <c r="K43" s="43">
        <v>-3971</v>
      </c>
      <c r="L43" s="43" t="s">
        <v>85</v>
      </c>
      <c r="M43" s="44" t="s">
        <v>82</v>
      </c>
      <c r="N43" s="44"/>
      <c r="O43" s="45" t="s">
        <v>86</v>
      </c>
      <c r="P43" s="45" t="s">
        <v>87</v>
      </c>
    </row>
    <row r="44" spans="1:16" ht="12.75" customHeight="1" thickBot="1" x14ac:dyDescent="0.25">
      <c r="A44" s="9" t="str">
        <f t="shared" si="0"/>
        <v> AAC 4.15 </v>
      </c>
      <c r="B44" s="14" t="str">
        <f t="shared" si="1"/>
        <v>I</v>
      </c>
      <c r="C44" s="9">
        <f t="shared" si="2"/>
        <v>28552.351999999999</v>
      </c>
      <c r="D44" s="12" t="str">
        <f t="shared" si="3"/>
        <v>vis</v>
      </c>
      <c r="E44" s="42">
        <f>VLOOKUP(C44,Active!C$21:E$973,3,FALSE)</f>
        <v>-2083.0057022071478</v>
      </c>
      <c r="F44" s="14" t="s">
        <v>80</v>
      </c>
      <c r="G44" s="12" t="str">
        <f t="shared" si="4"/>
        <v>28552.352</v>
      </c>
      <c r="H44" s="9">
        <f t="shared" si="5"/>
        <v>-2083</v>
      </c>
      <c r="I44" s="43" t="s">
        <v>88</v>
      </c>
      <c r="J44" s="44" t="s">
        <v>89</v>
      </c>
      <c r="K44" s="43">
        <v>-2083</v>
      </c>
      <c r="L44" s="43" t="s">
        <v>90</v>
      </c>
      <c r="M44" s="44" t="s">
        <v>91</v>
      </c>
      <c r="N44" s="44"/>
      <c r="O44" s="45" t="s">
        <v>92</v>
      </c>
      <c r="P44" s="45" t="s">
        <v>93</v>
      </c>
    </row>
    <row r="45" spans="1:16" ht="12.75" customHeight="1" thickBot="1" x14ac:dyDescent="0.25">
      <c r="A45" s="9" t="str">
        <f t="shared" si="0"/>
        <v>VSB 47 </v>
      </c>
      <c r="B45" s="14" t="str">
        <f t="shared" si="1"/>
        <v>I</v>
      </c>
      <c r="C45" s="9">
        <f t="shared" si="2"/>
        <v>29305.052</v>
      </c>
      <c r="D45" s="12" t="str">
        <f t="shared" si="3"/>
        <v>vis</v>
      </c>
      <c r="E45" s="42">
        <f>VLOOKUP(C45,Active!C$21:E$973,3,FALSE)</f>
        <v>-1898.0034901440301</v>
      </c>
      <c r="F45" s="14" t="s">
        <v>80</v>
      </c>
      <c r="G45" s="12" t="str">
        <f t="shared" si="4"/>
        <v>29305.052</v>
      </c>
      <c r="H45" s="9">
        <f t="shared" si="5"/>
        <v>-1898</v>
      </c>
      <c r="I45" s="43" t="s">
        <v>94</v>
      </c>
      <c r="J45" s="44" t="s">
        <v>95</v>
      </c>
      <c r="K45" s="43">
        <v>-1898</v>
      </c>
      <c r="L45" s="43" t="s">
        <v>96</v>
      </c>
      <c r="M45" s="44" t="s">
        <v>91</v>
      </c>
      <c r="N45" s="44"/>
      <c r="O45" s="45" t="s">
        <v>97</v>
      </c>
      <c r="P45" s="46" t="s">
        <v>98</v>
      </c>
    </row>
    <row r="46" spans="1:16" ht="12.75" customHeight="1" thickBot="1" x14ac:dyDescent="0.25">
      <c r="A46" s="9" t="str">
        <f t="shared" si="0"/>
        <v> AAC 5.6 </v>
      </c>
      <c r="B46" s="14" t="str">
        <f t="shared" si="1"/>
        <v>I</v>
      </c>
      <c r="C46" s="9">
        <f t="shared" si="2"/>
        <v>33003.425000000003</v>
      </c>
      <c r="D46" s="12" t="str">
        <f t="shared" si="3"/>
        <v>vis</v>
      </c>
      <c r="E46" s="42">
        <f>VLOOKUP(C46,Active!C$21:E$973,3,FALSE)</f>
        <v>-988.99965590129216</v>
      </c>
      <c r="F46" s="14" t="s">
        <v>80</v>
      </c>
      <c r="G46" s="12" t="str">
        <f t="shared" si="4"/>
        <v>33003.425</v>
      </c>
      <c r="H46" s="9">
        <f t="shared" si="5"/>
        <v>-989</v>
      </c>
      <c r="I46" s="43" t="s">
        <v>99</v>
      </c>
      <c r="J46" s="44" t="s">
        <v>100</v>
      </c>
      <c r="K46" s="43">
        <v>-989</v>
      </c>
      <c r="L46" s="43" t="s">
        <v>101</v>
      </c>
      <c r="M46" s="44" t="s">
        <v>91</v>
      </c>
      <c r="N46" s="44"/>
      <c r="O46" s="45" t="s">
        <v>102</v>
      </c>
      <c r="P46" s="45" t="s">
        <v>103</v>
      </c>
    </row>
    <row r="47" spans="1:16" ht="12.75" customHeight="1" thickBot="1" x14ac:dyDescent="0.25">
      <c r="A47" s="9" t="str">
        <f t="shared" si="0"/>
        <v> AAC 5.190 </v>
      </c>
      <c r="B47" s="14" t="str">
        <f t="shared" si="1"/>
        <v>I</v>
      </c>
      <c r="C47" s="9">
        <f t="shared" si="2"/>
        <v>34480.311999999998</v>
      </c>
      <c r="D47" s="12" t="str">
        <f t="shared" si="3"/>
        <v>vis</v>
      </c>
      <c r="E47" s="42">
        <f>VLOOKUP(C47,Active!C$21:E$973,3,FALSE)</f>
        <v>-626.0032935161978</v>
      </c>
      <c r="F47" s="14" t="s">
        <v>80</v>
      </c>
      <c r="G47" s="12" t="str">
        <f t="shared" si="4"/>
        <v>34480.312</v>
      </c>
      <c r="H47" s="9">
        <f t="shared" si="5"/>
        <v>-626</v>
      </c>
      <c r="I47" s="43" t="s">
        <v>104</v>
      </c>
      <c r="J47" s="44" t="s">
        <v>105</v>
      </c>
      <c r="K47" s="43">
        <v>-626</v>
      </c>
      <c r="L47" s="43" t="s">
        <v>106</v>
      </c>
      <c r="M47" s="44" t="s">
        <v>91</v>
      </c>
      <c r="N47" s="44"/>
      <c r="O47" s="45" t="s">
        <v>102</v>
      </c>
      <c r="P47" s="45" t="s">
        <v>107</v>
      </c>
    </row>
    <row r="48" spans="1:16" ht="12.75" customHeight="1" thickBot="1" x14ac:dyDescent="0.25">
      <c r="A48" s="9" t="str">
        <f t="shared" si="0"/>
        <v> AA 8.190 </v>
      </c>
      <c r="B48" s="14" t="str">
        <f t="shared" si="1"/>
        <v>I</v>
      </c>
      <c r="C48" s="9">
        <f t="shared" si="2"/>
        <v>35904.324000000001</v>
      </c>
      <c r="D48" s="12" t="str">
        <f t="shared" si="3"/>
        <v>vis</v>
      </c>
      <c r="E48" s="42">
        <f>VLOOKUP(C48,Active!C$21:E$973,3,FALSE)</f>
        <v>-276.00280194661548</v>
      </c>
      <c r="F48" s="14" t="s">
        <v>80</v>
      </c>
      <c r="G48" s="12" t="str">
        <f t="shared" si="4"/>
        <v>35904.324</v>
      </c>
      <c r="H48" s="9">
        <f t="shared" si="5"/>
        <v>-276</v>
      </c>
      <c r="I48" s="43" t="s">
        <v>108</v>
      </c>
      <c r="J48" s="44" t="s">
        <v>109</v>
      </c>
      <c r="K48" s="43">
        <v>-276</v>
      </c>
      <c r="L48" s="43" t="s">
        <v>110</v>
      </c>
      <c r="M48" s="44" t="s">
        <v>91</v>
      </c>
      <c r="N48" s="44"/>
      <c r="O48" s="45" t="s">
        <v>102</v>
      </c>
      <c r="P48" s="45" t="s">
        <v>111</v>
      </c>
    </row>
    <row r="49" spans="1:16" ht="12.75" customHeight="1" thickBot="1" x14ac:dyDescent="0.25">
      <c r="A49" s="9" t="str">
        <f t="shared" si="0"/>
        <v> AA 13.79 </v>
      </c>
      <c r="B49" s="14" t="str">
        <f t="shared" si="1"/>
        <v>I</v>
      </c>
      <c r="C49" s="9">
        <f t="shared" si="2"/>
        <v>37027.264999999999</v>
      </c>
      <c r="D49" s="12" t="str">
        <f t="shared" si="3"/>
        <v>vis</v>
      </c>
      <c r="E49" s="42">
        <f>VLOOKUP(C49,Active!C$21:E$973,3,FALSE)</f>
        <v>-9.8313916354886375E-4</v>
      </c>
      <c r="F49" s="14" t="s">
        <v>80</v>
      </c>
      <c r="G49" s="12" t="str">
        <f t="shared" si="4"/>
        <v>37027.265</v>
      </c>
      <c r="H49" s="9">
        <f t="shared" si="5"/>
        <v>0</v>
      </c>
      <c r="I49" s="43" t="s">
        <v>112</v>
      </c>
      <c r="J49" s="44" t="s">
        <v>113</v>
      </c>
      <c r="K49" s="43">
        <v>0</v>
      </c>
      <c r="L49" s="43" t="s">
        <v>114</v>
      </c>
      <c r="M49" s="44" t="s">
        <v>91</v>
      </c>
      <c r="N49" s="44"/>
      <c r="O49" s="45" t="s">
        <v>102</v>
      </c>
      <c r="P49" s="45" t="s">
        <v>115</v>
      </c>
    </row>
    <row r="50" spans="1:16" ht="12.75" customHeight="1" thickBot="1" x14ac:dyDescent="0.25">
      <c r="A50" s="9" t="str">
        <f t="shared" si="0"/>
        <v> AA 21.67 </v>
      </c>
      <c r="B50" s="14" t="str">
        <f t="shared" si="1"/>
        <v>I</v>
      </c>
      <c r="C50" s="9">
        <f t="shared" si="2"/>
        <v>39179.544000000002</v>
      </c>
      <c r="D50" s="12" t="str">
        <f t="shared" si="3"/>
        <v>vis</v>
      </c>
      <c r="E50" s="42">
        <f>VLOOKUP(C50,Active!C$21:E$973,3,FALSE)</f>
        <v>528.99646069901235</v>
      </c>
      <c r="F50" s="14" t="s">
        <v>80</v>
      </c>
      <c r="G50" s="12" t="str">
        <f t="shared" si="4"/>
        <v>39179.544</v>
      </c>
      <c r="H50" s="9">
        <f t="shared" si="5"/>
        <v>529</v>
      </c>
      <c r="I50" s="43" t="s">
        <v>116</v>
      </c>
      <c r="J50" s="44" t="s">
        <v>117</v>
      </c>
      <c r="K50" s="43">
        <v>529</v>
      </c>
      <c r="L50" s="43" t="s">
        <v>96</v>
      </c>
      <c r="M50" s="44" t="s">
        <v>91</v>
      </c>
      <c r="N50" s="44"/>
      <c r="O50" s="45" t="s">
        <v>102</v>
      </c>
      <c r="P50" s="45" t="s">
        <v>118</v>
      </c>
    </row>
    <row r="51" spans="1:16" ht="12.75" customHeight="1" thickBot="1" x14ac:dyDescent="0.25">
      <c r="A51" s="9" t="str">
        <f t="shared" si="0"/>
        <v> BBS 124 </v>
      </c>
      <c r="B51" s="14" t="str">
        <f t="shared" si="1"/>
        <v>I</v>
      </c>
      <c r="C51" s="9">
        <f t="shared" si="2"/>
        <v>51902.531000000003</v>
      </c>
      <c r="D51" s="12" t="str">
        <f t="shared" si="3"/>
        <v>vis</v>
      </c>
      <c r="E51" s="42">
        <f>VLOOKUP(C51,Active!C$21:E$973,3,FALSE)</f>
        <v>3656.113159317702</v>
      </c>
      <c r="F51" s="14" t="s">
        <v>80</v>
      </c>
      <c r="G51" s="12" t="str">
        <f t="shared" si="4"/>
        <v>51902.531</v>
      </c>
      <c r="H51" s="9">
        <f t="shared" si="5"/>
        <v>3656</v>
      </c>
      <c r="I51" s="43" t="s">
        <v>237</v>
      </c>
      <c r="J51" s="44" t="s">
        <v>238</v>
      </c>
      <c r="K51" s="43">
        <v>3656</v>
      </c>
      <c r="L51" s="43" t="s">
        <v>239</v>
      </c>
      <c r="M51" s="44" t="s">
        <v>91</v>
      </c>
      <c r="N51" s="44"/>
      <c r="O51" s="45" t="s">
        <v>122</v>
      </c>
      <c r="P51" s="45" t="s">
        <v>240</v>
      </c>
    </row>
    <row r="52" spans="1:16" ht="12.75" customHeight="1" thickBot="1" x14ac:dyDescent="0.25">
      <c r="A52" s="9" t="str">
        <f t="shared" si="0"/>
        <v> BBS 124 </v>
      </c>
      <c r="B52" s="14" t="str">
        <f t="shared" si="1"/>
        <v>I</v>
      </c>
      <c r="C52" s="9">
        <f t="shared" si="2"/>
        <v>51955.49</v>
      </c>
      <c r="D52" s="12" t="str">
        <f t="shared" si="3"/>
        <v>vis</v>
      </c>
      <c r="E52" s="42">
        <f>VLOOKUP(C52,Active!C$21:E$973,3,FALSE)</f>
        <v>3669.1296760556452</v>
      </c>
      <c r="F52" s="14" t="s">
        <v>80</v>
      </c>
      <c r="G52" s="12" t="str">
        <f t="shared" si="4"/>
        <v>51955.49</v>
      </c>
      <c r="H52" s="9">
        <f t="shared" si="5"/>
        <v>3669</v>
      </c>
      <c r="I52" s="43" t="s">
        <v>241</v>
      </c>
      <c r="J52" s="44" t="s">
        <v>242</v>
      </c>
      <c r="K52" s="43">
        <v>3669</v>
      </c>
      <c r="L52" s="43" t="s">
        <v>243</v>
      </c>
      <c r="M52" s="44" t="s">
        <v>226</v>
      </c>
      <c r="N52" s="44" t="s">
        <v>227</v>
      </c>
      <c r="O52" s="45" t="s">
        <v>244</v>
      </c>
      <c r="P52" s="45" t="s">
        <v>240</v>
      </c>
    </row>
    <row r="53" spans="1:16" ht="12.75" customHeight="1" thickBot="1" x14ac:dyDescent="0.25">
      <c r="A53" s="9" t="str">
        <f t="shared" si="0"/>
        <v> BBS 127 </v>
      </c>
      <c r="B53" s="14" t="str">
        <f t="shared" si="1"/>
        <v>I</v>
      </c>
      <c r="C53" s="9">
        <f t="shared" si="2"/>
        <v>52260.68</v>
      </c>
      <c r="D53" s="12" t="str">
        <f t="shared" si="3"/>
        <v>vis</v>
      </c>
      <c r="E53" s="42">
        <f>VLOOKUP(C53,Active!C$21:E$973,3,FALSE)</f>
        <v>3744.1407363712333</v>
      </c>
      <c r="F53" s="14" t="s">
        <v>80</v>
      </c>
      <c r="G53" s="12" t="str">
        <f t="shared" si="4"/>
        <v>52260.68</v>
      </c>
      <c r="H53" s="9">
        <f t="shared" si="5"/>
        <v>3744</v>
      </c>
      <c r="I53" s="43" t="s">
        <v>245</v>
      </c>
      <c r="J53" s="44" t="s">
        <v>246</v>
      </c>
      <c r="K53" s="43">
        <v>3744</v>
      </c>
      <c r="L53" s="43" t="s">
        <v>247</v>
      </c>
      <c r="M53" s="44" t="s">
        <v>91</v>
      </c>
      <c r="N53" s="44"/>
      <c r="O53" s="45" t="s">
        <v>122</v>
      </c>
      <c r="P53" s="45" t="s">
        <v>248</v>
      </c>
    </row>
    <row r="54" spans="1:16" ht="12.75" customHeight="1" thickBot="1" x14ac:dyDescent="0.25">
      <c r="A54" s="9" t="str">
        <f t="shared" si="0"/>
        <v>BAVM 193 </v>
      </c>
      <c r="B54" s="14" t="str">
        <f t="shared" si="1"/>
        <v>I</v>
      </c>
      <c r="C54" s="9">
        <f t="shared" si="2"/>
        <v>54433.406999999999</v>
      </c>
      <c r="D54" s="12" t="str">
        <f t="shared" si="3"/>
        <v>vis</v>
      </c>
      <c r="E54" s="42">
        <f>VLOOKUP(C54,Active!C$21:E$973,3,FALSE)</f>
        <v>4278.1639876124464</v>
      </c>
      <c r="F54" s="14" t="s">
        <v>80</v>
      </c>
      <c r="G54" s="12" t="str">
        <f t="shared" si="4"/>
        <v>54433.4070</v>
      </c>
      <c r="H54" s="9">
        <f t="shared" si="5"/>
        <v>4278</v>
      </c>
      <c r="I54" s="43" t="s">
        <v>261</v>
      </c>
      <c r="J54" s="44" t="s">
        <v>262</v>
      </c>
      <c r="K54" s="43" t="s">
        <v>263</v>
      </c>
      <c r="L54" s="43" t="s">
        <v>264</v>
      </c>
      <c r="M54" s="44" t="s">
        <v>252</v>
      </c>
      <c r="N54" s="44" t="s">
        <v>80</v>
      </c>
      <c r="O54" s="45" t="s">
        <v>260</v>
      </c>
      <c r="P54" s="46" t="s">
        <v>265</v>
      </c>
    </row>
    <row r="55" spans="1:16" x14ac:dyDescent="0.2">
      <c r="B55" s="14"/>
      <c r="E55" s="42"/>
      <c r="F55" s="14"/>
    </row>
    <row r="56" spans="1:16" x14ac:dyDescent="0.2">
      <c r="B56" s="14"/>
      <c r="E56" s="42"/>
      <c r="F56" s="14"/>
    </row>
    <row r="57" spans="1:16" x14ac:dyDescent="0.2">
      <c r="B57" s="14"/>
      <c r="E57" s="42"/>
      <c r="F57" s="14"/>
    </row>
    <row r="58" spans="1:16" x14ac:dyDescent="0.2">
      <c r="B58" s="14"/>
      <c r="E58" s="42"/>
      <c r="F58" s="14"/>
    </row>
    <row r="59" spans="1:16" x14ac:dyDescent="0.2">
      <c r="B59" s="14"/>
      <c r="E59" s="42"/>
      <c r="F59" s="14"/>
    </row>
    <row r="60" spans="1:16" x14ac:dyDescent="0.2">
      <c r="B60" s="14"/>
      <c r="E60" s="42"/>
      <c r="F60" s="14"/>
    </row>
    <row r="61" spans="1:16" x14ac:dyDescent="0.2">
      <c r="B61" s="14"/>
      <c r="E61" s="42"/>
      <c r="F61" s="14"/>
    </row>
    <row r="62" spans="1:16" x14ac:dyDescent="0.2">
      <c r="B62" s="14"/>
      <c r="E62" s="42"/>
      <c r="F62" s="14"/>
    </row>
    <row r="63" spans="1:16" x14ac:dyDescent="0.2">
      <c r="B63" s="14"/>
      <c r="E63" s="42"/>
      <c r="F63" s="14"/>
    </row>
    <row r="64" spans="1:16" x14ac:dyDescent="0.2">
      <c r="B64" s="14"/>
      <c r="E64" s="42"/>
      <c r="F64" s="14"/>
    </row>
    <row r="65" spans="2:6" x14ac:dyDescent="0.2">
      <c r="B65" s="14"/>
      <c r="E65" s="42"/>
      <c r="F65" s="14"/>
    </row>
    <row r="66" spans="2:6" x14ac:dyDescent="0.2">
      <c r="B66" s="14"/>
      <c r="E66" s="42"/>
      <c r="F66" s="14"/>
    </row>
    <row r="67" spans="2:6" x14ac:dyDescent="0.2">
      <c r="B67" s="14"/>
      <c r="E67" s="42"/>
      <c r="F67" s="14"/>
    </row>
    <row r="68" spans="2:6" x14ac:dyDescent="0.2">
      <c r="B68" s="14"/>
      <c r="E68" s="42"/>
      <c r="F68" s="14"/>
    </row>
    <row r="69" spans="2:6" x14ac:dyDescent="0.2">
      <c r="B69" s="14"/>
      <c r="E69" s="42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</sheetData>
  <phoneticPr fontId="7" type="noConversion"/>
  <hyperlinks>
    <hyperlink ref="P45" r:id="rId1" display="http://vsolj.cetus-net.org/no47.pdf"/>
    <hyperlink ref="P40" r:id="rId2" display="http://www.bav-astro.de/sfs/BAVM_link.php?BAVMnr=186"/>
    <hyperlink ref="P41" r:id="rId3" display="http://www.bav-astro.de/sfs/BAVM_link.php?BAVMnr=186"/>
    <hyperlink ref="P54" r:id="rId4" display="http://www.bav-astro.de/sfs/BAVM_link.php?BAVMnr=193"/>
    <hyperlink ref="P42" r:id="rId5" display="http://www.bav-astro.de/sfs/BAVM_link.php?BAVMnr=2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2024-02-11T04:49:13Z</dcterms:modified>
</cp:coreProperties>
</file>