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6EBA314-6471-4B43-929D-FABE3C8DD1E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G11" i="1"/>
  <c r="F11" i="1"/>
  <c r="E14" i="1"/>
  <c r="C17" i="1"/>
  <c r="E23" i="1"/>
  <c r="F23" i="1"/>
  <c r="G23" i="1"/>
  <c r="I23" i="1"/>
  <c r="Q22" i="1"/>
  <c r="Q23" i="1"/>
  <c r="Q24" i="1"/>
  <c r="C7" i="1"/>
  <c r="E25" i="1"/>
  <c r="F25" i="1"/>
  <c r="C8" i="1"/>
  <c r="E21" i="1"/>
  <c r="F21" i="1"/>
  <c r="Q21" i="1"/>
  <c r="E22" i="1"/>
  <c r="F22" i="1"/>
  <c r="G22" i="1"/>
  <c r="E24" i="1"/>
  <c r="F24" i="1"/>
  <c r="G24" i="1"/>
  <c r="I24" i="1"/>
  <c r="G25" i="1"/>
  <c r="J25" i="1"/>
  <c r="I22" i="1"/>
  <c r="C12" i="1"/>
  <c r="C16" i="1" l="1"/>
  <c r="D18" i="1" s="1"/>
  <c r="E15" i="1"/>
  <c r="C11" i="1"/>
  <c r="O24" i="1" l="1"/>
  <c r="O22" i="1"/>
  <c r="O25" i="1"/>
  <c r="O23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<sst xmlns="http://schemas.openxmlformats.org/spreadsheetml/2006/main" count="57" uniqueCount="51">
  <si>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</si>
  <si>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</si>
  <si>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</si>
  <si>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</si>
  <si>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</si>
  <si>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</si>
  <si>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</si>
  <si>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</si>
  <si>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</si>
  <si>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</si>
  <si>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</si>
  <si>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</si>
  <si>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</si>
  <si>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</si>
  <si>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</si>
  <si>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</si>
  <si>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</si>
  <si>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</si>
  <si>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</si>
  <si>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</si>
  <si>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</si>
  <si>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</si>
  <si>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</si>
  <si>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</si>
  <si>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</si>
  <si>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</si>
  <si>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</si>
  <si>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</si>
  <si>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</si>
  <si>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Bull.58</t>
  </si>
  <si>
    <t>B</t>
  </si>
  <si>
    <t>BBSAG Bull.74</t>
  </si>
  <si>
    <t>BBSAG Bull.93</t>
  </si>
  <si>
    <t>BBSAG</t>
  </si>
  <si>
    <t># of data points:</t>
  </si>
  <si>
    <t>EA/SD</t>
  </si>
  <si>
    <t>06 43 23.65 +19 14 52.8</t>
  </si>
  <si>
    <t>DD Gem / na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</si>
  <si>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</si>
  <si>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</si>
  <si>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</si>
  <si>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</si>
  <si>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</si>
  <si>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</si>
  <si>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</si>
  <si>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</si>
  <si>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</si>
  <si>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IBVS 5992</t>
  </si>
  <si>
    <t>I</t>
  </si>
  <si>
    <t>IBVS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</si>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</sst>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Gem - O-C Diagr.</a:t>
            </a:r>
          </a:p>
        </c:rich>
      </c:tx>
      <c:layout>
        <c:manualLayout>
          <c:xMode val="edge"/>
          <c:yMode val="edge"/>
          <c:x val="0.33471117763172165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809925234380280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4245</c:v>
                </c:pt>
                <c:pt idx="2">
                  <c:v>4512</c:v>
                </c:pt>
                <c:pt idx="3">
                  <c:v>5008</c:v>
                </c:pt>
                <c:pt idx="4">
                  <c:v>7037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76-414D-ABE0-4272498BD3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4245</c:v>
                </c:pt>
                <c:pt idx="2">
                  <c:v>4512</c:v>
                </c:pt>
                <c:pt idx="3">
                  <c:v>5008</c:v>
                </c:pt>
                <c:pt idx="4">
                  <c:v>7037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3.9999999717110768E-4</c:v>
                </c:pt>
                <c:pt idx="2">
                  <c:v>1.6040000002249144E-2</c:v>
                </c:pt>
                <c:pt idx="3">
                  <c:v>4.536000000371132E-2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76-414D-ABE0-4272498BD3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4245</c:v>
                </c:pt>
                <c:pt idx="2">
                  <c:v>4512</c:v>
                </c:pt>
                <c:pt idx="3">
                  <c:v>5008</c:v>
                </c:pt>
                <c:pt idx="4">
                  <c:v>7037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">
                  <c:v>-0.15366000000358326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76-414D-ABE0-4272498BD3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4245</c:v>
                </c:pt>
                <c:pt idx="2">
                  <c:v>4512</c:v>
                </c:pt>
                <c:pt idx="3">
                  <c:v>5008</c:v>
                </c:pt>
                <c:pt idx="4">
                  <c:v>7037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76-414D-ABE0-4272498BD3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4245</c:v>
                </c:pt>
                <c:pt idx="2">
                  <c:v>4512</c:v>
                </c:pt>
                <c:pt idx="3">
                  <c:v>5008</c:v>
                </c:pt>
                <c:pt idx="4">
                  <c:v>7037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76-414D-ABE0-4272498BD3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4245</c:v>
                </c:pt>
                <c:pt idx="2">
                  <c:v>4512</c:v>
                </c:pt>
                <c:pt idx="3">
                  <c:v>5008</c:v>
                </c:pt>
                <c:pt idx="4">
                  <c:v>7037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76-414D-ABE0-4272498BD3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4245</c:v>
                </c:pt>
                <c:pt idx="2">
                  <c:v>4512</c:v>
                </c:pt>
                <c:pt idx="3">
                  <c:v>5008</c:v>
                </c:pt>
                <c:pt idx="4">
                  <c:v>7037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76-414D-ABE0-4272498BD3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4245</c:v>
                </c:pt>
                <c:pt idx="2">
                  <c:v>4512</c:v>
                </c:pt>
                <c:pt idx="3">
                  <c:v>5008</c:v>
                </c:pt>
                <c:pt idx="4">
                  <c:v>7037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0.30483526794865839</c:v>
                </c:pt>
                <c:pt idx="1">
                  <c:v>3.7262508128922955E-2</c:v>
                </c:pt>
                <c:pt idx="2">
                  <c:v>2.0432843377010235E-2</c:v>
                </c:pt>
                <c:pt idx="3">
                  <c:v>-1.0831252941149672E-2</c:v>
                </c:pt>
                <c:pt idx="4">
                  <c:v>-0.13872409856523521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76-414D-ABE0-4272498BD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882576"/>
        <c:axId val="1"/>
      </c:scatterChart>
      <c:valAx>
        <c:axId val="742882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882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0</xdr:row>
      <xdr:rowOff>0</xdr:rowOff>
    </xdr:from>
    <xdr:to>
      <xdr:col>17</xdr:col>
      <xdr:colOff>123824</xdr:colOff>
      <xdr:row>18</xdr:row>
      <xdr:rowOff>104774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03D55B-5FA7-C47A-896F-F800F1511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01"/>
  <sheetViews>
    <sheetView tabSelected="1" workbookViewId="0">
      <selection activeCell="E5" sqref="E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8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  <c r="C1" s="13" t="s">
        <v>36</v>
      </c>
    </row>
    <row r="2" spans="1:7">
      <c r="A2" t="s">
        <v>24</v>
      </c>
      <c r="B2" s="12" t="s">
        <v>35</v>
      </c>
    </row>
    <row r="4" spans="1:7">
      <c r="A4" s="6" t="s">
        <v>0</v>
      </c>
      <c r="C4" s="3">
        <v>28849.62</v>
      </c>
      <c r="D4" s="4">
        <v>3.8020800000000001</v>
      </c>
    </row>
    <row r="6" spans="1:7">
      <c r="A6" s="6" t="s">
        <v>1</v>
      </c>
    </row>
    <row r="7" spans="1:7">
      <c r="A7" t="s">
        <v>2</v>
      </c>
      <c r="C7">
        <f>+C4</f>
        <v>28849.62</v>
      </c>
    </row>
    <row r="8" spans="1:7">
      <c r="A8" t="s">
        <v>3</v>
      </c>
      <c r="C8">
        <f>+D4</f>
        <v>3.8020800000000001</v>
      </c>
    </row>
    <row r="9" spans="1:7">
      <c r="A9" s="14" t="s">
        <v>38</v>
      </c>
      <c r="B9" s="15"/>
      <c r="C9" s="16">
        <v>-9.5</v>
      </c>
      <c r="D9" s="15" t="s">
        <v>39</v>
      </c>
      <c r="E9" s="15"/>
    </row>
    <row r="10" spans="1:7" ht="13.5" thickBot="1">
      <c r="A10" s="15"/>
      <c r="B10" s="15"/>
      <c r="C10" s="5" t="s">
        <v>20</v>
      </c>
      <c r="D10" s="5" t="s">
        <v>21</v>
      </c>
      <c r="E10" s="15"/>
    </row>
    <row r="11" spans="1:7">
      <c r="A11" s="15" t="s">
        <v>16</v>
      </c>
      <c r="B11" s="15"/>
      <c r="C11" s="17">
        <f ca="1">INTERCEPT(INDIRECT($G$11):G992,INDIRECT($F$11):F992)</f>
        <v>0.30483526794865839</v>
      </c>
      <c r="D11" s="18"/>
      <c r="E11" s="15"/>
      <c r="F11" s="19" t="str">
        <f>"F"&amp;E19</f>
        <v>F21</v>
      </c>
      <c r="G11" s="9" t="str">
        <f>"G"&amp;E19</f>
        <v>G21</v>
      </c>
    </row>
    <row r="12" spans="1:7">
      <c r="A12" s="15" t="s">
        <v>17</v>
      </c>
      <c r="B12" s="15"/>
      <c r="C12" s="17">
        <f ca="1">SLOPE(INDIRECT($G$11):G992,INDIRECT($F$11):F992)</f>
        <v>-6.3032452254354642E-5</v>
      </c>
      <c r="D12" s="18"/>
      <c r="E12" s="15"/>
    </row>
    <row r="13" spans="1:7">
      <c r="A13" s="15" t="s">
        <v>19</v>
      </c>
      <c r="B13" s="15"/>
      <c r="C13" s="18" t="s">
        <v>14</v>
      </c>
      <c r="D13" s="20" t="s">
        <v>40</v>
      </c>
      <c r="E13" s="16">
        <v>1</v>
      </c>
    </row>
    <row r="14" spans="1:7">
      <c r="A14" s="15"/>
      <c r="B14" s="15"/>
      <c r="C14" s="15"/>
      <c r="D14" s="20" t="s">
        <v>41</v>
      </c>
      <c r="E14" s="21">
        <f ca="1">NOW()+15018.5+$C$9/24</f>
        <v>60351.748466782403</v>
      </c>
    </row>
    <row r="15" spans="1:7">
      <c r="A15" s="22" t="s">
        <v>18</v>
      </c>
      <c r="B15" s="15"/>
      <c r="C15" s="23">
        <f ca="1">(C7+C11)+(C8+C12)*INT(MAX(F21:F3533))</f>
        <v>55604.718235901433</v>
      </c>
      <c r="D15" s="20" t="s">
        <v>42</v>
      </c>
      <c r="E15" s="21">
        <f ca="1">ROUND(2*(E14-$C$7)/$C$8,0)/2+E13</f>
        <v>8286.5</v>
      </c>
    </row>
    <row r="16" spans="1:7">
      <c r="A16" s="24" t="s">
        <v>4</v>
      </c>
      <c r="B16" s="15"/>
      <c r="C16" s="25">
        <f ca="1">+C8+C12</f>
        <v>3.802016967547746</v>
      </c>
      <c r="D16" s="20" t="s">
        <v>43</v>
      </c>
      <c r="E16" s="9">
        <f ca="1">ROUND(2*(E14-$C$15)/$C$16,0)/2+E13</f>
        <v>1249.5</v>
      </c>
    </row>
    <row r="17" spans="1:30" ht="13.5" thickBot="1">
      <c r="A17" s="20" t="s">
        <v>34</v>
      </c>
      <c r="B17" s="15"/>
      <c r="C17" s="15">
        <f>COUNT(C21:C2191)</f>
        <v>5</v>
      </c>
      <c r="D17" s="20" t="s">
        <v>44</v>
      </c>
      <c r="E17" s="26">
        <f ca="1">+$C$15+$C$16*E16-15018.5-$C$9/24</f>
        <v>45337.234270185676</v>
      </c>
    </row>
    <row r="18" spans="1:30">
      <c r="A18" s="24" t="s">
        <v>5</v>
      </c>
      <c r="B18" s="15"/>
      <c r="C18" s="27">
        <f ca="1">+C15</f>
        <v>55604.718235901433</v>
      </c>
      <c r="D18" s="28">
        <f ca="1">+C16</f>
        <v>3.802016967547746</v>
      </c>
      <c r="E18" s="29" t="s">
        <v>45</v>
      </c>
    </row>
    <row r="19" spans="1:30" ht="13.5" thickTop="1">
      <c r="A19" s="30" t="s">
        <v>46</v>
      </c>
      <c r="E19" s="31">
        <v>21</v>
      </c>
    </row>
    <row r="20" spans="1:30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33</v>
      </c>
      <c r="J20" s="8" t="s">
        <v>49</v>
      </c>
      <c r="K20" s="8" t="s">
        <v>50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0" ht="12.75" customHeight="1">
      <c r="A21" t="s">
        <v>12</v>
      </c>
      <c r="C21" s="10">
        <v>28849.62</v>
      </c>
      <c r="D21" s="10" t="s">
        <v>14</v>
      </c>
      <c r="E21">
        <f>+(C21-C$7)/C$8</f>
        <v>0</v>
      </c>
      <c r="F21">
        <f>ROUND(2*E21,0)/2</f>
        <v>0</v>
      </c>
      <c r="H21" s="9">
        <v>0</v>
      </c>
      <c r="O21">
        <f ca="1">+C$11+C$12*F21</f>
        <v>0.30483526794865839</v>
      </c>
      <c r="Q21" s="2">
        <f>+C21-15018.5</f>
        <v>13831.119999999999</v>
      </c>
    </row>
    <row r="22" spans="1:30" ht="12.75" customHeight="1">
      <c r="A22" t="s">
        <v>29</v>
      </c>
      <c r="C22" s="11">
        <v>44989.45</v>
      </c>
      <c r="D22" s="10"/>
      <c r="E22">
        <f>+(C22-C$7)/C$8</f>
        <v>4245.0001052055713</v>
      </c>
      <c r="F22">
        <f>ROUND(2*E22,0)/2</f>
        <v>4245</v>
      </c>
      <c r="G22">
        <f>+C22-(C$7+F22*C$8)</f>
        <v>3.9999999717110768E-4</v>
      </c>
      <c r="I22">
        <f>+G22</f>
        <v>3.9999999717110768E-4</v>
      </c>
      <c r="O22">
        <f ca="1">+C$11+C$12*F22</f>
        <v>3.7262508128922955E-2</v>
      </c>
      <c r="Q22" s="2">
        <f>+C22-15018.5</f>
        <v>29970.949999999997</v>
      </c>
      <c r="AA22">
        <v>6</v>
      </c>
      <c r="AB22" t="s">
        <v>28</v>
      </c>
      <c r="AD22" t="s">
        <v>30</v>
      </c>
    </row>
    <row r="23" spans="1:30" ht="12.75" customHeight="1">
      <c r="A23" t="s">
        <v>31</v>
      </c>
      <c r="C23" s="11">
        <v>46004.620999999999</v>
      </c>
      <c r="D23" s="10"/>
      <c r="E23">
        <f>+(C23-C$7)/C$8</f>
        <v>4512.0042187434246</v>
      </c>
      <c r="F23">
        <f>ROUND(2*E23,0)/2</f>
        <v>4512</v>
      </c>
      <c r="G23">
        <f>+C23-(C$7+F23*C$8)</f>
        <v>1.6040000002249144E-2</v>
      </c>
      <c r="I23">
        <f>+G23</f>
        <v>1.6040000002249144E-2</v>
      </c>
      <c r="O23">
        <f ca="1">+C$11+C$12*F23</f>
        <v>2.0432843377010235E-2</v>
      </c>
      <c r="Q23" s="2">
        <f>+C23-15018.5</f>
        <v>30986.120999999999</v>
      </c>
      <c r="AA23">
        <v>7</v>
      </c>
      <c r="AB23" t="s">
        <v>28</v>
      </c>
      <c r="AD23" t="s">
        <v>30</v>
      </c>
    </row>
    <row r="24" spans="1:30" ht="12.75" customHeight="1">
      <c r="A24" t="s">
        <v>32</v>
      </c>
      <c r="C24" s="11">
        <v>47890.482000000004</v>
      </c>
      <c r="D24" s="10"/>
      <c r="E24">
        <f>+(C24-C$7)/C$8</f>
        <v>5008.0119303118299</v>
      </c>
      <c r="F24">
        <f>ROUND(2*E24,0)/2</f>
        <v>5008</v>
      </c>
      <c r="G24">
        <f>+C24-(C$7+F24*C$8)</f>
        <v>4.536000000371132E-2</v>
      </c>
      <c r="I24">
        <f>+G24</f>
        <v>4.536000000371132E-2</v>
      </c>
      <c r="O24">
        <f ca="1">+C$11+C$12*F24</f>
        <v>-1.0831252941149672E-2</v>
      </c>
      <c r="Q24" s="2">
        <f>+C24-15018.5</f>
        <v>32871.982000000004</v>
      </c>
      <c r="AA24">
        <v>11</v>
      </c>
      <c r="AB24" t="s">
        <v>28</v>
      </c>
      <c r="AD24" t="s">
        <v>30</v>
      </c>
    </row>
    <row r="25" spans="1:30" ht="12.75" customHeight="1">
      <c r="A25" s="32" t="s">
        <v>47</v>
      </c>
      <c r="B25" s="33" t="s">
        <v>48</v>
      </c>
      <c r="C25" s="32">
        <v>55604.703300000001</v>
      </c>
      <c r="D25" s="32">
        <v>1.6000000000000001E-3</v>
      </c>
      <c r="E25">
        <f>+(C25-C$7)/C$8</f>
        <v>7036.9595852796365</v>
      </c>
      <c r="F25">
        <f>ROUND(2*E25,0)/2</f>
        <v>7037</v>
      </c>
      <c r="G25">
        <f>+C25-(C$7+F25*C$8)</f>
        <v>-0.15366000000358326</v>
      </c>
      <c r="J25">
        <f>+G25</f>
        <v>-0.15366000000358326</v>
      </c>
      <c r="O25">
        <f ca="1">+C$11+C$12*F25</f>
        <v>-0.13872409856523521</v>
      </c>
      <c r="Q25" s="2">
        <f>+C25-15018.5</f>
        <v>40586.203300000001</v>
      </c>
    </row>
    <row r="26" spans="1:30" ht="12.75" customHeight="1">
      <c r="C26" s="10"/>
      <c r="D26" s="10"/>
      <c r="Q26" s="2"/>
    </row>
    <row r="27" spans="1:30" ht="12.75" customHeight="1">
      <c r="C27" s="10"/>
      <c r="D27" s="10"/>
      <c r="Q27" s="2"/>
    </row>
    <row r="28" spans="1:30" ht="12.75" customHeight="1">
      <c r="C28" s="10"/>
      <c r="D28" s="10"/>
    </row>
    <row r="29" spans="1:30" ht="12.75" customHeight="1">
      <c r="C29" s="10"/>
      <c r="D29" s="10"/>
    </row>
    <row r="30" spans="1:30" ht="12.75" customHeight="1">
      <c r="C30" s="10"/>
      <c r="D30" s="10"/>
    </row>
    <row r="31" spans="1:30">
      <c r="C31" s="10"/>
      <c r="D31" s="10"/>
    </row>
    <row r="32" spans="1:30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2024-02-11T04:57:47Z</dcterms:modified>
</cp:coreProperties>
</file>