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65512E-907F-4ACC-A5F3-E11741269D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3" i="1" l="1"/>
  <c r="S23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<sst xmlns="http://schemas.openxmlformats.org/spreadsheetml/2006/main" count="55" uniqueCount="52">
  <si>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</si>
  <si>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</si>
  <si>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</si>
  <si>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</si>
  <si>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</si>
  <si>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</si>
  <si>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</si>
  <si>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</si>
  <si>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</si>
  <si>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</si>
  <si>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</si>
  <si>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</si>
  <si>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</si>
  <si>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</si>
  <si>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</si>
  <si>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</si>
  <si>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</si>
  <si>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</si>
  <si>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</si>
  <si>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</si>
  <si>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</si>
  <si>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</si>
  <si>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</si>
  <si>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</si>
  <si>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</si>
  <si>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</si>
  <si>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</si>
  <si>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</si>
  <si>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</si>
  <si>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</si>
  <si>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</si>
  <si>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</si>
  <si>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</si>
  <si>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</si>
  <si>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</si>
  <si>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</si>
  <si>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</si>
  <si>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</si>
  <si>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</si>
  <si>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</si>
  <si>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</si>
  <si>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</si>
  <si>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G1328-1420</t>
  </si>
  <si>
    <t>IBVS 5960</t>
  </si>
  <si>
    <t>I</t>
  </si>
  <si>
    <t>IBVS 6011</t>
  </si>
  <si>
    <t>II</t>
  </si>
  <si>
    <t>G1328-1420_Gem.xls</t>
  </si>
  <si>
    <t>Gem</t>
  </si>
  <si>
    <t>VSX</t>
  </si>
  <si>
    <t>V0438 Gem / GSC 1328-1420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</si>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</sst>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V0438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D-4360-9C77-1AC4C6F85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5.1999995775986463E-4</c:v>
                </c:pt>
                <c:pt idx="2">
                  <c:v>6.9199995778035372E-4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D-4360-9C77-1AC4C6F851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3D-4360-9C77-1AC4C6F851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3D-4360-9C77-1AC4C6F851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3D-4360-9C77-1AC4C6F851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3D-4360-9C77-1AC4C6F85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3D-4360-9C77-1AC4C6F851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-5.4678437836698816E-6</c:v>
                </c:pt>
                <c:pt idx="1">
                  <c:v>5.5270236160596497E-4</c:v>
                </c:pt>
                <c:pt idx="2">
                  <c:v>6.6476539771792326E-4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3D-4360-9C77-1AC4C6F851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5855</c:v>
                </c:pt>
                <c:pt idx="2">
                  <c:v>7030.5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3D-4360-9C77-1AC4C6F8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041216"/>
        <c:axId val="1"/>
      </c:scatterChart>
      <c:valAx>
        <c:axId val="69204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04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4352D6-C526-55BC-32A1-E114B4615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47</v>
      </c>
    </row>
    <row r="2" spans="1:7" x14ac:dyDescent="0.2">
      <c r="A2" t="s">
        <v>24</v>
      </c>
      <c r="B2">
        <v>0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53765.648000000045</v>
      </c>
      <c r="D7" s="30" t="s">
        <v>49</v>
      </c>
    </row>
    <row r="8" spans="1:7" x14ac:dyDescent="0.2">
      <c r="A8" t="s">
        <v>3</v>
      </c>
      <c r="C8" s="35">
        <v>0.30285600000000001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-5.4678437836698816E-6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9.5332229784736949E-8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60352.702068402774</v>
      </c>
    </row>
    <row r="15" spans="1:7" x14ac:dyDescent="0.2">
      <c r="A15" s="12" t="s">
        <v>17</v>
      </c>
      <c r="B15" s="10"/>
      <c r="C15" s="13">
        <f ca="1">(C7+C11)+(C8+C12)*INT(MAX(F21:F3533))</f>
        <v>55894.726344717776</v>
      </c>
      <c r="D15" s="14" t="s">
        <v>38</v>
      </c>
      <c r="E15" s="15">
        <f ca="1">ROUND(2*(E14-$C$7)/$C$8,0)/2+E13</f>
        <v>21751</v>
      </c>
    </row>
    <row r="16" spans="1:7" x14ac:dyDescent="0.2">
      <c r="A16" s="16" t="s">
        <v>4</v>
      </c>
      <c r="B16" s="10"/>
      <c r="C16" s="17">
        <f ca="1">+C8+C12</f>
        <v>0.30285609533222979</v>
      </c>
      <c r="D16" s="14" t="s">
        <v>39</v>
      </c>
      <c r="E16" s="24">
        <f ca="1">ROUND(2*(E14-$C$15)/$C$16,0)/2+E13</f>
        <v>14721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45334.966757436865</v>
      </c>
    </row>
    <row r="18" spans="1:19" ht="14.25" thickTop="1" thickBot="1" x14ac:dyDescent="0.25">
      <c r="A18" s="16" t="s">
        <v>5</v>
      </c>
      <c r="B18" s="10"/>
      <c r="C18" s="19">
        <f ca="1">+C15</f>
        <v>55894.726344717776</v>
      </c>
      <c r="D18" s="20">
        <f ca="1">+C16</f>
        <v>0.30285609533222979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3.0340285057578054E-5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53765.648000000045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-5.4678437836698816E-6</v>
      </c>
      <c r="Q21" s="2">
        <f>+C21-15018.5</f>
        <v>38747.148000000045</v>
      </c>
      <c r="S21">
        <f ca="1">+(O21-G21)^2</f>
        <v>2.9897315642617369E-11</v>
      </c>
    </row>
    <row r="22" spans="1:19" x14ac:dyDescent="0.2">
      <c r="A22" s="33" t="s">
        <v>43</v>
      </c>
      <c r="B22" s="34" t="s">
        <v>44</v>
      </c>
      <c r="C22" s="33">
        <v>55538.8704</v>
      </c>
      <c r="D22" s="33">
        <v>4.0000000000000002E-4</v>
      </c>
      <c r="E22">
        <f>+(C22-C$7)/C$8</f>
        <v>5855.0017169874627</v>
      </c>
      <c r="F22">
        <f>ROUND(2*E22,0)/2</f>
        <v>5855</v>
      </c>
      <c r="G22">
        <f>+C22-(C$7+F22*C$8)</f>
        <v>5.1999995775986463E-4</v>
      </c>
      <c r="I22">
        <f>+G22</f>
        <v>5.1999995775986463E-4</v>
      </c>
      <c r="O22">
        <f ca="1">+C$11+C$12*$F22</f>
        <v>5.5270236160596497E-4</v>
      </c>
      <c r="Q22" s="2">
        <f>+C22-15018.5</f>
        <v>40520.3704</v>
      </c>
      <c r="S22">
        <f ca="1">+(O22-G22)^2</f>
        <v>1.0694472173134386E-9</v>
      </c>
    </row>
    <row r="23" spans="1:19" x14ac:dyDescent="0.2">
      <c r="A23" s="33" t="s">
        <v>45</v>
      </c>
      <c r="B23" s="34" t="s">
        <v>46</v>
      </c>
      <c r="C23" s="33">
        <v>55894.877800000002</v>
      </c>
      <c r="D23" s="33">
        <v>4.0000000000000002E-4</v>
      </c>
      <c r="E23">
        <f>+(C23-C$7)/C$8</f>
        <v>7030.5022849141415</v>
      </c>
      <c r="F23">
        <f>ROUND(2*E23,0)/2</f>
        <v>7030.5</v>
      </c>
      <c r="G23">
        <f>+C23-(C$7+F23*C$8)</f>
        <v>6.9199995778035372E-4</v>
      </c>
      <c r="I23">
        <f>+G23</f>
        <v>6.9199995778035372E-4</v>
      </c>
      <c r="O23">
        <f ca="1">+C$11+C$12*$F23</f>
        <v>6.6476539771792326E-4</v>
      </c>
      <c r="Q23" s="2">
        <f>+C23-15018.5</f>
        <v>40876.377800000002</v>
      </c>
      <c r="S23">
        <f ca="1">+(O23-G23)^2</f>
        <v>7.4172126179413244E-10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2024-02-12T03:50:58Z</dcterms:modified>
</cp:coreProperties>
</file>