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E377DD4D-8072-4ED4-AD92-9AB4207615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5" r:id="rId2"/>
    <sheet name="BAV" sheetId="3" r:id="rId3"/>
    <sheet name="Q_fit" sheetId="2" r:id="rId4"/>
    <sheet name="A (old)" sheetId="4" r:id="rId5"/>
  </sheets>
  <definedNames>
    <definedName name="solver_adj" localSheetId="4" hidden="1">'A (old)'!$AC$3:$AC$10</definedName>
    <definedName name="solver_adj" localSheetId="0" hidden="1">'Active 1'!$AC$3:$AC$10</definedName>
    <definedName name="solver_cvg" localSheetId="4" hidden="1">0.0001</definedName>
    <definedName name="solver_cvg" localSheetId="0" hidden="1">0.0001</definedName>
    <definedName name="solver_drv" localSheetId="4" hidden="1">1</definedName>
    <definedName name="solver_drv" localSheetId="0" hidden="1">1</definedName>
    <definedName name="solver_est" localSheetId="4" hidden="1">1</definedName>
    <definedName name="solver_est" localSheetId="0" hidden="1">1</definedName>
    <definedName name="solver_itr" localSheetId="4" hidden="1">100</definedName>
    <definedName name="solver_itr" localSheetId="0" hidden="1">100</definedName>
    <definedName name="solver_lin" localSheetId="4" hidden="1">2</definedName>
    <definedName name="solver_lin" localSheetId="0" hidden="1">2</definedName>
    <definedName name="solver_neg" localSheetId="4" hidden="1">2</definedName>
    <definedName name="solver_neg" localSheetId="0" hidden="1">2</definedName>
    <definedName name="solver_num" localSheetId="4" hidden="1">0</definedName>
    <definedName name="solver_num" localSheetId="0" hidden="1">0</definedName>
    <definedName name="solver_nwt" localSheetId="4" hidden="1">1</definedName>
    <definedName name="solver_nwt" localSheetId="0" hidden="1">1</definedName>
    <definedName name="solver_opt" localSheetId="4" hidden="1">'A (old)'!$AC$11</definedName>
    <definedName name="solver_opt" localSheetId="0" hidden="1">'Active 1'!$AC$11</definedName>
    <definedName name="solver_pre" localSheetId="4" hidden="1">0.000001</definedName>
    <definedName name="solver_pre" localSheetId="0" hidden="1">0.000001</definedName>
    <definedName name="solver_scl" localSheetId="4" hidden="1">2</definedName>
    <definedName name="solver_scl" localSheetId="0" hidden="1">2</definedName>
    <definedName name="solver_sho" localSheetId="4" hidden="1">2</definedName>
    <definedName name="solver_sho" localSheetId="0" hidden="1">2</definedName>
    <definedName name="solver_tim" localSheetId="4" hidden="1">100</definedName>
    <definedName name="solver_tim" localSheetId="0" hidden="1">100</definedName>
    <definedName name="solver_tol" localSheetId="4" hidden="1">0.05</definedName>
    <definedName name="solver_tol" localSheetId="0" hidden="1">0.05</definedName>
    <definedName name="solver_typ" localSheetId="4" hidden="1">2</definedName>
    <definedName name="solver_typ" localSheetId="0" hidden="1">2</definedName>
    <definedName name="solver_val" localSheetId="4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367" i="1" l="1"/>
  <c r="F367" i="1"/>
  <c r="G367" i="1" s="1"/>
  <c r="Q367" i="1"/>
  <c r="S367" i="1"/>
  <c r="Z367" i="1"/>
  <c r="AU367" i="1"/>
  <c r="Q361" i="1"/>
  <c r="S361" i="1"/>
  <c r="E352" i="1"/>
  <c r="F352" i="1" s="1"/>
  <c r="G352" i="1" s="1"/>
  <c r="Q352" i="1"/>
  <c r="S352" i="1"/>
  <c r="Z352" i="1"/>
  <c r="Q353" i="1"/>
  <c r="S353" i="1"/>
  <c r="E356" i="1"/>
  <c r="F356" i="1" s="1"/>
  <c r="Q356" i="1"/>
  <c r="S356" i="1"/>
  <c r="E359" i="1"/>
  <c r="F359" i="1" s="1"/>
  <c r="G359" i="1" s="1"/>
  <c r="Q359" i="1"/>
  <c r="S359" i="1"/>
  <c r="Q365" i="1"/>
  <c r="S365" i="1"/>
  <c r="Q366" i="1"/>
  <c r="S366" i="1"/>
  <c r="E358" i="1"/>
  <c r="F358" i="1" s="1"/>
  <c r="G358" i="1" s="1"/>
  <c r="Q358" i="1"/>
  <c r="S358" i="1"/>
  <c r="E360" i="1"/>
  <c r="F360" i="1" s="1"/>
  <c r="Q360" i="1"/>
  <c r="S360" i="1"/>
  <c r="E362" i="1"/>
  <c r="F362" i="1" s="1"/>
  <c r="Q362" i="1"/>
  <c r="S362" i="1"/>
  <c r="Q363" i="1"/>
  <c r="S363" i="1"/>
  <c r="Q364" i="1"/>
  <c r="S364" i="1"/>
  <c r="S357" i="1"/>
  <c r="Q357" i="1"/>
  <c r="D9" i="1"/>
  <c r="C9" i="1"/>
  <c r="E357" i="1"/>
  <c r="F357" i="1" s="1"/>
  <c r="K357" i="1" s="1"/>
  <c r="C7" i="1"/>
  <c r="E361" i="1" s="1"/>
  <c r="F361" i="1" s="1"/>
  <c r="C8" i="1"/>
  <c r="AB2" i="4"/>
  <c r="AD2" i="4"/>
  <c r="AB12" i="4"/>
  <c r="AB3" i="4"/>
  <c r="AY9" i="4"/>
  <c r="AB4" i="4"/>
  <c r="AB5" i="4"/>
  <c r="AB6" i="4"/>
  <c r="C7" i="4"/>
  <c r="AB7" i="4"/>
  <c r="AB11" i="4"/>
  <c r="C8" i="4"/>
  <c r="AB8" i="4"/>
  <c r="AY8" i="4"/>
  <c r="C9" i="4"/>
  <c r="D9" i="4"/>
  <c r="AB9" i="4"/>
  <c r="Z10" i="4"/>
  <c r="AB10" i="4"/>
  <c r="AY10" i="4"/>
  <c r="D11" i="4"/>
  <c r="P352" i="4" s="1"/>
  <c r="AY11" i="4"/>
  <c r="D12" i="4"/>
  <c r="AY12" i="4"/>
  <c r="D13" i="4"/>
  <c r="AB13" i="4"/>
  <c r="AY13" i="4"/>
  <c r="AB14" i="4"/>
  <c r="AY14" i="4"/>
  <c r="AB15" i="4"/>
  <c r="AY15" i="4"/>
  <c r="BL15" i="4"/>
  <c r="F16" i="4"/>
  <c r="F17" i="4" s="1"/>
  <c r="AB16" i="4"/>
  <c r="AY16" i="4"/>
  <c r="BL16" i="4"/>
  <c r="C17" i="4"/>
  <c r="AB17" i="4"/>
  <c r="AY17" i="4"/>
  <c r="AB18" i="4"/>
  <c r="AY18" i="4"/>
  <c r="BL18" i="4"/>
  <c r="BK19" i="4"/>
  <c r="AY19" i="4"/>
  <c r="BL19" i="4"/>
  <c r="BJ19" i="4"/>
  <c r="BK20" i="4"/>
  <c r="BJ20" i="4"/>
  <c r="AY20" i="4"/>
  <c r="BL20" i="4"/>
  <c r="E21" i="4"/>
  <c r="F21" i="4"/>
  <c r="G21" i="4"/>
  <c r="Q21" i="4"/>
  <c r="S21" i="4"/>
  <c r="AY21" i="4"/>
  <c r="BL21" i="4"/>
  <c r="E22" i="4"/>
  <c r="F22" i="4"/>
  <c r="I22" i="4"/>
  <c r="Q22" i="4"/>
  <c r="S22" i="4"/>
  <c r="AU22" i="4"/>
  <c r="AY22" i="4"/>
  <c r="BL22" i="4"/>
  <c r="E23" i="4"/>
  <c r="F23" i="4"/>
  <c r="Q23" i="4"/>
  <c r="Z23" i="4"/>
  <c r="AB23" i="4"/>
  <c r="AD23" i="4"/>
  <c r="AF23" i="4"/>
  <c r="AU23" i="4"/>
  <c r="AY23" i="4"/>
  <c r="BK23" i="4"/>
  <c r="BL23" i="4"/>
  <c r="E24" i="4"/>
  <c r="F24" i="4"/>
  <c r="Q24" i="4"/>
  <c r="S24" i="4"/>
  <c r="AY24" i="4"/>
  <c r="BL24" i="4"/>
  <c r="E25" i="4"/>
  <c r="F25" i="4"/>
  <c r="Q25" i="4"/>
  <c r="S25" i="4"/>
  <c r="AY25" i="4"/>
  <c r="BK25" i="4"/>
  <c r="BJ25" i="4"/>
  <c r="BL25" i="4"/>
  <c r="E26" i="4"/>
  <c r="F26" i="4"/>
  <c r="G26" i="4"/>
  <c r="Q26" i="4"/>
  <c r="S26" i="4"/>
  <c r="AY26" i="4"/>
  <c r="BL26" i="4"/>
  <c r="E27" i="4"/>
  <c r="F27" i="4"/>
  <c r="I27" i="4"/>
  <c r="Q27" i="4"/>
  <c r="S27" i="4"/>
  <c r="AU27" i="4"/>
  <c r="AY27" i="4"/>
  <c r="BL27" i="4"/>
  <c r="E28" i="4"/>
  <c r="F28" i="4"/>
  <c r="Q28" i="4"/>
  <c r="S28" i="4"/>
  <c r="AY28" i="4"/>
  <c r="BH28" i="4"/>
  <c r="BG28" i="4"/>
  <c r="BF28" i="4"/>
  <c r="BE28" i="4"/>
  <c r="BD28" i="4"/>
  <c r="BC28" i="4"/>
  <c r="BJ28" i="4"/>
  <c r="BI28" i="4"/>
  <c r="BL28" i="4"/>
  <c r="BK28" i="4"/>
  <c r="E29" i="4"/>
  <c r="F29" i="4"/>
  <c r="H29" i="4"/>
  <c r="Q29" i="4"/>
  <c r="S29" i="4"/>
  <c r="AY29" i="4"/>
  <c r="BG29" i="4"/>
  <c r="BF29" i="4"/>
  <c r="BE29" i="4"/>
  <c r="BD29" i="4"/>
  <c r="BC29" i="4"/>
  <c r="BI29" i="4"/>
  <c r="BH29" i="4"/>
  <c r="BJ29" i="4"/>
  <c r="BK29" i="4"/>
  <c r="BL29" i="4"/>
  <c r="E30" i="4"/>
  <c r="F30" i="4"/>
  <c r="G30" i="4"/>
  <c r="Q30" i="4"/>
  <c r="S30" i="4"/>
  <c r="AY30" i="4"/>
  <c r="BL30" i="4"/>
  <c r="E31" i="4"/>
  <c r="F31" i="4"/>
  <c r="G31" i="4"/>
  <c r="H31" i="4"/>
  <c r="Q31" i="4"/>
  <c r="S31" i="4"/>
  <c r="Z31" i="4"/>
  <c r="AS31" i="4"/>
  <c r="AT31" i="4"/>
  <c r="AU31" i="4"/>
  <c r="AY31" i="4"/>
  <c r="BL31" i="4"/>
  <c r="E32" i="4"/>
  <c r="F32" i="4"/>
  <c r="G32" i="4"/>
  <c r="H32" i="4"/>
  <c r="Q32" i="4"/>
  <c r="S32" i="4"/>
  <c r="AU32" i="4"/>
  <c r="AY32" i="4"/>
  <c r="BL32" i="4"/>
  <c r="E33" i="4"/>
  <c r="F33" i="4"/>
  <c r="H33" i="4"/>
  <c r="Q33" i="4"/>
  <c r="S33" i="4"/>
  <c r="AY33" i="4"/>
  <c r="BL33" i="4"/>
  <c r="E34" i="4"/>
  <c r="F34" i="4"/>
  <c r="Q34" i="4"/>
  <c r="S34" i="4"/>
  <c r="AY34" i="4"/>
  <c r="BL34" i="4"/>
  <c r="BK34" i="4"/>
  <c r="BJ34" i="4"/>
  <c r="BI34" i="4"/>
  <c r="BH34" i="4"/>
  <c r="BG34" i="4"/>
  <c r="BF34" i="4"/>
  <c r="BE34" i="4"/>
  <c r="BD34" i="4"/>
  <c r="BC34" i="4"/>
  <c r="E35" i="4"/>
  <c r="F35" i="4"/>
  <c r="G35" i="4"/>
  <c r="H35" i="4"/>
  <c r="Q35" i="4"/>
  <c r="S35" i="4"/>
  <c r="AY35" i="4"/>
  <c r="BI35" i="4"/>
  <c r="BH35" i="4"/>
  <c r="BG35" i="4"/>
  <c r="BF35" i="4"/>
  <c r="BK35" i="4"/>
  <c r="BJ35" i="4"/>
  <c r="BL35" i="4"/>
  <c r="BE35" i="4"/>
  <c r="BD35" i="4"/>
  <c r="BC35" i="4"/>
  <c r="E36" i="4"/>
  <c r="F36" i="4"/>
  <c r="H36" i="4"/>
  <c r="Q36" i="4"/>
  <c r="S36" i="4"/>
  <c r="Z36" i="4"/>
  <c r="AY36" i="4"/>
  <c r="BL36" i="4"/>
  <c r="E37" i="4"/>
  <c r="F37" i="4"/>
  <c r="AU37" i="4"/>
  <c r="Q37" i="4"/>
  <c r="S37" i="4"/>
  <c r="AY37" i="4"/>
  <c r="BK37" i="4"/>
  <c r="BJ37" i="4"/>
  <c r="BI37" i="4"/>
  <c r="BH37" i="4"/>
  <c r="BL37" i="4"/>
  <c r="E38" i="4"/>
  <c r="F38" i="4"/>
  <c r="Q38" i="4"/>
  <c r="S38" i="4"/>
  <c r="Z38" i="4"/>
  <c r="AY38" i="4"/>
  <c r="BK38" i="4"/>
  <c r="BL38" i="4"/>
  <c r="E39" i="4"/>
  <c r="F39" i="4"/>
  <c r="Q39" i="4"/>
  <c r="S39" i="4"/>
  <c r="AT39" i="4"/>
  <c r="AU39" i="4"/>
  <c r="AY39" i="4"/>
  <c r="BL39" i="4"/>
  <c r="E40" i="4"/>
  <c r="F40" i="4"/>
  <c r="Q40" i="4"/>
  <c r="S40" i="4"/>
  <c r="AY40" i="4"/>
  <c r="BK40" i="4"/>
  <c r="BL40" i="4"/>
  <c r="E41" i="4"/>
  <c r="F41" i="4"/>
  <c r="H41" i="4"/>
  <c r="Q41" i="4"/>
  <c r="S41" i="4"/>
  <c r="AY41" i="4"/>
  <c r="BL41" i="4"/>
  <c r="E42" i="4"/>
  <c r="F42" i="4"/>
  <c r="G42" i="4"/>
  <c r="Q42" i="4"/>
  <c r="S42" i="4"/>
  <c r="AY42" i="4"/>
  <c r="BJ42" i="4"/>
  <c r="BI42" i="4"/>
  <c r="BH42" i="4"/>
  <c r="BG42" i="4"/>
  <c r="BF42" i="4"/>
  <c r="BE42" i="4"/>
  <c r="BD42" i="4"/>
  <c r="BC42" i="4"/>
  <c r="BA42" i="4"/>
  <c r="BL42" i="4"/>
  <c r="BK42" i="4"/>
  <c r="E43" i="4"/>
  <c r="F43" i="4"/>
  <c r="Q43" i="4"/>
  <c r="S43" i="4"/>
  <c r="AY43" i="4"/>
  <c r="BH43" i="4"/>
  <c r="BG43" i="4"/>
  <c r="BF43" i="4"/>
  <c r="BI43" i="4"/>
  <c r="BK43" i="4"/>
  <c r="BJ43" i="4"/>
  <c r="BL43" i="4"/>
  <c r="E44" i="4"/>
  <c r="F44" i="4"/>
  <c r="H44" i="4"/>
  <c r="Q44" i="4"/>
  <c r="S44" i="4"/>
  <c r="Z44" i="4"/>
  <c r="AY44" i="4"/>
  <c r="BL44" i="4"/>
  <c r="E45" i="4"/>
  <c r="F45" i="4"/>
  <c r="G45" i="4"/>
  <c r="H45" i="4"/>
  <c r="Q45" i="4"/>
  <c r="S45" i="4"/>
  <c r="AY45" i="4"/>
  <c r="BK45" i="4"/>
  <c r="BJ45" i="4"/>
  <c r="BI45" i="4"/>
  <c r="BH45" i="4"/>
  <c r="BL45" i="4"/>
  <c r="E46" i="4"/>
  <c r="F46" i="4"/>
  <c r="AU46" i="4"/>
  <c r="H46" i="4"/>
  <c r="Q46" i="4"/>
  <c r="S46" i="4"/>
  <c r="Z46" i="4"/>
  <c r="AY46" i="4"/>
  <c r="BK46" i="4"/>
  <c r="BL46" i="4"/>
  <c r="E47" i="4"/>
  <c r="F47" i="4"/>
  <c r="G47" i="4"/>
  <c r="Q47" i="4"/>
  <c r="S47" i="4"/>
  <c r="AY47" i="4"/>
  <c r="BJ47" i="4"/>
  <c r="BI47" i="4"/>
  <c r="BL47" i="4"/>
  <c r="BK47" i="4"/>
  <c r="E48" i="4"/>
  <c r="F48" i="4"/>
  <c r="G48" i="4"/>
  <c r="Q48" i="4"/>
  <c r="S48" i="4"/>
  <c r="AY48" i="4"/>
  <c r="BJ48" i="4"/>
  <c r="BI48" i="4"/>
  <c r="BH48" i="4"/>
  <c r="BG48" i="4"/>
  <c r="BF48" i="4"/>
  <c r="BE48" i="4"/>
  <c r="BD48" i="4"/>
  <c r="BC48" i="4"/>
  <c r="BK48" i="4"/>
  <c r="BL48" i="4"/>
  <c r="E49" i="4"/>
  <c r="F49" i="4"/>
  <c r="Q49" i="4"/>
  <c r="S49" i="4"/>
  <c r="Z49" i="4"/>
  <c r="AY49" i="4"/>
  <c r="BK49" i="4"/>
  <c r="BL49" i="4"/>
  <c r="E50" i="4"/>
  <c r="F50" i="4"/>
  <c r="G50" i="4"/>
  <c r="I50" i="4"/>
  <c r="Q50" i="4"/>
  <c r="S50" i="4"/>
  <c r="Z50" i="4"/>
  <c r="AT50" i="4"/>
  <c r="AU50" i="4"/>
  <c r="AY50" i="4"/>
  <c r="BL50" i="4"/>
  <c r="E51" i="4"/>
  <c r="F51" i="4"/>
  <c r="I51" i="4"/>
  <c r="Q51" i="4"/>
  <c r="S51" i="4"/>
  <c r="AY51" i="4"/>
  <c r="BI51" i="4"/>
  <c r="BH51" i="4"/>
  <c r="BK51" i="4"/>
  <c r="BJ51" i="4"/>
  <c r="BL51" i="4"/>
  <c r="E52" i="4"/>
  <c r="F52" i="4"/>
  <c r="Z52" i="4"/>
  <c r="Q52" i="4"/>
  <c r="S52" i="4"/>
  <c r="AY52" i="4"/>
  <c r="BL52" i="4"/>
  <c r="E53" i="4"/>
  <c r="F53" i="4"/>
  <c r="G53" i="4"/>
  <c r="Q53" i="4"/>
  <c r="S53" i="4"/>
  <c r="AU53" i="4"/>
  <c r="AY53" i="4"/>
  <c r="BK53" i="4"/>
  <c r="BJ53" i="4"/>
  <c r="BL53" i="4"/>
  <c r="E54" i="4"/>
  <c r="F54" i="4"/>
  <c r="Q54" i="4"/>
  <c r="S54" i="4"/>
  <c r="Z54" i="4"/>
  <c r="AY54" i="4"/>
  <c r="BK54" i="4"/>
  <c r="BL54" i="4"/>
  <c r="E55" i="4"/>
  <c r="F55" i="4"/>
  <c r="Q55" i="4"/>
  <c r="S55" i="4"/>
  <c r="AY55" i="4"/>
  <c r="BL55" i="4"/>
  <c r="E56" i="4"/>
  <c r="F56" i="4"/>
  <c r="Q56" i="4"/>
  <c r="S56" i="4"/>
  <c r="AY56" i="4"/>
  <c r="BK56" i="4"/>
  <c r="BJ56" i="4"/>
  <c r="BI56" i="4"/>
  <c r="BH56" i="4"/>
  <c r="BG56" i="4"/>
  <c r="BF56" i="4"/>
  <c r="BE56" i="4"/>
  <c r="BD56" i="4"/>
  <c r="BC56" i="4"/>
  <c r="BL56" i="4"/>
  <c r="E57" i="4"/>
  <c r="F57" i="4"/>
  <c r="Q57" i="4"/>
  <c r="S57" i="4"/>
  <c r="Z57" i="4"/>
  <c r="AY57" i="4"/>
  <c r="BL57" i="4"/>
  <c r="E58" i="4"/>
  <c r="F58" i="4"/>
  <c r="H58" i="4"/>
  <c r="Q58" i="4"/>
  <c r="S58" i="4"/>
  <c r="AU58" i="4"/>
  <c r="AY58" i="4"/>
  <c r="BK58" i="4"/>
  <c r="BJ58" i="4"/>
  <c r="BI58" i="4"/>
  <c r="BH58" i="4"/>
  <c r="BG58" i="4"/>
  <c r="BL58" i="4"/>
  <c r="E59" i="4"/>
  <c r="F59" i="4"/>
  <c r="H59" i="4"/>
  <c r="Q59" i="4"/>
  <c r="S59" i="4"/>
  <c r="AY59" i="4"/>
  <c r="BK59" i="4"/>
  <c r="BL59" i="4"/>
  <c r="E60" i="4"/>
  <c r="F60" i="4"/>
  <c r="Q60" i="4"/>
  <c r="S60" i="4"/>
  <c r="AY60" i="4"/>
  <c r="BK60" i="4"/>
  <c r="BL60" i="4"/>
  <c r="E61" i="4"/>
  <c r="F61" i="4"/>
  <c r="G61" i="4"/>
  <c r="Q61" i="4"/>
  <c r="S61" i="4"/>
  <c r="AY61" i="4"/>
  <c r="BL61" i="4"/>
  <c r="E62" i="4"/>
  <c r="F62" i="4"/>
  <c r="H62" i="4"/>
  <c r="Q62" i="4"/>
  <c r="S62" i="4"/>
  <c r="AU62" i="4"/>
  <c r="AY62" i="4"/>
  <c r="BK62" i="4"/>
  <c r="BJ62" i="4"/>
  <c r="BI62" i="4"/>
  <c r="BL62" i="4"/>
  <c r="E63" i="4"/>
  <c r="F63" i="4"/>
  <c r="Q63" i="4"/>
  <c r="S63" i="4"/>
  <c r="Z63" i="4"/>
  <c r="AY63" i="4"/>
  <c r="BK63" i="4"/>
  <c r="BL63" i="4"/>
  <c r="E64" i="4"/>
  <c r="F64" i="4"/>
  <c r="AU64" i="4"/>
  <c r="Q64" i="4"/>
  <c r="S64" i="4"/>
  <c r="Z64" i="4"/>
  <c r="AY64" i="4"/>
  <c r="BK64" i="4"/>
  <c r="BL64" i="4"/>
  <c r="E65" i="4"/>
  <c r="F65" i="4"/>
  <c r="G65" i="4"/>
  <c r="Q65" i="4"/>
  <c r="S65" i="4"/>
  <c r="Z65" i="4"/>
  <c r="AT65" i="4"/>
  <c r="AU65" i="4"/>
  <c r="AY65" i="4"/>
  <c r="BL65" i="4"/>
  <c r="E66" i="4"/>
  <c r="F66" i="4"/>
  <c r="H66" i="4"/>
  <c r="Q66" i="4"/>
  <c r="S66" i="4"/>
  <c r="AY66" i="4"/>
  <c r="BK66" i="4"/>
  <c r="BJ66" i="4"/>
  <c r="BI66" i="4"/>
  <c r="BH66" i="4"/>
  <c r="BG66" i="4"/>
  <c r="BF66" i="4"/>
  <c r="BE66" i="4"/>
  <c r="BD66" i="4"/>
  <c r="BC66" i="4"/>
  <c r="BL66" i="4"/>
  <c r="E67" i="4"/>
  <c r="F67" i="4"/>
  <c r="Q67" i="4"/>
  <c r="S67" i="4"/>
  <c r="AY67" i="4"/>
  <c r="BJ67" i="4"/>
  <c r="BK67" i="4"/>
  <c r="BL67" i="4"/>
  <c r="E68" i="4"/>
  <c r="F68" i="4"/>
  <c r="Q68" i="4"/>
  <c r="S68" i="4"/>
  <c r="AY68" i="4"/>
  <c r="BJ68" i="4"/>
  <c r="BI68" i="4"/>
  <c r="BH68" i="4"/>
  <c r="BG68" i="4"/>
  <c r="BK68" i="4"/>
  <c r="BL68" i="4"/>
  <c r="E69" i="4"/>
  <c r="F69" i="4"/>
  <c r="G69" i="4"/>
  <c r="Q69" i="4"/>
  <c r="S69" i="4"/>
  <c r="Z69" i="4"/>
  <c r="AY69" i="4"/>
  <c r="BL69" i="4"/>
  <c r="E70" i="4"/>
  <c r="F70" i="4"/>
  <c r="Q70" i="4"/>
  <c r="S70" i="4"/>
  <c r="AY70" i="4"/>
  <c r="BI70" i="4"/>
  <c r="BJ70" i="4"/>
  <c r="BK70" i="4"/>
  <c r="BL70" i="4"/>
  <c r="E71" i="4"/>
  <c r="F71" i="4"/>
  <c r="Q71" i="4"/>
  <c r="S71" i="4"/>
  <c r="AY71" i="4"/>
  <c r="BK71" i="4"/>
  <c r="BL71" i="4"/>
  <c r="E72" i="4"/>
  <c r="F72" i="4"/>
  <c r="G72" i="4"/>
  <c r="Q72" i="4"/>
  <c r="S72" i="4"/>
  <c r="Z72" i="4"/>
  <c r="AY72" i="4"/>
  <c r="BL72" i="4"/>
  <c r="E73" i="4"/>
  <c r="F73" i="4"/>
  <c r="Q73" i="4"/>
  <c r="S73" i="4"/>
  <c r="AY73" i="4"/>
  <c r="BL73" i="4"/>
  <c r="BK73" i="4"/>
  <c r="BJ73" i="4"/>
  <c r="BI73" i="4"/>
  <c r="E74" i="4"/>
  <c r="F74" i="4"/>
  <c r="Q74" i="4"/>
  <c r="S74" i="4"/>
  <c r="AY74" i="4"/>
  <c r="BJ74" i="4"/>
  <c r="BI74" i="4"/>
  <c r="BH74" i="4"/>
  <c r="BG74" i="4"/>
  <c r="BF74" i="4"/>
  <c r="BE74" i="4"/>
  <c r="BD74" i="4"/>
  <c r="BC74" i="4"/>
  <c r="BK74" i="4"/>
  <c r="BL74" i="4"/>
  <c r="E75" i="4"/>
  <c r="F75" i="4"/>
  <c r="Q75" i="4"/>
  <c r="S75" i="4"/>
  <c r="AY75" i="4"/>
  <c r="BK75" i="4"/>
  <c r="BL75" i="4"/>
  <c r="E76" i="4"/>
  <c r="F76" i="4"/>
  <c r="G76" i="4"/>
  <c r="Q76" i="4"/>
  <c r="S76" i="4"/>
  <c r="Z76" i="4"/>
  <c r="AT76" i="4"/>
  <c r="AU76" i="4"/>
  <c r="AY76" i="4"/>
  <c r="BL76" i="4"/>
  <c r="E77" i="4"/>
  <c r="F77" i="4"/>
  <c r="Q77" i="4"/>
  <c r="S77" i="4"/>
  <c r="AY77" i="4"/>
  <c r="BL77" i="4"/>
  <c r="E78" i="4"/>
  <c r="F78" i="4"/>
  <c r="Q78" i="4"/>
  <c r="S78" i="4"/>
  <c r="AY78" i="4"/>
  <c r="BJ78" i="4"/>
  <c r="BI78" i="4"/>
  <c r="BK78" i="4"/>
  <c r="BL78" i="4"/>
  <c r="BH78" i="4"/>
  <c r="BG78" i="4"/>
  <c r="BF78" i="4"/>
  <c r="E79" i="4"/>
  <c r="F79" i="4"/>
  <c r="Q79" i="4"/>
  <c r="S79" i="4"/>
  <c r="AY79" i="4"/>
  <c r="BK79" i="4"/>
  <c r="BJ79" i="4"/>
  <c r="BL79" i="4"/>
  <c r="E80" i="4"/>
  <c r="F80" i="4"/>
  <c r="Q80" i="4"/>
  <c r="S80" i="4"/>
  <c r="Z80" i="4"/>
  <c r="AY80" i="4"/>
  <c r="BL80" i="4"/>
  <c r="E81" i="4"/>
  <c r="F81" i="4"/>
  <c r="I81" i="4"/>
  <c r="Q81" i="4"/>
  <c r="S81" i="4"/>
  <c r="AU81" i="4"/>
  <c r="AY81" i="4"/>
  <c r="BI81" i="4"/>
  <c r="BL81" i="4"/>
  <c r="BK81" i="4"/>
  <c r="BJ81" i="4"/>
  <c r="E82" i="4"/>
  <c r="F82" i="4"/>
  <c r="Q82" i="4"/>
  <c r="S82" i="4"/>
  <c r="AY82" i="4"/>
  <c r="BJ82" i="4"/>
  <c r="BI82" i="4"/>
  <c r="BH82" i="4"/>
  <c r="BG82" i="4"/>
  <c r="BF82" i="4"/>
  <c r="BE82" i="4"/>
  <c r="BD82" i="4"/>
  <c r="BC82" i="4"/>
  <c r="BK82" i="4"/>
  <c r="BL82" i="4"/>
  <c r="E83" i="4"/>
  <c r="F83" i="4"/>
  <c r="Q83" i="4"/>
  <c r="S83" i="4"/>
  <c r="AY83" i="4"/>
  <c r="BK83" i="4"/>
  <c r="BL83" i="4"/>
  <c r="E84" i="4"/>
  <c r="F84" i="4"/>
  <c r="G84" i="4"/>
  <c r="Q84" i="4"/>
  <c r="S84" i="4"/>
  <c r="Z84" i="4"/>
  <c r="AU84" i="4"/>
  <c r="AY84" i="4"/>
  <c r="BL84" i="4"/>
  <c r="E85" i="4"/>
  <c r="F85" i="4"/>
  <c r="G85" i="4"/>
  <c r="Q85" i="4"/>
  <c r="S85" i="4"/>
  <c r="AU85" i="4"/>
  <c r="AY85" i="4"/>
  <c r="BL85" i="4"/>
  <c r="E86" i="4"/>
  <c r="F86" i="4"/>
  <c r="Q86" i="4"/>
  <c r="S86" i="4"/>
  <c r="AY86" i="4"/>
  <c r="BJ86" i="4"/>
  <c r="BI86" i="4"/>
  <c r="BK86" i="4"/>
  <c r="BL86" i="4"/>
  <c r="E87" i="4"/>
  <c r="F87" i="4"/>
  <c r="G87" i="4"/>
  <c r="Q87" i="4"/>
  <c r="S87" i="4"/>
  <c r="AY87" i="4"/>
  <c r="BK87" i="4"/>
  <c r="BJ87" i="4"/>
  <c r="BL87" i="4"/>
  <c r="E88" i="4"/>
  <c r="F88" i="4"/>
  <c r="Q88" i="4"/>
  <c r="S88" i="4"/>
  <c r="Z88" i="4"/>
  <c r="AY88" i="4"/>
  <c r="BK88" i="4"/>
  <c r="BL88" i="4"/>
  <c r="E89" i="4"/>
  <c r="F89" i="4"/>
  <c r="Q89" i="4"/>
  <c r="S89" i="4"/>
  <c r="Z89" i="4"/>
  <c r="AY89" i="4"/>
  <c r="BJ89" i="4"/>
  <c r="BL89" i="4"/>
  <c r="BK89" i="4"/>
  <c r="E90" i="4"/>
  <c r="F90" i="4"/>
  <c r="Q90" i="4"/>
  <c r="S90" i="4"/>
  <c r="AY90" i="4"/>
  <c r="BH90" i="4"/>
  <c r="BG90" i="4"/>
  <c r="BF90" i="4"/>
  <c r="BE90" i="4"/>
  <c r="BD90" i="4"/>
  <c r="BC90" i="4"/>
  <c r="BI90" i="4"/>
  <c r="BJ90" i="4"/>
  <c r="BK90" i="4"/>
  <c r="BL90" i="4"/>
  <c r="E91" i="4"/>
  <c r="F91" i="4"/>
  <c r="Q91" i="4"/>
  <c r="S91" i="4"/>
  <c r="AY91" i="4"/>
  <c r="BJ91" i="4"/>
  <c r="BK91" i="4"/>
  <c r="BL91" i="4"/>
  <c r="E92" i="4"/>
  <c r="F92" i="4"/>
  <c r="Q92" i="4"/>
  <c r="S92" i="4"/>
  <c r="AU92" i="4"/>
  <c r="AY92" i="4"/>
  <c r="BK92" i="4"/>
  <c r="BJ92" i="4"/>
  <c r="BL92" i="4"/>
  <c r="E93" i="4"/>
  <c r="F93" i="4"/>
  <c r="I93" i="4"/>
  <c r="Q93" i="4"/>
  <c r="S93" i="4"/>
  <c r="Z93" i="4"/>
  <c r="AS93" i="4"/>
  <c r="AT93" i="4"/>
  <c r="AU93" i="4"/>
  <c r="AY93" i="4"/>
  <c r="BL93" i="4"/>
  <c r="E94" i="4"/>
  <c r="F94" i="4"/>
  <c r="Q94" i="4"/>
  <c r="S94" i="4"/>
  <c r="AU94" i="4"/>
  <c r="AY94" i="4"/>
  <c r="BE94" i="4"/>
  <c r="BD94" i="4"/>
  <c r="BC94" i="4"/>
  <c r="BK94" i="4"/>
  <c r="BJ94" i="4"/>
  <c r="BI94" i="4"/>
  <c r="BH94" i="4"/>
  <c r="BG94" i="4"/>
  <c r="BF94" i="4"/>
  <c r="BL94" i="4"/>
  <c r="E95" i="4"/>
  <c r="F95" i="4"/>
  <c r="Q95" i="4"/>
  <c r="S95" i="4"/>
  <c r="AY95" i="4"/>
  <c r="BL95" i="4"/>
  <c r="BK95" i="4"/>
  <c r="BJ95" i="4"/>
  <c r="BI95" i="4"/>
  <c r="E96" i="4"/>
  <c r="F96" i="4"/>
  <c r="Q96" i="4"/>
  <c r="S96" i="4"/>
  <c r="AY96" i="4"/>
  <c r="BK96" i="4"/>
  <c r="BJ96" i="4"/>
  <c r="BI96" i="4"/>
  <c r="BH96" i="4"/>
  <c r="BG96" i="4"/>
  <c r="BL96" i="4"/>
  <c r="E97" i="4"/>
  <c r="F97" i="4"/>
  <c r="Q97" i="4"/>
  <c r="S97" i="4"/>
  <c r="AY97" i="4"/>
  <c r="BL97" i="4"/>
  <c r="BK97" i="4"/>
  <c r="E98" i="4"/>
  <c r="F98" i="4"/>
  <c r="I98" i="4"/>
  <c r="Q98" i="4"/>
  <c r="S98" i="4"/>
  <c r="Z98" i="4"/>
  <c r="AU98" i="4"/>
  <c r="AT98" i="4"/>
  <c r="AY98" i="4"/>
  <c r="BL98" i="4"/>
  <c r="E99" i="4"/>
  <c r="F99" i="4"/>
  <c r="Q99" i="4"/>
  <c r="S99" i="4"/>
  <c r="AY99" i="4"/>
  <c r="BJ99" i="4"/>
  <c r="BK99" i="4"/>
  <c r="BL99" i="4"/>
  <c r="E100" i="4"/>
  <c r="F100" i="4"/>
  <c r="Q100" i="4"/>
  <c r="S100" i="4"/>
  <c r="AY100" i="4"/>
  <c r="BK100" i="4"/>
  <c r="BL100" i="4"/>
  <c r="E101" i="4"/>
  <c r="F101" i="4"/>
  <c r="G101" i="4"/>
  <c r="Q101" i="4"/>
  <c r="S101" i="4"/>
  <c r="Z101" i="4"/>
  <c r="AY101" i="4"/>
  <c r="BL101" i="4"/>
  <c r="E102" i="4"/>
  <c r="F102" i="4"/>
  <c r="Q102" i="4"/>
  <c r="S102" i="4"/>
  <c r="AY102" i="4"/>
  <c r="BK102" i="4"/>
  <c r="BJ102" i="4"/>
  <c r="BI102" i="4"/>
  <c r="BH102" i="4"/>
  <c r="BG102" i="4"/>
  <c r="BF102" i="4"/>
  <c r="BE102" i="4"/>
  <c r="BD102" i="4"/>
  <c r="BC102" i="4"/>
  <c r="BL102" i="4"/>
  <c r="E103" i="4"/>
  <c r="F103" i="4"/>
  <c r="Q103" i="4"/>
  <c r="S103" i="4"/>
  <c r="AY103" i="4"/>
  <c r="BL103" i="4"/>
  <c r="BK103" i="4"/>
  <c r="BJ103" i="4"/>
  <c r="BI103" i="4"/>
  <c r="E104" i="4"/>
  <c r="F104" i="4"/>
  <c r="Q104" i="4"/>
  <c r="S104" i="4"/>
  <c r="AY104" i="4"/>
  <c r="BG104" i="4"/>
  <c r="BK104" i="4"/>
  <c r="BJ104" i="4"/>
  <c r="BI104" i="4"/>
  <c r="BH104" i="4"/>
  <c r="BL104" i="4"/>
  <c r="E105" i="4"/>
  <c r="F105" i="4"/>
  <c r="G105" i="4"/>
  <c r="Q105" i="4"/>
  <c r="S105" i="4"/>
  <c r="AY105" i="4"/>
  <c r="BL105" i="4"/>
  <c r="BK105" i="4"/>
  <c r="E106" i="4"/>
  <c r="F106" i="4"/>
  <c r="I106" i="4"/>
  <c r="Q106" i="4"/>
  <c r="S106" i="4"/>
  <c r="Z106" i="4"/>
  <c r="AU106" i="4"/>
  <c r="AT106" i="4"/>
  <c r="AY106" i="4"/>
  <c r="BL106" i="4"/>
  <c r="E107" i="4"/>
  <c r="F107" i="4"/>
  <c r="Q107" i="4"/>
  <c r="S107" i="4"/>
  <c r="AY107" i="4"/>
  <c r="BJ107" i="4"/>
  <c r="BK107" i="4"/>
  <c r="BL107" i="4"/>
  <c r="E108" i="4"/>
  <c r="F108" i="4"/>
  <c r="Q108" i="4"/>
  <c r="S108" i="4"/>
  <c r="AY108" i="4"/>
  <c r="BK108" i="4"/>
  <c r="BL108" i="4"/>
  <c r="E109" i="4"/>
  <c r="F109" i="4"/>
  <c r="G109" i="4"/>
  <c r="Q109" i="4"/>
  <c r="S109" i="4"/>
  <c r="Z109" i="4"/>
  <c r="E110" i="4"/>
  <c r="F110" i="4"/>
  <c r="G110" i="4"/>
  <c r="Q110" i="4"/>
  <c r="S110" i="4"/>
  <c r="Z110" i="4"/>
  <c r="E111" i="4"/>
  <c r="F111" i="4"/>
  <c r="G111" i="4"/>
  <c r="Q111" i="4"/>
  <c r="S111" i="4"/>
  <c r="Z111" i="4"/>
  <c r="E112" i="4"/>
  <c r="F112" i="4"/>
  <c r="G112" i="4"/>
  <c r="Q112" i="4"/>
  <c r="S112" i="4"/>
  <c r="Z112" i="4"/>
  <c r="E113" i="4"/>
  <c r="F113" i="4"/>
  <c r="G113" i="4"/>
  <c r="Q113" i="4"/>
  <c r="S113" i="4"/>
  <c r="Z113" i="4"/>
  <c r="E114" i="4"/>
  <c r="F114" i="4"/>
  <c r="G114" i="4"/>
  <c r="Q114" i="4"/>
  <c r="S114" i="4"/>
  <c r="Z114" i="4"/>
  <c r="E115" i="4"/>
  <c r="F115" i="4"/>
  <c r="G115" i="4"/>
  <c r="Q115" i="4"/>
  <c r="S115" i="4"/>
  <c r="Z115" i="4"/>
  <c r="E116" i="4"/>
  <c r="F116" i="4"/>
  <c r="G116" i="4"/>
  <c r="Q116" i="4"/>
  <c r="S116" i="4"/>
  <c r="E117" i="4"/>
  <c r="F117" i="4"/>
  <c r="Q117" i="4"/>
  <c r="AB117" i="4"/>
  <c r="AD117" i="4"/>
  <c r="AF117" i="4"/>
  <c r="E118" i="4"/>
  <c r="F118" i="4"/>
  <c r="Q118" i="4"/>
  <c r="S118" i="4"/>
  <c r="E119" i="4"/>
  <c r="F119" i="4"/>
  <c r="Q119" i="4"/>
  <c r="S119" i="4"/>
  <c r="E120" i="4"/>
  <c r="F120" i="4"/>
  <c r="Q120" i="4"/>
  <c r="S120" i="4"/>
  <c r="E121" i="4"/>
  <c r="F121" i="4"/>
  <c r="Q121" i="4"/>
  <c r="S121" i="4"/>
  <c r="E122" i="4"/>
  <c r="F122" i="4"/>
  <c r="Q122" i="4"/>
  <c r="S122" i="4"/>
  <c r="E123" i="4"/>
  <c r="F123" i="4"/>
  <c r="Q123" i="4"/>
  <c r="S123" i="4"/>
  <c r="E124" i="4"/>
  <c r="F124" i="4"/>
  <c r="Q124" i="4"/>
  <c r="S124" i="4"/>
  <c r="Z124" i="4"/>
  <c r="E125" i="4"/>
  <c r="F125" i="4"/>
  <c r="Q125" i="4"/>
  <c r="S125" i="4"/>
  <c r="E126" i="4"/>
  <c r="F126" i="4"/>
  <c r="Q126" i="4"/>
  <c r="S126" i="4"/>
  <c r="E127" i="4"/>
  <c r="F127" i="4"/>
  <c r="Q127" i="4"/>
  <c r="S127" i="4"/>
  <c r="E128" i="4"/>
  <c r="F128" i="4"/>
  <c r="Q128" i="4"/>
  <c r="S128" i="4"/>
  <c r="E129" i="4"/>
  <c r="F129" i="4"/>
  <c r="Q129" i="4"/>
  <c r="S129" i="4"/>
  <c r="E130" i="4"/>
  <c r="F130" i="4"/>
  <c r="Q130" i="4"/>
  <c r="S130" i="4"/>
  <c r="Z130" i="4"/>
  <c r="E131" i="4"/>
  <c r="F131" i="4"/>
  <c r="G131" i="4"/>
  <c r="I131" i="4"/>
  <c r="Q131" i="4"/>
  <c r="S131" i="4"/>
  <c r="E132" i="4"/>
  <c r="F132" i="4"/>
  <c r="Q132" i="4"/>
  <c r="S132" i="4"/>
  <c r="E133" i="4"/>
  <c r="F133" i="4"/>
  <c r="G133" i="4"/>
  <c r="Q133" i="4"/>
  <c r="S133" i="4"/>
  <c r="E134" i="4"/>
  <c r="F134" i="4"/>
  <c r="Q134" i="4"/>
  <c r="S134" i="4"/>
  <c r="E135" i="4"/>
  <c r="F135" i="4"/>
  <c r="Q135" i="4"/>
  <c r="S135" i="4"/>
  <c r="AU135" i="4"/>
  <c r="E136" i="4"/>
  <c r="F136" i="4"/>
  <c r="Q136" i="4"/>
  <c r="S136" i="4"/>
  <c r="AU136" i="4"/>
  <c r="E137" i="4"/>
  <c r="F137" i="4"/>
  <c r="Q137" i="4"/>
  <c r="S137" i="4"/>
  <c r="AU137" i="4"/>
  <c r="E138" i="4"/>
  <c r="F138" i="4"/>
  <c r="Q138" i="4"/>
  <c r="S138" i="4"/>
  <c r="AU138" i="4"/>
  <c r="E139" i="4"/>
  <c r="F139" i="4"/>
  <c r="Q139" i="4"/>
  <c r="S139" i="4"/>
  <c r="AU139" i="4"/>
  <c r="E140" i="4"/>
  <c r="F140" i="4"/>
  <c r="Q140" i="4"/>
  <c r="S140" i="4"/>
  <c r="AU140" i="4"/>
  <c r="E141" i="4"/>
  <c r="F141" i="4"/>
  <c r="Q141" i="4"/>
  <c r="S141" i="4"/>
  <c r="AU141" i="4"/>
  <c r="E142" i="4"/>
  <c r="F142" i="4"/>
  <c r="Q142" i="4"/>
  <c r="S142" i="4"/>
  <c r="AU142" i="4"/>
  <c r="E143" i="4"/>
  <c r="F143" i="4"/>
  <c r="AU143" i="4"/>
  <c r="Q143" i="4"/>
  <c r="S143" i="4"/>
  <c r="E144" i="4"/>
  <c r="F144" i="4"/>
  <c r="AU144" i="4"/>
  <c r="Q144" i="4"/>
  <c r="S144" i="4"/>
  <c r="E145" i="4"/>
  <c r="F145" i="4"/>
  <c r="Q145" i="4"/>
  <c r="S145" i="4"/>
  <c r="AU145" i="4"/>
  <c r="E146" i="4"/>
  <c r="F146" i="4"/>
  <c r="Q146" i="4"/>
  <c r="S146" i="4"/>
  <c r="AU146" i="4"/>
  <c r="E147" i="4"/>
  <c r="F147" i="4"/>
  <c r="Q147" i="4"/>
  <c r="S147" i="4"/>
  <c r="AU147" i="4"/>
  <c r="E148" i="4"/>
  <c r="F148" i="4"/>
  <c r="AU148" i="4"/>
  <c r="Q148" i="4"/>
  <c r="S148" i="4"/>
  <c r="E149" i="4"/>
  <c r="F149" i="4"/>
  <c r="Q149" i="4"/>
  <c r="S149" i="4"/>
  <c r="E150" i="4"/>
  <c r="F150" i="4"/>
  <c r="Q150" i="4"/>
  <c r="S150" i="4"/>
  <c r="AU150" i="4"/>
  <c r="E151" i="4"/>
  <c r="F151" i="4"/>
  <c r="Q151" i="4"/>
  <c r="S151" i="4"/>
  <c r="E152" i="4"/>
  <c r="F152" i="4"/>
  <c r="Q152" i="4"/>
  <c r="S152" i="4"/>
  <c r="E153" i="4"/>
  <c r="F153" i="4"/>
  <c r="Q153" i="4"/>
  <c r="S153" i="4"/>
  <c r="E154" i="4"/>
  <c r="F154" i="4"/>
  <c r="Q154" i="4"/>
  <c r="S154" i="4"/>
  <c r="E155" i="4"/>
  <c r="F155" i="4"/>
  <c r="Q155" i="4"/>
  <c r="S155" i="4"/>
  <c r="AU155" i="4"/>
  <c r="E156" i="4"/>
  <c r="F156" i="4"/>
  <c r="Q156" i="4"/>
  <c r="S156" i="4"/>
  <c r="E157" i="4"/>
  <c r="F157" i="4"/>
  <c r="Q157" i="4"/>
  <c r="S157" i="4"/>
  <c r="E158" i="4"/>
  <c r="F158" i="4"/>
  <c r="Q158" i="4"/>
  <c r="S158" i="4"/>
  <c r="E159" i="4"/>
  <c r="F159" i="4"/>
  <c r="Q159" i="4"/>
  <c r="S159" i="4"/>
  <c r="AU159" i="4"/>
  <c r="E160" i="4"/>
  <c r="F160" i="4"/>
  <c r="Q160" i="4"/>
  <c r="S160" i="4"/>
  <c r="E161" i="4"/>
  <c r="F161" i="4"/>
  <c r="Q161" i="4"/>
  <c r="S161" i="4"/>
  <c r="E162" i="4"/>
  <c r="F162" i="4"/>
  <c r="Z162" i="4"/>
  <c r="Q162" i="4"/>
  <c r="S162" i="4"/>
  <c r="AT162" i="4"/>
  <c r="AU162" i="4"/>
  <c r="E163" i="4"/>
  <c r="F163" i="4"/>
  <c r="Q163" i="4"/>
  <c r="S163" i="4"/>
  <c r="E164" i="4"/>
  <c r="F164" i="4"/>
  <c r="Q164" i="4"/>
  <c r="S164" i="4"/>
  <c r="AU164" i="4"/>
  <c r="E165" i="4"/>
  <c r="F165" i="4"/>
  <c r="Q165" i="4"/>
  <c r="S165" i="4"/>
  <c r="E166" i="4"/>
  <c r="F166" i="4"/>
  <c r="Q166" i="4"/>
  <c r="S166" i="4"/>
  <c r="E167" i="4"/>
  <c r="F167" i="4"/>
  <c r="Q167" i="4"/>
  <c r="S167" i="4"/>
  <c r="E168" i="4"/>
  <c r="F168" i="4"/>
  <c r="Q168" i="4"/>
  <c r="S168" i="4"/>
  <c r="E169" i="4"/>
  <c r="F169" i="4"/>
  <c r="Q169" i="4"/>
  <c r="S169" i="4"/>
  <c r="E170" i="4"/>
  <c r="F170" i="4"/>
  <c r="Z170" i="4"/>
  <c r="Q170" i="4"/>
  <c r="S170" i="4"/>
  <c r="AT170" i="4"/>
  <c r="AU170" i="4"/>
  <c r="E171" i="4"/>
  <c r="F171" i="4"/>
  <c r="Q171" i="4"/>
  <c r="S171" i="4"/>
  <c r="E172" i="4"/>
  <c r="F172" i="4"/>
  <c r="Q172" i="4"/>
  <c r="S172" i="4"/>
  <c r="AU172" i="4"/>
  <c r="E173" i="4"/>
  <c r="F173" i="4"/>
  <c r="Q173" i="4"/>
  <c r="S173" i="4"/>
  <c r="E174" i="4"/>
  <c r="F174" i="4"/>
  <c r="Q174" i="4"/>
  <c r="S174" i="4"/>
  <c r="E175" i="4"/>
  <c r="F175" i="4"/>
  <c r="Q175" i="4"/>
  <c r="S175" i="4"/>
  <c r="E176" i="4"/>
  <c r="F176" i="4"/>
  <c r="Q176" i="4"/>
  <c r="S176" i="4"/>
  <c r="Z176" i="4"/>
  <c r="E177" i="4"/>
  <c r="F177" i="4"/>
  <c r="Q177" i="4"/>
  <c r="S177" i="4"/>
  <c r="Z177" i="4"/>
  <c r="E178" i="4"/>
  <c r="F178" i="4"/>
  <c r="I178" i="4"/>
  <c r="Q178" i="4"/>
  <c r="S178" i="4"/>
  <c r="Z178" i="4"/>
  <c r="E179" i="4"/>
  <c r="F179" i="4"/>
  <c r="Q179" i="4"/>
  <c r="S179" i="4"/>
  <c r="Z179" i="4"/>
  <c r="E180" i="4"/>
  <c r="F180" i="4"/>
  <c r="Q180" i="4"/>
  <c r="S180" i="4"/>
  <c r="Z180" i="4"/>
  <c r="E181" i="4"/>
  <c r="F181" i="4"/>
  <c r="Q181" i="4"/>
  <c r="S181" i="4"/>
  <c r="Z181" i="4"/>
  <c r="E182" i="4"/>
  <c r="F182" i="4"/>
  <c r="Q182" i="4"/>
  <c r="S182" i="4"/>
  <c r="Z182" i="4"/>
  <c r="E183" i="4"/>
  <c r="F183" i="4"/>
  <c r="Q183" i="4"/>
  <c r="S183" i="4"/>
  <c r="Z183" i="4"/>
  <c r="E184" i="4"/>
  <c r="F184" i="4"/>
  <c r="Q184" i="4"/>
  <c r="S184" i="4"/>
  <c r="Z184" i="4"/>
  <c r="E185" i="4"/>
  <c r="F185" i="4"/>
  <c r="Q185" i="4"/>
  <c r="S185" i="4"/>
  <c r="E186" i="4"/>
  <c r="F186" i="4"/>
  <c r="Q186" i="4"/>
  <c r="S186" i="4"/>
  <c r="E187" i="4"/>
  <c r="F187" i="4"/>
  <c r="Z187" i="4"/>
  <c r="Q187" i="4"/>
  <c r="S187" i="4"/>
  <c r="E188" i="4"/>
  <c r="F188" i="4"/>
  <c r="Q188" i="4"/>
  <c r="S188" i="4"/>
  <c r="Z188" i="4"/>
  <c r="E189" i="4"/>
  <c r="F189" i="4"/>
  <c r="Q189" i="4"/>
  <c r="S189" i="4"/>
  <c r="Z189" i="4"/>
  <c r="E190" i="4"/>
  <c r="F190" i="4"/>
  <c r="Z190" i="4"/>
  <c r="Q190" i="4"/>
  <c r="S190" i="4"/>
  <c r="E191" i="4"/>
  <c r="F191" i="4"/>
  <c r="Q191" i="4"/>
  <c r="S191" i="4"/>
  <c r="Z191" i="4"/>
  <c r="E192" i="4"/>
  <c r="F192" i="4"/>
  <c r="Q192" i="4"/>
  <c r="S192" i="4"/>
  <c r="Z192" i="4"/>
  <c r="E193" i="4"/>
  <c r="F193" i="4"/>
  <c r="Q193" i="4"/>
  <c r="S193" i="4"/>
  <c r="E194" i="4"/>
  <c r="F194" i="4"/>
  <c r="Q194" i="4"/>
  <c r="S194" i="4"/>
  <c r="E195" i="4"/>
  <c r="F195" i="4"/>
  <c r="Z195" i="4"/>
  <c r="Q195" i="4"/>
  <c r="S195" i="4"/>
  <c r="E196" i="4"/>
  <c r="F196" i="4"/>
  <c r="Q196" i="4"/>
  <c r="S196" i="4"/>
  <c r="Z196" i="4"/>
  <c r="E197" i="4"/>
  <c r="F197" i="4"/>
  <c r="Q197" i="4"/>
  <c r="S197" i="4"/>
  <c r="Z197" i="4"/>
  <c r="AT197" i="4"/>
  <c r="AU197" i="4"/>
  <c r="E198" i="4"/>
  <c r="F198" i="4"/>
  <c r="Q198" i="4"/>
  <c r="S198" i="4"/>
  <c r="Z198" i="4"/>
  <c r="E199" i="4"/>
  <c r="F199" i="4"/>
  <c r="Q199" i="4"/>
  <c r="S199" i="4"/>
  <c r="Z199" i="4"/>
  <c r="AU199" i="4"/>
  <c r="E200" i="4"/>
  <c r="F200" i="4"/>
  <c r="Z200" i="4"/>
  <c r="Q200" i="4"/>
  <c r="S200" i="4"/>
  <c r="E201" i="4"/>
  <c r="F201" i="4"/>
  <c r="I201" i="4"/>
  <c r="Q201" i="4"/>
  <c r="S201" i="4"/>
  <c r="Z201" i="4"/>
  <c r="E202" i="4"/>
  <c r="F202" i="4"/>
  <c r="Q202" i="4"/>
  <c r="S202" i="4"/>
  <c r="E203" i="4"/>
  <c r="F203" i="4"/>
  <c r="Q203" i="4"/>
  <c r="S203" i="4"/>
  <c r="AT203" i="4"/>
  <c r="AU203" i="4"/>
  <c r="E204" i="4"/>
  <c r="F204" i="4"/>
  <c r="Q204" i="4"/>
  <c r="S204" i="4"/>
  <c r="E205" i="4"/>
  <c r="F205" i="4"/>
  <c r="Q205" i="4"/>
  <c r="S205" i="4"/>
  <c r="Z205" i="4"/>
  <c r="AU205" i="4"/>
  <c r="E206" i="4"/>
  <c r="F206" i="4"/>
  <c r="Q206" i="4"/>
  <c r="S206" i="4"/>
  <c r="Z206" i="4"/>
  <c r="AT206" i="4"/>
  <c r="AU206" i="4"/>
  <c r="E207" i="4"/>
  <c r="F207" i="4"/>
  <c r="Z207" i="4"/>
  <c r="Q207" i="4"/>
  <c r="S207" i="4"/>
  <c r="AT207" i="4"/>
  <c r="AU207" i="4"/>
  <c r="E208" i="4"/>
  <c r="F208" i="4"/>
  <c r="Q208" i="4"/>
  <c r="S208" i="4"/>
  <c r="Z208" i="4"/>
  <c r="AU208" i="4"/>
  <c r="E209" i="4"/>
  <c r="F209" i="4"/>
  <c r="G209" i="4"/>
  <c r="Q209" i="4"/>
  <c r="S209" i="4"/>
  <c r="AT209" i="4"/>
  <c r="AU209" i="4"/>
  <c r="E210" i="4"/>
  <c r="F210" i="4"/>
  <c r="Q210" i="4"/>
  <c r="S210" i="4"/>
  <c r="Z210" i="4"/>
  <c r="AU210" i="4"/>
  <c r="E211" i="4"/>
  <c r="F211" i="4"/>
  <c r="G211" i="4"/>
  <c r="Q211" i="4"/>
  <c r="S211" i="4"/>
  <c r="AT211" i="4"/>
  <c r="AU211" i="4"/>
  <c r="E212" i="4"/>
  <c r="F212" i="4"/>
  <c r="Q212" i="4"/>
  <c r="S212" i="4"/>
  <c r="Z212" i="4"/>
  <c r="E213" i="4"/>
  <c r="F213" i="4"/>
  <c r="Q213" i="4"/>
  <c r="S213" i="4"/>
  <c r="E214" i="4"/>
  <c r="F214" i="4"/>
  <c r="G214" i="4"/>
  <c r="I214" i="4"/>
  <c r="Q214" i="4"/>
  <c r="S214" i="4"/>
  <c r="E215" i="4"/>
  <c r="F215" i="4"/>
  <c r="I215" i="4"/>
  <c r="Q215" i="4"/>
  <c r="S215" i="4"/>
  <c r="E216" i="4"/>
  <c r="F216" i="4"/>
  <c r="Q216" i="4"/>
  <c r="S216" i="4"/>
  <c r="E217" i="4"/>
  <c r="F217" i="4"/>
  <c r="Q217" i="4"/>
  <c r="S217" i="4"/>
  <c r="E218" i="4"/>
  <c r="F218" i="4"/>
  <c r="I218" i="4"/>
  <c r="Q218" i="4"/>
  <c r="S218" i="4"/>
  <c r="E219" i="4"/>
  <c r="F219" i="4"/>
  <c r="Q219" i="4"/>
  <c r="S219" i="4"/>
  <c r="E220" i="4"/>
  <c r="F220" i="4"/>
  <c r="Q220" i="4"/>
  <c r="S220" i="4"/>
  <c r="E221" i="4"/>
  <c r="F221" i="4"/>
  <c r="I221" i="4"/>
  <c r="Q221" i="4"/>
  <c r="S221" i="4"/>
  <c r="E222" i="4"/>
  <c r="F222" i="4"/>
  <c r="Q222" i="4"/>
  <c r="S222" i="4"/>
  <c r="E223" i="4"/>
  <c r="F223" i="4"/>
  <c r="I223" i="4"/>
  <c r="Q223" i="4"/>
  <c r="S223" i="4"/>
  <c r="E224" i="4"/>
  <c r="F224" i="4"/>
  <c r="Q224" i="4"/>
  <c r="S224" i="4"/>
  <c r="E225" i="4"/>
  <c r="F225" i="4"/>
  <c r="Q225" i="4"/>
  <c r="S225" i="4"/>
  <c r="E226" i="4"/>
  <c r="F226" i="4"/>
  <c r="I226" i="4"/>
  <c r="Q226" i="4"/>
  <c r="S226" i="4"/>
  <c r="E227" i="4"/>
  <c r="F227" i="4"/>
  <c r="Q227" i="4"/>
  <c r="S227" i="4"/>
  <c r="E228" i="4"/>
  <c r="F228" i="4"/>
  <c r="Q228" i="4"/>
  <c r="S228" i="4"/>
  <c r="E229" i="4"/>
  <c r="F229" i="4"/>
  <c r="Q229" i="4"/>
  <c r="S229" i="4"/>
  <c r="E230" i="4"/>
  <c r="F230" i="4"/>
  <c r="Q230" i="4"/>
  <c r="S230" i="4"/>
  <c r="E231" i="4"/>
  <c r="F231" i="4"/>
  <c r="Q231" i="4"/>
  <c r="S231" i="4"/>
  <c r="E232" i="4"/>
  <c r="F232" i="4"/>
  <c r="Q232" i="4"/>
  <c r="S232" i="4"/>
  <c r="E233" i="4"/>
  <c r="F233" i="4"/>
  <c r="Q233" i="4"/>
  <c r="S233" i="4"/>
  <c r="E234" i="4"/>
  <c r="F234" i="4"/>
  <c r="Q234" i="4"/>
  <c r="S234" i="4"/>
  <c r="E235" i="4"/>
  <c r="F235" i="4"/>
  <c r="Q235" i="4"/>
  <c r="S235" i="4"/>
  <c r="E236" i="4"/>
  <c r="F236" i="4"/>
  <c r="Q236" i="4"/>
  <c r="S236" i="4"/>
  <c r="E237" i="4"/>
  <c r="F237" i="4"/>
  <c r="Q237" i="4"/>
  <c r="S237" i="4"/>
  <c r="E238" i="4"/>
  <c r="F238" i="4"/>
  <c r="I238" i="4"/>
  <c r="Q238" i="4"/>
  <c r="S238" i="4"/>
  <c r="E239" i="4"/>
  <c r="F239" i="4"/>
  <c r="Q239" i="4"/>
  <c r="S239" i="4"/>
  <c r="E240" i="4"/>
  <c r="F240" i="4"/>
  <c r="Q240" i="4"/>
  <c r="S240" i="4"/>
  <c r="E241" i="4"/>
  <c r="F241" i="4"/>
  <c r="Q241" i="4"/>
  <c r="S241" i="4"/>
  <c r="E242" i="4"/>
  <c r="F242" i="4"/>
  <c r="I242" i="4"/>
  <c r="Q242" i="4"/>
  <c r="S242" i="4"/>
  <c r="E243" i="4"/>
  <c r="F243" i="4"/>
  <c r="I243" i="4"/>
  <c r="Q243" i="4"/>
  <c r="S243" i="4"/>
  <c r="E244" i="4"/>
  <c r="F244" i="4"/>
  <c r="Q244" i="4"/>
  <c r="S244" i="4"/>
  <c r="E245" i="4"/>
  <c r="F245" i="4"/>
  <c r="Q245" i="4"/>
  <c r="S245" i="4"/>
  <c r="E246" i="4"/>
  <c r="F246" i="4"/>
  <c r="I246" i="4"/>
  <c r="Q246" i="4"/>
  <c r="S246" i="4"/>
  <c r="E247" i="4"/>
  <c r="F247" i="4"/>
  <c r="I247" i="4"/>
  <c r="Q247" i="4"/>
  <c r="S247" i="4"/>
  <c r="E248" i="4"/>
  <c r="F248" i="4"/>
  <c r="Q248" i="4"/>
  <c r="S248" i="4"/>
  <c r="E249" i="4"/>
  <c r="F249" i="4"/>
  <c r="Q249" i="4"/>
  <c r="S249" i="4"/>
  <c r="E250" i="4"/>
  <c r="F250" i="4"/>
  <c r="G250" i="4"/>
  <c r="Q250" i="4"/>
  <c r="S250" i="4"/>
  <c r="E251" i="4"/>
  <c r="F251" i="4"/>
  <c r="G251" i="4"/>
  <c r="Q251" i="4"/>
  <c r="S251" i="4"/>
  <c r="E252" i="4"/>
  <c r="F252" i="4"/>
  <c r="Q252" i="4"/>
  <c r="S252" i="4"/>
  <c r="E253" i="4"/>
  <c r="F253" i="4"/>
  <c r="G253" i="4"/>
  <c r="Q253" i="4"/>
  <c r="S253" i="4"/>
  <c r="E254" i="4"/>
  <c r="F254" i="4"/>
  <c r="G254" i="4"/>
  <c r="Q254" i="4"/>
  <c r="S254" i="4"/>
  <c r="E255" i="4"/>
  <c r="F255" i="4"/>
  <c r="G255" i="4"/>
  <c r="Q255" i="4"/>
  <c r="S255" i="4"/>
  <c r="E256" i="4"/>
  <c r="F256" i="4"/>
  <c r="G256" i="4"/>
  <c r="Q256" i="4"/>
  <c r="S256" i="4"/>
  <c r="E257" i="4"/>
  <c r="F257" i="4"/>
  <c r="G257" i="4"/>
  <c r="Q257" i="4"/>
  <c r="S257" i="4"/>
  <c r="E258" i="4"/>
  <c r="F258" i="4"/>
  <c r="Q258" i="4"/>
  <c r="S258" i="4"/>
  <c r="E259" i="4"/>
  <c r="F259" i="4"/>
  <c r="Q259" i="4"/>
  <c r="S259" i="4"/>
  <c r="E260" i="4"/>
  <c r="F260" i="4"/>
  <c r="G260" i="4"/>
  <c r="Q260" i="4"/>
  <c r="S260" i="4"/>
  <c r="E261" i="4"/>
  <c r="F261" i="4"/>
  <c r="G261" i="4"/>
  <c r="I261" i="4"/>
  <c r="Q261" i="4"/>
  <c r="S261" i="4"/>
  <c r="Z261" i="4"/>
  <c r="E262" i="4"/>
  <c r="F262" i="4"/>
  <c r="Q262" i="4"/>
  <c r="S262" i="4"/>
  <c r="E263" i="4"/>
  <c r="F263" i="4"/>
  <c r="Q263" i="4"/>
  <c r="S263" i="4"/>
  <c r="E264" i="4"/>
  <c r="F264" i="4"/>
  <c r="G264" i="4"/>
  <c r="Q264" i="4"/>
  <c r="S264" i="4"/>
  <c r="E265" i="4"/>
  <c r="F265" i="4"/>
  <c r="G265" i="4"/>
  <c r="Q265" i="4"/>
  <c r="S265" i="4"/>
  <c r="E266" i="4"/>
  <c r="F266" i="4"/>
  <c r="G266" i="4"/>
  <c r="Q266" i="4"/>
  <c r="S266" i="4"/>
  <c r="E267" i="4"/>
  <c r="F267" i="4"/>
  <c r="G267" i="4"/>
  <c r="Q267" i="4"/>
  <c r="S267" i="4"/>
  <c r="E268" i="4"/>
  <c r="F268" i="4"/>
  <c r="G268" i="4"/>
  <c r="Q268" i="4"/>
  <c r="S268" i="4"/>
  <c r="E269" i="4"/>
  <c r="F269" i="4"/>
  <c r="G269" i="4"/>
  <c r="Q269" i="4"/>
  <c r="S269" i="4"/>
  <c r="E270" i="4"/>
  <c r="F270" i="4"/>
  <c r="G270" i="4"/>
  <c r="Q270" i="4"/>
  <c r="S270" i="4"/>
  <c r="E271" i="4"/>
  <c r="F271" i="4"/>
  <c r="G271" i="4"/>
  <c r="Q271" i="4"/>
  <c r="S271" i="4"/>
  <c r="E272" i="4"/>
  <c r="F272" i="4"/>
  <c r="Q272" i="4"/>
  <c r="AB272" i="4"/>
  <c r="AD272" i="4"/>
  <c r="AF272" i="4"/>
  <c r="E273" i="4"/>
  <c r="F273" i="4"/>
  <c r="G273" i="4"/>
  <c r="I273" i="4"/>
  <c r="Q273" i="4"/>
  <c r="S273" i="4"/>
  <c r="AU273" i="4"/>
  <c r="E274" i="4"/>
  <c r="F274" i="4"/>
  <c r="G274" i="4"/>
  <c r="I274" i="4"/>
  <c r="Q274" i="4"/>
  <c r="S274" i="4"/>
  <c r="AU274" i="4"/>
  <c r="E275" i="4"/>
  <c r="F275" i="4"/>
  <c r="G275" i="4"/>
  <c r="I275" i="4"/>
  <c r="Q275" i="4"/>
  <c r="S275" i="4"/>
  <c r="AU275" i="4"/>
  <c r="E276" i="4"/>
  <c r="F276" i="4"/>
  <c r="Q276" i="4"/>
  <c r="S276" i="4"/>
  <c r="AU276" i="4"/>
  <c r="E277" i="4"/>
  <c r="F277" i="4"/>
  <c r="Q277" i="4"/>
  <c r="S277" i="4"/>
  <c r="AU277" i="4"/>
  <c r="E278" i="4"/>
  <c r="F278" i="4"/>
  <c r="I278" i="4"/>
  <c r="Q278" i="4"/>
  <c r="S278" i="4"/>
  <c r="AU278" i="4"/>
  <c r="E279" i="4"/>
  <c r="F279" i="4"/>
  <c r="Q279" i="4"/>
  <c r="S279" i="4"/>
  <c r="AU279" i="4"/>
  <c r="E280" i="4"/>
  <c r="F280" i="4"/>
  <c r="J280" i="4"/>
  <c r="Q280" i="4"/>
  <c r="S280" i="4"/>
  <c r="AU280" i="4"/>
  <c r="E281" i="4"/>
  <c r="F281" i="4"/>
  <c r="Q281" i="4"/>
  <c r="S281" i="4"/>
  <c r="AU281" i="4"/>
  <c r="E282" i="4"/>
  <c r="F282" i="4"/>
  <c r="Q282" i="4"/>
  <c r="S282" i="4"/>
  <c r="AU282" i="4"/>
  <c r="E283" i="4"/>
  <c r="F283" i="4"/>
  <c r="Q283" i="4"/>
  <c r="S283" i="4"/>
  <c r="AU283" i="4"/>
  <c r="E284" i="4"/>
  <c r="F284" i="4"/>
  <c r="Q284" i="4"/>
  <c r="S284" i="4"/>
  <c r="AU284" i="4"/>
  <c r="E285" i="4"/>
  <c r="F285" i="4"/>
  <c r="Q285" i="4"/>
  <c r="S285" i="4"/>
  <c r="E286" i="4"/>
  <c r="F286" i="4"/>
  <c r="Q286" i="4"/>
  <c r="S286" i="4"/>
  <c r="E287" i="4"/>
  <c r="F287" i="4"/>
  <c r="Q287" i="4"/>
  <c r="S287" i="4"/>
  <c r="AU287" i="4"/>
  <c r="E288" i="4"/>
  <c r="F288" i="4"/>
  <c r="Q288" i="4"/>
  <c r="S288" i="4"/>
  <c r="AU288" i="4"/>
  <c r="E289" i="4"/>
  <c r="F289" i="4"/>
  <c r="Q289" i="4"/>
  <c r="S289" i="4"/>
  <c r="E290" i="4"/>
  <c r="F290" i="4"/>
  <c r="Q290" i="4"/>
  <c r="S290" i="4"/>
  <c r="E291" i="4"/>
  <c r="F291" i="4"/>
  <c r="I291" i="4"/>
  <c r="Q291" i="4"/>
  <c r="S291" i="4"/>
  <c r="AU291" i="4"/>
  <c r="E292" i="4"/>
  <c r="F292" i="4"/>
  <c r="I292" i="4"/>
  <c r="Q292" i="4"/>
  <c r="S292" i="4"/>
  <c r="AU292" i="4"/>
  <c r="E293" i="4"/>
  <c r="F293" i="4"/>
  <c r="Q293" i="4"/>
  <c r="S293" i="4"/>
  <c r="E294" i="4"/>
  <c r="F294" i="4"/>
  <c r="I294" i="4"/>
  <c r="Q294" i="4"/>
  <c r="S294" i="4"/>
  <c r="E295" i="4"/>
  <c r="F295" i="4"/>
  <c r="I295" i="4"/>
  <c r="Q295" i="4"/>
  <c r="S295" i="4"/>
  <c r="AU295" i="4"/>
  <c r="E296" i="4"/>
  <c r="F296" i="4"/>
  <c r="I296" i="4"/>
  <c r="Q296" i="4"/>
  <c r="S296" i="4"/>
  <c r="AU296" i="4"/>
  <c r="E297" i="4"/>
  <c r="F297" i="4"/>
  <c r="Q297" i="4"/>
  <c r="S297" i="4"/>
  <c r="E298" i="4"/>
  <c r="F298" i="4"/>
  <c r="Q298" i="4"/>
  <c r="S298" i="4"/>
  <c r="E299" i="4"/>
  <c r="F299" i="4"/>
  <c r="G299" i="4"/>
  <c r="Q299" i="4"/>
  <c r="S299" i="4"/>
  <c r="E300" i="4"/>
  <c r="F300" i="4"/>
  <c r="G300" i="4"/>
  <c r="Q300" i="4"/>
  <c r="S300" i="4"/>
  <c r="AU300" i="4"/>
  <c r="E301" i="4"/>
  <c r="F301" i="4"/>
  <c r="Q301" i="4"/>
  <c r="S301" i="4"/>
  <c r="E302" i="4"/>
  <c r="F302" i="4"/>
  <c r="Q302" i="4"/>
  <c r="S302" i="4"/>
  <c r="AU302" i="4"/>
  <c r="E303" i="4"/>
  <c r="F303" i="4"/>
  <c r="G303" i="4"/>
  <c r="K303" i="4"/>
  <c r="Q303" i="4"/>
  <c r="S303" i="4"/>
  <c r="Z303" i="4"/>
  <c r="E304" i="4"/>
  <c r="F304" i="4"/>
  <c r="G304" i="4"/>
  <c r="K304" i="4"/>
  <c r="Q304" i="4"/>
  <c r="S304" i="4"/>
  <c r="E305" i="4"/>
  <c r="F305" i="4"/>
  <c r="G305" i="4"/>
  <c r="Q305" i="4"/>
  <c r="S305" i="4"/>
  <c r="E306" i="4"/>
  <c r="F306" i="4"/>
  <c r="Q306" i="4"/>
  <c r="S306" i="4"/>
  <c r="AU306" i="4"/>
  <c r="E307" i="4"/>
  <c r="F307" i="4"/>
  <c r="Q307" i="4"/>
  <c r="S307" i="4"/>
  <c r="E308" i="4"/>
  <c r="F308" i="4"/>
  <c r="Q308" i="4"/>
  <c r="S308" i="4"/>
  <c r="E309" i="4"/>
  <c r="F309" i="4"/>
  <c r="AU309" i="4"/>
  <c r="Q309" i="4"/>
  <c r="S309" i="4"/>
  <c r="E310" i="4"/>
  <c r="F310" i="4"/>
  <c r="Q310" i="4"/>
  <c r="S310" i="4"/>
  <c r="Z310" i="4"/>
  <c r="AU310" i="4"/>
  <c r="E311" i="4"/>
  <c r="F311" i="4"/>
  <c r="G311" i="4"/>
  <c r="K311" i="4"/>
  <c r="Q311" i="4"/>
  <c r="S311" i="4"/>
  <c r="Z311" i="4"/>
  <c r="E312" i="4"/>
  <c r="F312" i="4"/>
  <c r="Q312" i="4"/>
  <c r="S312" i="4"/>
  <c r="E313" i="4"/>
  <c r="F313" i="4"/>
  <c r="G313" i="4"/>
  <c r="Q313" i="4"/>
  <c r="S313" i="4"/>
  <c r="E314" i="4"/>
  <c r="F314" i="4"/>
  <c r="Q314" i="4"/>
  <c r="S314" i="4"/>
  <c r="AU314" i="4"/>
  <c r="E315" i="4"/>
  <c r="F315" i="4"/>
  <c r="Q315" i="4"/>
  <c r="S315" i="4"/>
  <c r="E316" i="4"/>
  <c r="F316" i="4"/>
  <c r="Q316" i="4"/>
  <c r="S316" i="4"/>
  <c r="Z316" i="4"/>
  <c r="E317" i="4"/>
  <c r="F317" i="4"/>
  <c r="Q317" i="4"/>
  <c r="S317" i="4"/>
  <c r="E318" i="4"/>
  <c r="F318" i="4"/>
  <c r="Q318" i="4"/>
  <c r="AB318" i="4"/>
  <c r="AD318" i="4"/>
  <c r="AF318" i="4"/>
  <c r="AU318" i="4"/>
  <c r="E319" i="4"/>
  <c r="F319" i="4"/>
  <c r="AU319" i="4"/>
  <c r="G319" i="4"/>
  <c r="K319" i="4"/>
  <c r="Q319" i="4"/>
  <c r="Z319" i="4"/>
  <c r="AB319" i="4"/>
  <c r="AD319" i="4"/>
  <c r="AF319" i="4"/>
  <c r="AR319" i="4"/>
  <c r="AQ319" i="4"/>
  <c r="AP319" i="4"/>
  <c r="AO319" i="4"/>
  <c r="AN319" i="4"/>
  <c r="AM319" i="4"/>
  <c r="AL319" i="4"/>
  <c r="AS319" i="4"/>
  <c r="AT319" i="4"/>
  <c r="E320" i="4"/>
  <c r="F320" i="4"/>
  <c r="Q320" i="4"/>
  <c r="AB320" i="4"/>
  <c r="AD320" i="4"/>
  <c r="AF320" i="4"/>
  <c r="E321" i="4"/>
  <c r="F321" i="4"/>
  <c r="Q321" i="4"/>
  <c r="S321" i="4"/>
  <c r="Z321" i="4"/>
  <c r="E322" i="4"/>
  <c r="F322" i="4"/>
  <c r="Q322" i="4"/>
  <c r="S322" i="4"/>
  <c r="E323" i="4"/>
  <c r="F323" i="4"/>
  <c r="Q323" i="4"/>
  <c r="S323" i="4"/>
  <c r="E324" i="4"/>
  <c r="F324" i="4"/>
  <c r="Q324" i="4"/>
  <c r="Z324" i="4"/>
  <c r="AB324" i="4"/>
  <c r="AD324" i="4"/>
  <c r="AF324" i="4"/>
  <c r="E325" i="4"/>
  <c r="F325" i="4"/>
  <c r="Q325" i="4"/>
  <c r="AB325" i="4"/>
  <c r="AD325" i="4"/>
  <c r="AF325" i="4"/>
  <c r="E326" i="4"/>
  <c r="F326" i="4"/>
  <c r="G326" i="4"/>
  <c r="Q326" i="4"/>
  <c r="AB326" i="4"/>
  <c r="AD326" i="4"/>
  <c r="AF326" i="4"/>
  <c r="E327" i="4"/>
  <c r="F327" i="4"/>
  <c r="Q327" i="4"/>
  <c r="AB327" i="4"/>
  <c r="AD327" i="4"/>
  <c r="AF327" i="4"/>
  <c r="E328" i="4"/>
  <c r="F328" i="4"/>
  <c r="AU328" i="4"/>
  <c r="Q328" i="4"/>
  <c r="S328" i="4"/>
  <c r="E329" i="4"/>
  <c r="F329" i="4"/>
  <c r="Q329" i="4"/>
  <c r="S329" i="4"/>
  <c r="Z329" i="4"/>
  <c r="E330" i="4"/>
  <c r="F330" i="4"/>
  <c r="Q330" i="4"/>
  <c r="S330" i="4"/>
  <c r="E331" i="4"/>
  <c r="F331" i="4"/>
  <c r="Q331" i="4"/>
  <c r="AB331" i="4"/>
  <c r="AD331" i="4"/>
  <c r="AF331" i="4"/>
  <c r="E332" i="4"/>
  <c r="F332" i="4"/>
  <c r="Q332" i="4"/>
  <c r="AB332" i="4"/>
  <c r="AD332" i="4"/>
  <c r="AF332" i="4"/>
  <c r="E333" i="4"/>
  <c r="F333" i="4"/>
  <c r="K333" i="4"/>
  <c r="Q333" i="4"/>
  <c r="S333" i="4"/>
  <c r="E334" i="4"/>
  <c r="F334" i="4"/>
  <c r="G334" i="4"/>
  <c r="Q334" i="4"/>
  <c r="AB334" i="4"/>
  <c r="AD334" i="4"/>
  <c r="AF334" i="4"/>
  <c r="E335" i="4"/>
  <c r="F335" i="4"/>
  <c r="Q335" i="4"/>
  <c r="AB335" i="4"/>
  <c r="AD335" i="4"/>
  <c r="AF335" i="4"/>
  <c r="E336" i="4"/>
  <c r="F336" i="4"/>
  <c r="Q336" i="4"/>
  <c r="S336" i="4"/>
  <c r="AU336" i="4"/>
  <c r="E337" i="4"/>
  <c r="F337" i="4"/>
  <c r="G337" i="4"/>
  <c r="Q337" i="4"/>
  <c r="S337" i="4"/>
  <c r="E338" i="4"/>
  <c r="F338" i="4"/>
  <c r="Q338" i="4"/>
  <c r="S338" i="4"/>
  <c r="E339" i="4"/>
  <c r="F339" i="4"/>
  <c r="Q339" i="4"/>
  <c r="S339" i="4"/>
  <c r="AU339" i="4"/>
  <c r="E340" i="4"/>
  <c r="F340" i="4"/>
  <c r="Z340" i="4"/>
  <c r="G340" i="4"/>
  <c r="Q340" i="4"/>
  <c r="S340" i="4"/>
  <c r="E341" i="4"/>
  <c r="F341" i="4"/>
  <c r="Q341" i="4"/>
  <c r="S341" i="4"/>
  <c r="E342" i="4"/>
  <c r="F342" i="4"/>
  <c r="G342" i="4"/>
  <c r="Q342" i="4"/>
  <c r="S342" i="4"/>
  <c r="AU342" i="4"/>
  <c r="E343" i="4"/>
  <c r="F343" i="4"/>
  <c r="Q343" i="4"/>
  <c r="S343" i="4"/>
  <c r="Z343" i="4"/>
  <c r="E344" i="4"/>
  <c r="F344" i="4"/>
  <c r="K344" i="4"/>
  <c r="Q344" i="4"/>
  <c r="S344" i="4"/>
  <c r="AU344" i="4"/>
  <c r="E345" i="4"/>
  <c r="F345" i="4"/>
  <c r="G345" i="4"/>
  <c r="Q345" i="4"/>
  <c r="S345" i="4"/>
  <c r="E346" i="4"/>
  <c r="F346" i="4"/>
  <c r="Q346" i="4"/>
  <c r="S346" i="4"/>
  <c r="E347" i="4"/>
  <c r="F347" i="4"/>
  <c r="K347" i="4"/>
  <c r="Q347" i="4"/>
  <c r="S347" i="4"/>
  <c r="AU347" i="4"/>
  <c r="E348" i="4"/>
  <c r="F348" i="4"/>
  <c r="G348" i="4"/>
  <c r="Q348" i="4"/>
  <c r="S348" i="4"/>
  <c r="E349" i="4"/>
  <c r="F349" i="4"/>
  <c r="K349" i="4"/>
  <c r="Q349" i="4"/>
  <c r="S349" i="4"/>
  <c r="E350" i="4"/>
  <c r="F350" i="4"/>
  <c r="G350" i="4"/>
  <c r="Q350" i="4"/>
  <c r="S350" i="4"/>
  <c r="E351" i="4"/>
  <c r="F351" i="4"/>
  <c r="Q351" i="4"/>
  <c r="S351" i="4"/>
  <c r="Z351" i="4"/>
  <c r="E352" i="4"/>
  <c r="F352" i="4"/>
  <c r="K352" i="4"/>
  <c r="Q352" i="4"/>
  <c r="S352" i="4"/>
  <c r="AU352" i="4"/>
  <c r="E353" i="4"/>
  <c r="F353" i="4"/>
  <c r="K353" i="4"/>
  <c r="G353" i="4"/>
  <c r="Q353" i="4"/>
  <c r="S353" i="4"/>
  <c r="Z353" i="4"/>
  <c r="E355" i="1"/>
  <c r="F355" i="1" s="1"/>
  <c r="E330" i="1"/>
  <c r="F330" i="1" s="1"/>
  <c r="G330" i="1" s="1"/>
  <c r="E331" i="1"/>
  <c r="F331" i="1" s="1"/>
  <c r="E332" i="1"/>
  <c r="E333" i="1"/>
  <c r="F333" i="1" s="1"/>
  <c r="G333" i="1" s="1"/>
  <c r="E334" i="1"/>
  <c r="F334" i="1"/>
  <c r="G334" i="1" s="1"/>
  <c r="K334" i="1" s="1"/>
  <c r="E335" i="1"/>
  <c r="F335" i="1" s="1"/>
  <c r="E336" i="1"/>
  <c r="F336" i="1"/>
  <c r="G336" i="1" s="1"/>
  <c r="J336" i="1" s="1"/>
  <c r="E337" i="1"/>
  <c r="F337" i="1" s="1"/>
  <c r="E338" i="1"/>
  <c r="F338" i="1" s="1"/>
  <c r="G338" i="1" s="1"/>
  <c r="E339" i="1"/>
  <c r="F339" i="1" s="1"/>
  <c r="E340" i="1"/>
  <c r="F340" i="1" s="1"/>
  <c r="G340" i="1" s="1"/>
  <c r="E341" i="1"/>
  <c r="F341" i="1" s="1"/>
  <c r="G341" i="1" s="1"/>
  <c r="E342" i="1"/>
  <c r="F342" i="1"/>
  <c r="G342" i="1" s="1"/>
  <c r="E343" i="1"/>
  <c r="F343" i="1"/>
  <c r="E344" i="1"/>
  <c r="F344" i="1" s="1"/>
  <c r="E345" i="1"/>
  <c r="F345" i="1" s="1"/>
  <c r="E346" i="1"/>
  <c r="F346" i="1" s="1"/>
  <c r="G346" i="1" s="1"/>
  <c r="E347" i="1"/>
  <c r="F347" i="1" s="1"/>
  <c r="G347" i="1" s="1"/>
  <c r="E348" i="1"/>
  <c r="F348" i="1" s="1"/>
  <c r="E349" i="1"/>
  <c r="F349" i="1" s="1"/>
  <c r="G349" i="1" s="1"/>
  <c r="E350" i="1"/>
  <c r="F350" i="1" s="1"/>
  <c r="G350" i="1" s="1"/>
  <c r="E351" i="1"/>
  <c r="F351" i="1"/>
  <c r="G351" i="1" s="1"/>
  <c r="E354" i="1"/>
  <c r="F354" i="1" s="1"/>
  <c r="Q355" i="1"/>
  <c r="S355" i="1"/>
  <c r="AB2" i="1"/>
  <c r="AD2" i="1"/>
  <c r="AB9" i="1"/>
  <c r="AB8" i="1"/>
  <c r="AB16" i="1" s="1"/>
  <c r="AB10" i="1"/>
  <c r="AB15" i="1" s="1"/>
  <c r="AB7" i="1"/>
  <c r="AB6" i="1"/>
  <c r="AB3" i="1"/>
  <c r="AB4" i="1"/>
  <c r="D12" i="1"/>
  <c r="AB5" i="1"/>
  <c r="S354" i="1"/>
  <c r="Q354" i="1"/>
  <c r="D21" i="2"/>
  <c r="D22" i="2"/>
  <c r="F22" i="2" s="1"/>
  <c r="H22" i="2" s="1"/>
  <c r="D23" i="2"/>
  <c r="F23" i="2" s="1"/>
  <c r="D24" i="2"/>
  <c r="F24" i="2" s="1"/>
  <c r="H24" i="2" s="1"/>
  <c r="D25" i="2"/>
  <c r="D26" i="2"/>
  <c r="F26" i="2" s="1"/>
  <c r="D27" i="2"/>
  <c r="F27" i="2" s="1"/>
  <c r="H27" i="2" s="1"/>
  <c r="D28" i="2"/>
  <c r="F28" i="2" s="1"/>
  <c r="D29" i="2"/>
  <c r="D30" i="2"/>
  <c r="F30" i="2" s="1"/>
  <c r="D31" i="2"/>
  <c r="F31" i="2" s="1"/>
  <c r="D32" i="2"/>
  <c r="F32" i="2" s="1"/>
  <c r="H32" i="2" s="1"/>
  <c r="D33" i="2"/>
  <c r="D34" i="2"/>
  <c r="F34" i="2" s="1"/>
  <c r="D35" i="2"/>
  <c r="F35" i="2" s="1"/>
  <c r="D36" i="2"/>
  <c r="F36" i="2" s="1"/>
  <c r="D37" i="2"/>
  <c r="D38" i="2"/>
  <c r="F38" i="2" s="1"/>
  <c r="H38" i="2" s="1"/>
  <c r="D39" i="2"/>
  <c r="F39" i="2" s="1"/>
  <c r="D40" i="2"/>
  <c r="F40" i="2" s="1"/>
  <c r="H40" i="2" s="1"/>
  <c r="D41" i="2"/>
  <c r="D42" i="2"/>
  <c r="F42" i="2" s="1"/>
  <c r="D43" i="2"/>
  <c r="F43" i="2" s="1"/>
  <c r="D44" i="2"/>
  <c r="F44" i="2" s="1"/>
  <c r="D45" i="2"/>
  <c r="D46" i="2"/>
  <c r="F46" i="2" s="1"/>
  <c r="H46" i="2" s="1"/>
  <c r="D47" i="2"/>
  <c r="F47" i="2" s="1"/>
  <c r="D48" i="2"/>
  <c r="F48" i="2" s="1"/>
  <c r="H48" i="2" s="1"/>
  <c r="D49" i="2"/>
  <c r="D50" i="2"/>
  <c r="F50" i="2" s="1"/>
  <c r="D51" i="2"/>
  <c r="F51" i="2" s="1"/>
  <c r="H51" i="2" s="1"/>
  <c r="D52" i="2"/>
  <c r="F52" i="2" s="1"/>
  <c r="D53" i="2"/>
  <c r="F53" i="2"/>
  <c r="D54" i="2"/>
  <c r="F54" i="2"/>
  <c r="D55" i="2"/>
  <c r="F55" i="2"/>
  <c r="D56" i="2"/>
  <c r="F56" i="2"/>
  <c r="D57" i="2"/>
  <c r="F57" i="2"/>
  <c r="D58" i="2"/>
  <c r="F58" i="2"/>
  <c r="D59" i="2"/>
  <c r="F59" i="2"/>
  <c r="H59" i="2"/>
  <c r="D60" i="2"/>
  <c r="F60" i="2"/>
  <c r="D61" i="2"/>
  <c r="F61" i="2"/>
  <c r="D62" i="2"/>
  <c r="F62" i="2"/>
  <c r="D63" i="2"/>
  <c r="F63" i="2"/>
  <c r="D64" i="2"/>
  <c r="F64" i="2"/>
  <c r="D65" i="2"/>
  <c r="F65" i="2"/>
  <c r="D66" i="2"/>
  <c r="F66" i="2"/>
  <c r="D67" i="2"/>
  <c r="F67" i="2"/>
  <c r="H67" i="2"/>
  <c r="D68" i="2"/>
  <c r="F68" i="2"/>
  <c r="D69" i="2"/>
  <c r="F69" i="2"/>
  <c r="D70" i="2"/>
  <c r="F70" i="2"/>
  <c r="D71" i="2"/>
  <c r="F71" i="2"/>
  <c r="D72" i="2"/>
  <c r="F72" i="2"/>
  <c r="D73" i="2"/>
  <c r="F73" i="2"/>
  <c r="D74" i="2"/>
  <c r="F74" i="2"/>
  <c r="D75" i="2"/>
  <c r="F75" i="2"/>
  <c r="H75" i="2"/>
  <c r="D76" i="2"/>
  <c r="F76" i="2"/>
  <c r="D77" i="2"/>
  <c r="F77" i="2"/>
  <c r="D78" i="2"/>
  <c r="F78" i="2"/>
  <c r="D79" i="2"/>
  <c r="F79" i="2"/>
  <c r="D80" i="2"/>
  <c r="F80" i="2"/>
  <c r="D81" i="2"/>
  <c r="F81" i="2"/>
  <c r="D82" i="2"/>
  <c r="F82" i="2"/>
  <c r="D83" i="2"/>
  <c r="F83" i="2"/>
  <c r="H83" i="2"/>
  <c r="D84" i="2"/>
  <c r="F84" i="2"/>
  <c r="D85" i="2"/>
  <c r="F85" i="2"/>
  <c r="D86" i="2"/>
  <c r="F86" i="2"/>
  <c r="D87" i="2"/>
  <c r="F87" i="2"/>
  <c r="D88" i="2"/>
  <c r="F88" i="2"/>
  <c r="D89" i="2"/>
  <c r="F89" i="2"/>
  <c r="D90" i="2"/>
  <c r="F90" i="2"/>
  <c r="D91" i="2"/>
  <c r="F91" i="2"/>
  <c r="H91" i="2"/>
  <c r="D92" i="2"/>
  <c r="F92" i="2"/>
  <c r="H92" i="2"/>
  <c r="D93" i="2"/>
  <c r="F93" i="2"/>
  <c r="D94" i="2"/>
  <c r="F94" i="2"/>
  <c r="D95" i="2"/>
  <c r="F95" i="2"/>
  <c r="D96" i="2"/>
  <c r="D97" i="2"/>
  <c r="F97" i="2"/>
  <c r="D98" i="2"/>
  <c r="F98" i="2"/>
  <c r="D99" i="2"/>
  <c r="F99" i="2"/>
  <c r="H99" i="2"/>
  <c r="D100" i="2"/>
  <c r="F100" i="2"/>
  <c r="H100" i="2"/>
  <c r="D101" i="2"/>
  <c r="F101" i="2"/>
  <c r="D102" i="2"/>
  <c r="F102" i="2"/>
  <c r="D103" i="2"/>
  <c r="F103" i="2"/>
  <c r="D104" i="2"/>
  <c r="D105" i="2"/>
  <c r="F105" i="2"/>
  <c r="D106" i="2"/>
  <c r="F106" i="2"/>
  <c r="D107" i="2"/>
  <c r="F107" i="2"/>
  <c r="H107" i="2"/>
  <c r="D108" i="2"/>
  <c r="F108" i="2"/>
  <c r="H108" i="2"/>
  <c r="D109" i="2"/>
  <c r="F109" i="2"/>
  <c r="D110" i="2"/>
  <c r="F110" i="2"/>
  <c r="D111" i="2"/>
  <c r="F111" i="2"/>
  <c r="D112" i="2"/>
  <c r="D113" i="2"/>
  <c r="F113" i="2"/>
  <c r="D114" i="2"/>
  <c r="F114" i="2"/>
  <c r="D115" i="2"/>
  <c r="F115" i="2"/>
  <c r="H115" i="2"/>
  <c r="D116" i="2"/>
  <c r="F116" i="2"/>
  <c r="H116" i="2"/>
  <c r="H54" i="2"/>
  <c r="H55" i="2"/>
  <c r="H58" i="2"/>
  <c r="H62" i="2"/>
  <c r="H63" i="2"/>
  <c r="H66" i="2"/>
  <c r="H70" i="2"/>
  <c r="H71" i="2"/>
  <c r="H74" i="2"/>
  <c r="H78" i="2"/>
  <c r="H79" i="2"/>
  <c r="H82" i="2"/>
  <c r="H86" i="2"/>
  <c r="H87" i="2"/>
  <c r="H90" i="2"/>
  <c r="H94" i="2"/>
  <c r="H95" i="2"/>
  <c r="H103" i="2"/>
  <c r="H111" i="2"/>
  <c r="G54" i="2"/>
  <c r="G55" i="2"/>
  <c r="G58" i="2"/>
  <c r="G59" i="2"/>
  <c r="G62" i="2"/>
  <c r="G63" i="2"/>
  <c r="G66" i="2"/>
  <c r="G67" i="2"/>
  <c r="G70" i="2"/>
  <c r="G71" i="2"/>
  <c r="G74" i="2"/>
  <c r="G75" i="2"/>
  <c r="G78" i="2"/>
  <c r="G79" i="2"/>
  <c r="G82" i="2"/>
  <c r="G83" i="2"/>
  <c r="G86" i="2"/>
  <c r="G87" i="2"/>
  <c r="G90" i="2"/>
  <c r="G91" i="2"/>
  <c r="G94" i="2"/>
  <c r="G95" i="2"/>
  <c r="G99" i="2"/>
  <c r="G103" i="2"/>
  <c r="G107" i="2"/>
  <c r="G111" i="2"/>
  <c r="G115" i="2"/>
  <c r="E21" i="2"/>
  <c r="E22" i="2"/>
  <c r="E23" i="2"/>
  <c r="E24" i="2"/>
  <c r="I24" i="2"/>
  <c r="J24" i="2" s="1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I55" i="2"/>
  <c r="J55" i="2"/>
  <c r="E56" i="2"/>
  <c r="I56" i="2"/>
  <c r="J56" i="2"/>
  <c r="E57" i="2"/>
  <c r="E58" i="2"/>
  <c r="E59" i="2"/>
  <c r="E60" i="2"/>
  <c r="E61" i="2"/>
  <c r="E62" i="2"/>
  <c r="E63" i="2"/>
  <c r="I63" i="2"/>
  <c r="J63" i="2"/>
  <c r="E64" i="2"/>
  <c r="I64" i="2"/>
  <c r="J64" i="2"/>
  <c r="E65" i="2"/>
  <c r="E66" i="2"/>
  <c r="E67" i="2"/>
  <c r="E68" i="2"/>
  <c r="E69" i="2"/>
  <c r="E70" i="2"/>
  <c r="E71" i="2"/>
  <c r="I71" i="2"/>
  <c r="J71" i="2"/>
  <c r="E72" i="2"/>
  <c r="I72" i="2"/>
  <c r="J72" i="2"/>
  <c r="E73" i="2"/>
  <c r="E74" i="2"/>
  <c r="E75" i="2"/>
  <c r="E76" i="2"/>
  <c r="E77" i="2"/>
  <c r="E78" i="2"/>
  <c r="E79" i="2"/>
  <c r="I79" i="2"/>
  <c r="J79" i="2"/>
  <c r="E80" i="2"/>
  <c r="I80" i="2"/>
  <c r="J80" i="2"/>
  <c r="E81" i="2"/>
  <c r="E82" i="2"/>
  <c r="E83" i="2"/>
  <c r="E84" i="2"/>
  <c r="E85" i="2"/>
  <c r="E86" i="2"/>
  <c r="E87" i="2"/>
  <c r="I87" i="2"/>
  <c r="J87" i="2"/>
  <c r="E88" i="2"/>
  <c r="I88" i="2"/>
  <c r="J88" i="2"/>
  <c r="E89" i="2"/>
  <c r="E90" i="2"/>
  <c r="E91" i="2"/>
  <c r="E92" i="2"/>
  <c r="E93" i="2"/>
  <c r="E94" i="2"/>
  <c r="E95" i="2"/>
  <c r="I95" i="2"/>
  <c r="J95" i="2"/>
  <c r="E96" i="2"/>
  <c r="I96" i="2"/>
  <c r="J96" i="2"/>
  <c r="E97" i="2"/>
  <c r="E98" i="2"/>
  <c r="E99" i="2"/>
  <c r="E100" i="2"/>
  <c r="E101" i="2"/>
  <c r="E102" i="2"/>
  <c r="E103" i="2"/>
  <c r="I103" i="2"/>
  <c r="J103" i="2"/>
  <c r="E104" i="2"/>
  <c r="I104" i="2"/>
  <c r="J104" i="2"/>
  <c r="E105" i="2"/>
  <c r="E106" i="2"/>
  <c r="E107" i="2"/>
  <c r="E108" i="2"/>
  <c r="E109" i="2"/>
  <c r="E110" i="2"/>
  <c r="E111" i="2"/>
  <c r="I111" i="2"/>
  <c r="J111" i="2"/>
  <c r="E112" i="2"/>
  <c r="I112" i="2"/>
  <c r="J112" i="2"/>
  <c r="E113" i="2"/>
  <c r="E114" i="2"/>
  <c r="E115" i="2"/>
  <c r="E116" i="2"/>
  <c r="I28" i="2"/>
  <c r="J28" i="2" s="1"/>
  <c r="I30" i="2"/>
  <c r="J30" i="2" s="1"/>
  <c r="I31" i="2"/>
  <c r="J31" i="2" s="1"/>
  <c r="I36" i="2"/>
  <c r="J36" i="2" s="1"/>
  <c r="I39" i="2"/>
  <c r="J39" i="2" s="1"/>
  <c r="I44" i="2"/>
  <c r="J44" i="2" s="1"/>
  <c r="I46" i="2"/>
  <c r="J46" i="2" s="1"/>
  <c r="I47" i="2"/>
  <c r="J47" i="2" s="1"/>
  <c r="I52" i="2"/>
  <c r="I53" i="2"/>
  <c r="I54" i="2"/>
  <c r="I57" i="2"/>
  <c r="I58" i="2"/>
  <c r="I59" i="2"/>
  <c r="J59" i="2"/>
  <c r="I60" i="2"/>
  <c r="J60" i="2"/>
  <c r="I61" i="2"/>
  <c r="I62" i="2"/>
  <c r="I65" i="2"/>
  <c r="I66" i="2"/>
  <c r="I67" i="2"/>
  <c r="J67" i="2"/>
  <c r="I68" i="2"/>
  <c r="J68" i="2"/>
  <c r="I69" i="2"/>
  <c r="I70" i="2"/>
  <c r="I73" i="2"/>
  <c r="I74" i="2"/>
  <c r="I75" i="2"/>
  <c r="J75" i="2"/>
  <c r="I76" i="2"/>
  <c r="J76" i="2"/>
  <c r="I77" i="2"/>
  <c r="I78" i="2"/>
  <c r="I81" i="2"/>
  <c r="I82" i="2"/>
  <c r="I83" i="2"/>
  <c r="J83" i="2"/>
  <c r="I84" i="2"/>
  <c r="J84" i="2"/>
  <c r="I85" i="2"/>
  <c r="I86" i="2"/>
  <c r="I89" i="2"/>
  <c r="I90" i="2"/>
  <c r="I91" i="2"/>
  <c r="J91" i="2"/>
  <c r="I92" i="2"/>
  <c r="J92" i="2"/>
  <c r="I93" i="2"/>
  <c r="I94" i="2"/>
  <c r="I97" i="2"/>
  <c r="I98" i="2"/>
  <c r="I99" i="2"/>
  <c r="J99" i="2"/>
  <c r="I100" i="2"/>
  <c r="J100" i="2"/>
  <c r="I101" i="2"/>
  <c r="I102" i="2"/>
  <c r="I105" i="2"/>
  <c r="I106" i="2"/>
  <c r="I107" i="2"/>
  <c r="J107" i="2"/>
  <c r="I108" i="2"/>
  <c r="J108" i="2"/>
  <c r="I109" i="2"/>
  <c r="I110" i="2"/>
  <c r="I113" i="2"/>
  <c r="I114" i="2"/>
  <c r="I115" i="2"/>
  <c r="J115" i="2"/>
  <c r="I116" i="2"/>
  <c r="J116" i="2"/>
  <c r="J52" i="2"/>
  <c r="J53" i="2"/>
  <c r="J54" i="2"/>
  <c r="J57" i="2"/>
  <c r="J58" i="2"/>
  <c r="J61" i="2"/>
  <c r="J62" i="2"/>
  <c r="J65" i="2"/>
  <c r="J66" i="2"/>
  <c r="J69" i="2"/>
  <c r="J70" i="2"/>
  <c r="J73" i="2"/>
  <c r="J74" i="2"/>
  <c r="J77" i="2"/>
  <c r="J78" i="2"/>
  <c r="J81" i="2"/>
  <c r="J82" i="2"/>
  <c r="J85" i="2"/>
  <c r="J86" i="2"/>
  <c r="J89" i="2"/>
  <c r="J90" i="2"/>
  <c r="J93" i="2"/>
  <c r="J94" i="2"/>
  <c r="J97" i="2"/>
  <c r="J98" i="2"/>
  <c r="J101" i="2"/>
  <c r="J102" i="2"/>
  <c r="J105" i="2"/>
  <c r="J106" i="2"/>
  <c r="J109" i="2"/>
  <c r="J110" i="2"/>
  <c r="J113" i="2"/>
  <c r="J114" i="2"/>
  <c r="G4" i="2"/>
  <c r="G5" i="2"/>
  <c r="G6" i="2"/>
  <c r="G7" i="2"/>
  <c r="A13" i="2"/>
  <c r="D16" i="2"/>
  <c r="D15" i="2"/>
  <c r="E16" i="2"/>
  <c r="E15" i="2"/>
  <c r="F16" i="2"/>
  <c r="F15" i="2"/>
  <c r="G16" i="2"/>
  <c r="G15" i="2"/>
  <c r="H16" i="2"/>
  <c r="H15" i="2"/>
  <c r="I16" i="2"/>
  <c r="I15" i="2"/>
  <c r="J16" i="2"/>
  <c r="J15" i="2"/>
  <c r="K16" i="2"/>
  <c r="K15" i="2"/>
  <c r="L16" i="2"/>
  <c r="L15" i="2"/>
  <c r="M16" i="2"/>
  <c r="M15" i="2"/>
  <c r="N16" i="2"/>
  <c r="N15" i="2"/>
  <c r="O16" i="2"/>
  <c r="O15" i="2"/>
  <c r="D17" i="2"/>
  <c r="D117" i="2"/>
  <c r="F117" i="2"/>
  <c r="H117" i="2"/>
  <c r="E117" i="2"/>
  <c r="D118" i="2"/>
  <c r="F118" i="2"/>
  <c r="H118" i="2"/>
  <c r="E118" i="2"/>
  <c r="D119" i="2"/>
  <c r="F119" i="2"/>
  <c r="H119" i="2"/>
  <c r="E119" i="2"/>
  <c r="D120" i="2"/>
  <c r="F120" i="2"/>
  <c r="H120" i="2"/>
  <c r="E120" i="2"/>
  <c r="D121" i="2"/>
  <c r="F121" i="2"/>
  <c r="H121" i="2"/>
  <c r="E121" i="2"/>
  <c r="D122" i="2"/>
  <c r="F122" i="2"/>
  <c r="H122" i="2"/>
  <c r="E122" i="2"/>
  <c r="D123" i="2"/>
  <c r="F123" i="2"/>
  <c r="H123" i="2"/>
  <c r="E123" i="2"/>
  <c r="D124" i="2"/>
  <c r="F124" i="2"/>
  <c r="H124" i="2"/>
  <c r="E124" i="2"/>
  <c r="D125" i="2"/>
  <c r="F125" i="2"/>
  <c r="H125" i="2"/>
  <c r="E125" i="2"/>
  <c r="D126" i="2"/>
  <c r="F126" i="2"/>
  <c r="H126" i="2"/>
  <c r="E126" i="2"/>
  <c r="D127" i="2"/>
  <c r="F127" i="2"/>
  <c r="H127" i="2"/>
  <c r="E127" i="2"/>
  <c r="D128" i="2"/>
  <c r="F128" i="2"/>
  <c r="H128" i="2"/>
  <c r="E128" i="2"/>
  <c r="D129" i="2"/>
  <c r="F129" i="2"/>
  <c r="H129" i="2"/>
  <c r="E129" i="2"/>
  <c r="D130" i="2"/>
  <c r="F130" i="2"/>
  <c r="H130" i="2"/>
  <c r="E130" i="2"/>
  <c r="D131" i="2"/>
  <c r="F131" i="2"/>
  <c r="H131" i="2"/>
  <c r="E131" i="2"/>
  <c r="D132" i="2"/>
  <c r="F132" i="2"/>
  <c r="H132" i="2"/>
  <c r="E132" i="2"/>
  <c r="D133" i="2"/>
  <c r="F133" i="2"/>
  <c r="H133" i="2"/>
  <c r="E133" i="2"/>
  <c r="D134" i="2"/>
  <c r="F134" i="2"/>
  <c r="H134" i="2"/>
  <c r="E134" i="2"/>
  <c r="D135" i="2"/>
  <c r="F135" i="2"/>
  <c r="H135" i="2"/>
  <c r="E135" i="2"/>
  <c r="D136" i="2"/>
  <c r="F136" i="2"/>
  <c r="H136" i="2"/>
  <c r="E136" i="2"/>
  <c r="D137" i="2"/>
  <c r="F137" i="2"/>
  <c r="H137" i="2"/>
  <c r="E137" i="2"/>
  <c r="D138" i="2"/>
  <c r="F138" i="2"/>
  <c r="H138" i="2"/>
  <c r="E138" i="2"/>
  <c r="D139" i="2"/>
  <c r="F139" i="2"/>
  <c r="H139" i="2"/>
  <c r="E139" i="2"/>
  <c r="D140" i="2"/>
  <c r="F140" i="2"/>
  <c r="H140" i="2"/>
  <c r="E140" i="2"/>
  <c r="D141" i="2"/>
  <c r="F141" i="2"/>
  <c r="H141" i="2"/>
  <c r="E141" i="2"/>
  <c r="D142" i="2"/>
  <c r="F142" i="2"/>
  <c r="H142" i="2"/>
  <c r="E142" i="2"/>
  <c r="D143" i="2"/>
  <c r="F143" i="2"/>
  <c r="H143" i="2"/>
  <c r="E143" i="2"/>
  <c r="D144" i="2"/>
  <c r="F144" i="2"/>
  <c r="H144" i="2"/>
  <c r="E144" i="2"/>
  <c r="D145" i="2"/>
  <c r="F145" i="2"/>
  <c r="H145" i="2"/>
  <c r="E145" i="2"/>
  <c r="D146" i="2"/>
  <c r="F146" i="2"/>
  <c r="H146" i="2"/>
  <c r="E146" i="2"/>
  <c r="D147" i="2"/>
  <c r="F147" i="2"/>
  <c r="H147" i="2"/>
  <c r="E147" i="2"/>
  <c r="D148" i="2"/>
  <c r="F148" i="2"/>
  <c r="H148" i="2"/>
  <c r="E148" i="2"/>
  <c r="D149" i="2"/>
  <c r="F149" i="2"/>
  <c r="H149" i="2"/>
  <c r="E149" i="2"/>
  <c r="D150" i="2"/>
  <c r="F150" i="2"/>
  <c r="H150" i="2"/>
  <c r="E150" i="2"/>
  <c r="D151" i="2"/>
  <c r="F151" i="2"/>
  <c r="H151" i="2"/>
  <c r="E151" i="2"/>
  <c r="D152" i="2"/>
  <c r="F152" i="2"/>
  <c r="H152" i="2"/>
  <c r="E152" i="2"/>
  <c r="D153" i="2"/>
  <c r="F153" i="2"/>
  <c r="H153" i="2"/>
  <c r="E153" i="2"/>
  <c r="D154" i="2"/>
  <c r="F154" i="2"/>
  <c r="H154" i="2"/>
  <c r="E154" i="2"/>
  <c r="D155" i="2"/>
  <c r="F155" i="2"/>
  <c r="H155" i="2"/>
  <c r="E155" i="2"/>
  <c r="D156" i="2"/>
  <c r="F156" i="2"/>
  <c r="H156" i="2"/>
  <c r="E156" i="2"/>
  <c r="D157" i="2"/>
  <c r="F157" i="2"/>
  <c r="H157" i="2"/>
  <c r="E157" i="2"/>
  <c r="D158" i="2"/>
  <c r="F158" i="2"/>
  <c r="H158" i="2"/>
  <c r="E158" i="2"/>
  <c r="D159" i="2"/>
  <c r="F159" i="2"/>
  <c r="H159" i="2"/>
  <c r="E159" i="2"/>
  <c r="D160" i="2"/>
  <c r="F160" i="2"/>
  <c r="H160" i="2"/>
  <c r="E160" i="2"/>
  <c r="D161" i="2"/>
  <c r="F161" i="2"/>
  <c r="H161" i="2"/>
  <c r="E161" i="2"/>
  <c r="D162" i="2"/>
  <c r="F162" i="2"/>
  <c r="H162" i="2"/>
  <c r="E162" i="2"/>
  <c r="D163" i="2"/>
  <c r="F163" i="2"/>
  <c r="H163" i="2"/>
  <c r="E163" i="2"/>
  <c r="D164" i="2"/>
  <c r="F164" i="2"/>
  <c r="H164" i="2"/>
  <c r="E164" i="2"/>
  <c r="D165" i="2"/>
  <c r="F165" i="2"/>
  <c r="H165" i="2"/>
  <c r="E165" i="2"/>
  <c r="D166" i="2"/>
  <c r="F166" i="2"/>
  <c r="H166" i="2"/>
  <c r="E166" i="2"/>
  <c r="D167" i="2"/>
  <c r="F167" i="2"/>
  <c r="H167" i="2"/>
  <c r="E167" i="2"/>
  <c r="D168" i="2"/>
  <c r="F168" i="2"/>
  <c r="H168" i="2"/>
  <c r="E168" i="2"/>
  <c r="D169" i="2"/>
  <c r="F169" i="2"/>
  <c r="H169" i="2"/>
  <c r="E169" i="2"/>
  <c r="D170" i="2"/>
  <c r="F170" i="2"/>
  <c r="H170" i="2"/>
  <c r="E170" i="2"/>
  <c r="D171" i="2"/>
  <c r="F171" i="2"/>
  <c r="H171" i="2"/>
  <c r="E171" i="2"/>
  <c r="D172" i="2"/>
  <c r="F172" i="2"/>
  <c r="H172" i="2"/>
  <c r="E172" i="2"/>
  <c r="D173" i="2"/>
  <c r="F173" i="2"/>
  <c r="H173" i="2"/>
  <c r="E173" i="2"/>
  <c r="D174" i="2"/>
  <c r="F174" i="2"/>
  <c r="H174" i="2"/>
  <c r="E174" i="2"/>
  <c r="D175" i="2"/>
  <c r="F175" i="2"/>
  <c r="H175" i="2"/>
  <c r="E175" i="2"/>
  <c r="D176" i="2"/>
  <c r="F176" i="2"/>
  <c r="H176" i="2"/>
  <c r="E176" i="2"/>
  <c r="D177" i="2"/>
  <c r="F177" i="2"/>
  <c r="H177" i="2"/>
  <c r="E177" i="2"/>
  <c r="D178" i="2"/>
  <c r="F178" i="2"/>
  <c r="H178" i="2"/>
  <c r="E178" i="2"/>
  <c r="D179" i="2"/>
  <c r="F179" i="2"/>
  <c r="H179" i="2"/>
  <c r="E179" i="2"/>
  <c r="D180" i="2"/>
  <c r="F180" i="2"/>
  <c r="H180" i="2"/>
  <c r="E180" i="2"/>
  <c r="D181" i="2"/>
  <c r="F181" i="2"/>
  <c r="H181" i="2"/>
  <c r="E181" i="2"/>
  <c r="D182" i="2"/>
  <c r="F182" i="2"/>
  <c r="H182" i="2"/>
  <c r="E182" i="2"/>
  <c r="D183" i="2"/>
  <c r="F183" i="2"/>
  <c r="H183" i="2"/>
  <c r="E183" i="2"/>
  <c r="D184" i="2"/>
  <c r="F184" i="2"/>
  <c r="H184" i="2"/>
  <c r="E184" i="2"/>
  <c r="D185" i="2"/>
  <c r="F185" i="2"/>
  <c r="H185" i="2"/>
  <c r="E185" i="2"/>
  <c r="D186" i="2"/>
  <c r="F186" i="2"/>
  <c r="H186" i="2"/>
  <c r="E186" i="2"/>
  <c r="D187" i="2"/>
  <c r="F187" i="2"/>
  <c r="H187" i="2"/>
  <c r="E187" i="2"/>
  <c r="D188" i="2"/>
  <c r="F188" i="2"/>
  <c r="H188" i="2"/>
  <c r="E188" i="2"/>
  <c r="D189" i="2"/>
  <c r="F189" i="2"/>
  <c r="H189" i="2"/>
  <c r="E189" i="2"/>
  <c r="D190" i="2"/>
  <c r="F190" i="2"/>
  <c r="H190" i="2"/>
  <c r="E190" i="2"/>
  <c r="D191" i="2"/>
  <c r="F191" i="2"/>
  <c r="H191" i="2"/>
  <c r="E191" i="2"/>
  <c r="D192" i="2"/>
  <c r="F192" i="2"/>
  <c r="H192" i="2"/>
  <c r="E192" i="2"/>
  <c r="D193" i="2"/>
  <c r="F193" i="2"/>
  <c r="H193" i="2"/>
  <c r="E193" i="2"/>
  <c r="D194" i="2"/>
  <c r="F194" i="2"/>
  <c r="H194" i="2"/>
  <c r="E194" i="2"/>
  <c r="D195" i="2"/>
  <c r="F195" i="2"/>
  <c r="H195" i="2"/>
  <c r="E195" i="2"/>
  <c r="A11" i="3"/>
  <c r="B11" i="3"/>
  <c r="D11" i="3"/>
  <c r="E115" i="1"/>
  <c r="E11" i="3" s="1"/>
  <c r="G11" i="3"/>
  <c r="C11" i="3"/>
  <c r="H11" i="3"/>
  <c r="A12" i="3"/>
  <c r="B12" i="3"/>
  <c r="D12" i="3"/>
  <c r="E116" i="1"/>
  <c r="E12" i="3" s="1"/>
  <c r="G12" i="3"/>
  <c r="C12" i="3"/>
  <c r="H12" i="3"/>
  <c r="A13" i="3"/>
  <c r="B13" i="3"/>
  <c r="D13" i="3"/>
  <c r="E118" i="1"/>
  <c r="E13" i="3" s="1"/>
  <c r="G13" i="3"/>
  <c r="C13" i="3"/>
  <c r="H13" i="3"/>
  <c r="A14" i="3"/>
  <c r="B14" i="3"/>
  <c r="D14" i="3"/>
  <c r="E120" i="1"/>
  <c r="E14" i="3" s="1"/>
  <c r="G14" i="3"/>
  <c r="C14" i="3"/>
  <c r="H14" i="3"/>
  <c r="A15" i="3"/>
  <c r="B15" i="3"/>
  <c r="D15" i="3"/>
  <c r="E121" i="1"/>
  <c r="E15" i="3" s="1"/>
  <c r="G15" i="3"/>
  <c r="C15" i="3"/>
  <c r="H15" i="3"/>
  <c r="A16" i="3"/>
  <c r="B16" i="3"/>
  <c r="D16" i="3"/>
  <c r="E122" i="1"/>
  <c r="E16" i="3" s="1"/>
  <c r="G16" i="3"/>
  <c r="C16" i="3"/>
  <c r="H16" i="3"/>
  <c r="A17" i="3"/>
  <c r="B17" i="3"/>
  <c r="D17" i="3"/>
  <c r="E123" i="1"/>
  <c r="E17" i="3" s="1"/>
  <c r="G17" i="3"/>
  <c r="C17" i="3"/>
  <c r="H17" i="3"/>
  <c r="A18" i="3"/>
  <c r="B18" i="3"/>
  <c r="D18" i="3"/>
  <c r="E124" i="1"/>
  <c r="E18" i="3" s="1"/>
  <c r="G18" i="3"/>
  <c r="C18" i="3"/>
  <c r="H18" i="3"/>
  <c r="A19" i="3"/>
  <c r="B19" i="3"/>
  <c r="D19" i="3"/>
  <c r="E125" i="1"/>
  <c r="E19" i="3" s="1"/>
  <c r="G19" i="3"/>
  <c r="C19" i="3"/>
  <c r="H19" i="3"/>
  <c r="A20" i="3"/>
  <c r="B20" i="3"/>
  <c r="D20" i="3"/>
  <c r="E126" i="1"/>
  <c r="E20" i="3" s="1"/>
  <c r="G20" i="3"/>
  <c r="C20" i="3"/>
  <c r="H20" i="3"/>
  <c r="A21" i="3"/>
  <c r="B21" i="3"/>
  <c r="D21" i="3"/>
  <c r="E127" i="1"/>
  <c r="E21" i="3" s="1"/>
  <c r="G21" i="3"/>
  <c r="C21" i="3"/>
  <c r="H21" i="3"/>
  <c r="A22" i="3"/>
  <c r="B22" i="3"/>
  <c r="D22" i="3"/>
  <c r="E130" i="1"/>
  <c r="E22" i="3" s="1"/>
  <c r="G22" i="3"/>
  <c r="C22" i="3"/>
  <c r="H22" i="3"/>
  <c r="A23" i="3"/>
  <c r="B23" i="3"/>
  <c r="D23" i="3"/>
  <c r="E131" i="1"/>
  <c r="E23" i="3" s="1"/>
  <c r="G23" i="3"/>
  <c r="C23" i="3"/>
  <c r="H23" i="3"/>
  <c r="A24" i="3"/>
  <c r="B24" i="3"/>
  <c r="D24" i="3"/>
  <c r="E132" i="1"/>
  <c r="E24" i="3" s="1"/>
  <c r="G24" i="3"/>
  <c r="C24" i="3"/>
  <c r="H24" i="3"/>
  <c r="A25" i="3"/>
  <c r="B25" i="3"/>
  <c r="D25" i="3"/>
  <c r="E133" i="1"/>
  <c r="E25" i="3" s="1"/>
  <c r="G25" i="3"/>
  <c r="C25" i="3"/>
  <c r="H25" i="3"/>
  <c r="A26" i="3"/>
  <c r="B26" i="3"/>
  <c r="D26" i="3"/>
  <c r="E135" i="1"/>
  <c r="E26" i="3" s="1"/>
  <c r="G26" i="3"/>
  <c r="C26" i="3"/>
  <c r="H26" i="3"/>
  <c r="A27" i="3"/>
  <c r="B27" i="3"/>
  <c r="D27" i="3"/>
  <c r="E136" i="1"/>
  <c r="E27" i="3" s="1"/>
  <c r="G27" i="3"/>
  <c r="C27" i="3"/>
  <c r="H27" i="3"/>
  <c r="A28" i="3"/>
  <c r="B28" i="3"/>
  <c r="D28" i="3"/>
  <c r="E138" i="1"/>
  <c r="G28" i="3"/>
  <c r="C28" i="3"/>
  <c r="E28" i="3"/>
  <c r="H28" i="3"/>
  <c r="A29" i="3"/>
  <c r="B29" i="3"/>
  <c r="D29" i="3"/>
  <c r="E139" i="1"/>
  <c r="G29" i="3"/>
  <c r="C29" i="3"/>
  <c r="E29" i="3"/>
  <c r="H29" i="3"/>
  <c r="A30" i="3"/>
  <c r="B30" i="3"/>
  <c r="D30" i="3"/>
  <c r="E140" i="1"/>
  <c r="G30" i="3"/>
  <c r="C30" i="3"/>
  <c r="E30" i="3"/>
  <c r="H30" i="3"/>
  <c r="A31" i="3"/>
  <c r="B31" i="3"/>
  <c r="D31" i="3"/>
  <c r="E142" i="1"/>
  <c r="G31" i="3"/>
  <c r="C31" i="3"/>
  <c r="E31" i="3"/>
  <c r="H31" i="3"/>
  <c r="A32" i="3"/>
  <c r="B32" i="3"/>
  <c r="D32" i="3"/>
  <c r="E143" i="1"/>
  <c r="G32" i="3"/>
  <c r="C32" i="3"/>
  <c r="E32" i="3"/>
  <c r="H32" i="3"/>
  <c r="A33" i="3"/>
  <c r="B33" i="3"/>
  <c r="D33" i="3"/>
  <c r="E144" i="1"/>
  <c r="G33" i="3"/>
  <c r="C33" i="3"/>
  <c r="E33" i="3"/>
  <c r="H33" i="3"/>
  <c r="A34" i="3"/>
  <c r="B34" i="3"/>
  <c r="D34" i="3"/>
  <c r="E145" i="1"/>
  <c r="G34" i="3"/>
  <c r="C34" i="3"/>
  <c r="E34" i="3"/>
  <c r="H34" i="3"/>
  <c r="A35" i="3"/>
  <c r="B35" i="3"/>
  <c r="D35" i="3"/>
  <c r="E146" i="1"/>
  <c r="G35" i="3"/>
  <c r="C35" i="3"/>
  <c r="E35" i="3"/>
  <c r="H35" i="3"/>
  <c r="A36" i="3"/>
  <c r="B36" i="3"/>
  <c r="D36" i="3"/>
  <c r="E147" i="1"/>
  <c r="G36" i="3"/>
  <c r="C36" i="3"/>
  <c r="E36" i="3"/>
  <c r="H36" i="3"/>
  <c r="A37" i="3"/>
  <c r="B37" i="3"/>
  <c r="D37" i="3"/>
  <c r="E148" i="1"/>
  <c r="G37" i="3"/>
  <c r="C37" i="3"/>
  <c r="E37" i="3"/>
  <c r="H37" i="3"/>
  <c r="A38" i="3"/>
  <c r="B38" i="3"/>
  <c r="D38" i="3"/>
  <c r="E149" i="1"/>
  <c r="G38" i="3"/>
  <c r="C38" i="3"/>
  <c r="E38" i="3"/>
  <c r="H38" i="3"/>
  <c r="A39" i="3"/>
  <c r="B39" i="3"/>
  <c r="D39" i="3"/>
  <c r="E150" i="1"/>
  <c r="G39" i="3"/>
  <c r="C39" i="3"/>
  <c r="E39" i="3"/>
  <c r="H39" i="3"/>
  <c r="A40" i="3"/>
  <c r="B40" i="3"/>
  <c r="D40" i="3"/>
  <c r="E151" i="1"/>
  <c r="G40" i="3"/>
  <c r="C40" i="3"/>
  <c r="E40" i="3"/>
  <c r="H40" i="3"/>
  <c r="A41" i="3"/>
  <c r="B41" i="3"/>
  <c r="D41" i="3"/>
  <c r="E152" i="1"/>
  <c r="G41" i="3"/>
  <c r="C41" i="3"/>
  <c r="E41" i="3"/>
  <c r="H41" i="3"/>
  <c r="A42" i="3"/>
  <c r="B42" i="3"/>
  <c r="D42" i="3"/>
  <c r="E153" i="1"/>
  <c r="G42" i="3"/>
  <c r="C42" i="3"/>
  <c r="E42" i="3"/>
  <c r="H42" i="3"/>
  <c r="A43" i="3"/>
  <c r="B43" i="3"/>
  <c r="D43" i="3"/>
  <c r="E154" i="1"/>
  <c r="G43" i="3"/>
  <c r="C43" i="3"/>
  <c r="E43" i="3"/>
  <c r="H43" i="3"/>
  <c r="A44" i="3"/>
  <c r="B44" i="3"/>
  <c r="D44" i="3"/>
  <c r="E155" i="1"/>
  <c r="G44" i="3"/>
  <c r="C44" i="3"/>
  <c r="E44" i="3"/>
  <c r="H44" i="3"/>
  <c r="A45" i="3"/>
  <c r="B45" i="3"/>
  <c r="D45" i="3"/>
  <c r="E156" i="1"/>
  <c r="G45" i="3"/>
  <c r="C45" i="3"/>
  <c r="E45" i="3"/>
  <c r="H45" i="3"/>
  <c r="A46" i="3"/>
  <c r="B46" i="3"/>
  <c r="D46" i="3"/>
  <c r="E157" i="1"/>
  <c r="G46" i="3"/>
  <c r="C46" i="3"/>
  <c r="E46" i="3"/>
  <c r="H46" i="3"/>
  <c r="A47" i="3"/>
  <c r="B47" i="3"/>
  <c r="D47" i="3"/>
  <c r="E158" i="1"/>
  <c r="G47" i="3"/>
  <c r="C47" i="3"/>
  <c r="E47" i="3"/>
  <c r="H47" i="3"/>
  <c r="A48" i="3"/>
  <c r="B48" i="3"/>
  <c r="D48" i="3"/>
  <c r="E159" i="1"/>
  <c r="G48" i="3"/>
  <c r="C48" i="3"/>
  <c r="E48" i="3"/>
  <c r="H48" i="3"/>
  <c r="A49" i="3"/>
  <c r="B49" i="3"/>
  <c r="D49" i="3"/>
  <c r="E160" i="1"/>
  <c r="G49" i="3"/>
  <c r="C49" i="3"/>
  <c r="E49" i="3"/>
  <c r="H49" i="3"/>
  <c r="A50" i="3"/>
  <c r="B50" i="3"/>
  <c r="D50" i="3"/>
  <c r="E161" i="1"/>
  <c r="G50" i="3"/>
  <c r="C50" i="3"/>
  <c r="E50" i="3"/>
  <c r="H50" i="3"/>
  <c r="A51" i="3"/>
  <c r="B51" i="3"/>
  <c r="D51" i="3"/>
  <c r="E162" i="1"/>
  <c r="G51" i="3"/>
  <c r="C51" i="3"/>
  <c r="E51" i="3"/>
  <c r="H51" i="3"/>
  <c r="A52" i="3"/>
  <c r="B52" i="3"/>
  <c r="D52" i="3"/>
  <c r="E163" i="1"/>
  <c r="G52" i="3"/>
  <c r="C52" i="3"/>
  <c r="E52" i="3"/>
  <c r="H52" i="3"/>
  <c r="A53" i="3"/>
  <c r="B53" i="3"/>
  <c r="D53" i="3"/>
  <c r="E164" i="1"/>
  <c r="G53" i="3"/>
  <c r="C53" i="3"/>
  <c r="E53" i="3"/>
  <c r="H53" i="3"/>
  <c r="A54" i="3"/>
  <c r="B54" i="3"/>
  <c r="D54" i="3"/>
  <c r="E165" i="1"/>
  <c r="G54" i="3"/>
  <c r="C54" i="3"/>
  <c r="E54" i="3"/>
  <c r="H54" i="3"/>
  <c r="A55" i="3"/>
  <c r="B55" i="3"/>
  <c r="D55" i="3"/>
  <c r="E166" i="1"/>
  <c r="G55" i="3"/>
  <c r="C55" i="3"/>
  <c r="E55" i="3"/>
  <c r="H55" i="3"/>
  <c r="A56" i="3"/>
  <c r="B56" i="3"/>
  <c r="D56" i="3"/>
  <c r="E167" i="1"/>
  <c r="G56" i="3"/>
  <c r="C56" i="3"/>
  <c r="E56" i="3"/>
  <c r="H56" i="3"/>
  <c r="A57" i="3"/>
  <c r="B57" i="3"/>
  <c r="D57" i="3"/>
  <c r="E168" i="1"/>
  <c r="G57" i="3"/>
  <c r="C57" i="3"/>
  <c r="E57" i="3"/>
  <c r="H57" i="3"/>
  <c r="A58" i="3"/>
  <c r="B58" i="3"/>
  <c r="D58" i="3"/>
  <c r="E169" i="1"/>
  <c r="G58" i="3"/>
  <c r="C58" i="3"/>
  <c r="E58" i="3"/>
  <c r="H58" i="3"/>
  <c r="A59" i="3"/>
  <c r="B59" i="3"/>
  <c r="D59" i="3"/>
  <c r="E170" i="1"/>
  <c r="G59" i="3"/>
  <c r="C59" i="3"/>
  <c r="E59" i="3"/>
  <c r="H59" i="3"/>
  <c r="A60" i="3"/>
  <c r="B60" i="3"/>
  <c r="D60" i="3"/>
  <c r="E171" i="1"/>
  <c r="G60" i="3"/>
  <c r="C60" i="3"/>
  <c r="E60" i="3"/>
  <c r="H60" i="3"/>
  <c r="A61" i="3"/>
  <c r="B61" i="3"/>
  <c r="D61" i="3"/>
  <c r="E172" i="1"/>
  <c r="G61" i="3"/>
  <c r="C61" i="3"/>
  <c r="E61" i="3"/>
  <c r="H61" i="3"/>
  <c r="A62" i="3"/>
  <c r="B62" i="3"/>
  <c r="D62" i="3"/>
  <c r="E173" i="1"/>
  <c r="G62" i="3"/>
  <c r="C62" i="3"/>
  <c r="E62" i="3"/>
  <c r="H62" i="3"/>
  <c r="A63" i="3"/>
  <c r="B63" i="3"/>
  <c r="D63" i="3"/>
  <c r="E174" i="1"/>
  <c r="G63" i="3"/>
  <c r="C63" i="3"/>
  <c r="E63" i="3"/>
  <c r="H63" i="3"/>
  <c r="A64" i="3"/>
  <c r="B64" i="3"/>
  <c r="D64" i="3"/>
  <c r="E175" i="1"/>
  <c r="G64" i="3"/>
  <c r="C64" i="3"/>
  <c r="E64" i="3"/>
  <c r="H64" i="3"/>
  <c r="A65" i="3"/>
  <c r="B65" i="3"/>
  <c r="D65" i="3"/>
  <c r="E176" i="1"/>
  <c r="G65" i="3"/>
  <c r="C65" i="3"/>
  <c r="E65" i="3"/>
  <c r="H65" i="3"/>
  <c r="A66" i="3"/>
  <c r="B66" i="3"/>
  <c r="D66" i="3"/>
  <c r="E177" i="1"/>
  <c r="G66" i="3"/>
  <c r="C66" i="3"/>
  <c r="E66" i="3"/>
  <c r="H66" i="3"/>
  <c r="A67" i="3"/>
  <c r="B67" i="3"/>
  <c r="D67" i="3"/>
  <c r="E178" i="1"/>
  <c r="G67" i="3"/>
  <c r="C67" i="3"/>
  <c r="E67" i="3"/>
  <c r="H67" i="3"/>
  <c r="A68" i="3"/>
  <c r="B68" i="3"/>
  <c r="D68" i="3"/>
  <c r="E179" i="1"/>
  <c r="G68" i="3"/>
  <c r="C68" i="3"/>
  <c r="E68" i="3"/>
  <c r="H68" i="3"/>
  <c r="A69" i="3"/>
  <c r="B69" i="3"/>
  <c r="D69" i="3"/>
  <c r="E180" i="1"/>
  <c r="G69" i="3"/>
  <c r="C69" i="3"/>
  <c r="E69" i="3"/>
  <c r="H69" i="3"/>
  <c r="A70" i="3"/>
  <c r="B70" i="3"/>
  <c r="D70" i="3"/>
  <c r="E181" i="1"/>
  <c r="G70" i="3"/>
  <c r="C70" i="3"/>
  <c r="E70" i="3"/>
  <c r="H70" i="3"/>
  <c r="A71" i="3"/>
  <c r="B71" i="3"/>
  <c r="D71" i="3"/>
  <c r="E182" i="1"/>
  <c r="G71" i="3"/>
  <c r="C71" i="3"/>
  <c r="E71" i="3"/>
  <c r="H71" i="3"/>
  <c r="A72" i="3"/>
  <c r="B72" i="3"/>
  <c r="D72" i="3"/>
  <c r="E183" i="1"/>
  <c r="G72" i="3"/>
  <c r="C72" i="3"/>
  <c r="E72" i="3"/>
  <c r="H72" i="3"/>
  <c r="A73" i="3"/>
  <c r="B73" i="3"/>
  <c r="D73" i="3"/>
  <c r="E184" i="1"/>
  <c r="G73" i="3"/>
  <c r="C73" i="3"/>
  <c r="E73" i="3"/>
  <c r="H73" i="3"/>
  <c r="A74" i="3"/>
  <c r="B74" i="3"/>
  <c r="D74" i="3"/>
  <c r="E185" i="1"/>
  <c r="G74" i="3"/>
  <c r="C74" i="3"/>
  <c r="E74" i="3"/>
  <c r="H74" i="3"/>
  <c r="A75" i="3"/>
  <c r="B75" i="3"/>
  <c r="D75" i="3"/>
  <c r="E186" i="1"/>
  <c r="G75" i="3"/>
  <c r="C75" i="3"/>
  <c r="E75" i="3"/>
  <c r="H75" i="3"/>
  <c r="A76" i="3"/>
  <c r="B76" i="3"/>
  <c r="D76" i="3"/>
  <c r="E187" i="1"/>
  <c r="G76" i="3"/>
  <c r="C76" i="3"/>
  <c r="E76" i="3"/>
  <c r="H76" i="3"/>
  <c r="A77" i="3"/>
  <c r="B77" i="3"/>
  <c r="D77" i="3"/>
  <c r="E188" i="1"/>
  <c r="G77" i="3"/>
  <c r="C77" i="3"/>
  <c r="E77" i="3"/>
  <c r="H77" i="3"/>
  <c r="A78" i="3"/>
  <c r="B78" i="3"/>
  <c r="D78" i="3"/>
  <c r="E189" i="1"/>
  <c r="G78" i="3"/>
  <c r="C78" i="3"/>
  <c r="E78" i="3"/>
  <c r="H78" i="3"/>
  <c r="A79" i="3"/>
  <c r="B79" i="3"/>
  <c r="D79" i="3"/>
  <c r="E190" i="1"/>
  <c r="G79" i="3"/>
  <c r="C79" i="3"/>
  <c r="E79" i="3"/>
  <c r="H79" i="3"/>
  <c r="A80" i="3"/>
  <c r="B80" i="3"/>
  <c r="D80" i="3"/>
  <c r="E191" i="1"/>
  <c r="G80" i="3"/>
  <c r="C80" i="3"/>
  <c r="E80" i="3"/>
  <c r="H80" i="3"/>
  <c r="A81" i="3"/>
  <c r="B81" i="3"/>
  <c r="D81" i="3"/>
  <c r="E192" i="1"/>
  <c r="E82" i="3" s="1"/>
  <c r="G81" i="3"/>
  <c r="C81" i="3"/>
  <c r="E81" i="3"/>
  <c r="H81" i="3"/>
  <c r="A82" i="3"/>
  <c r="B82" i="3"/>
  <c r="D82" i="3"/>
  <c r="G82" i="3"/>
  <c r="C82" i="3"/>
  <c r="H82" i="3"/>
  <c r="A83" i="3"/>
  <c r="C83" i="3"/>
  <c r="E83" i="3"/>
  <c r="D83" i="3"/>
  <c r="E193" i="1"/>
  <c r="G83" i="3"/>
  <c r="H83" i="3"/>
  <c r="B83" i="3"/>
  <c r="A84" i="3"/>
  <c r="C84" i="3"/>
  <c r="E84" i="3"/>
  <c r="D84" i="3"/>
  <c r="E194" i="1"/>
  <c r="G84" i="3"/>
  <c r="H84" i="3"/>
  <c r="B84" i="3"/>
  <c r="A85" i="3"/>
  <c r="C85" i="3"/>
  <c r="E85" i="3"/>
  <c r="D85" i="3"/>
  <c r="E195" i="1"/>
  <c r="G85" i="3"/>
  <c r="H85" i="3"/>
  <c r="B85" i="3"/>
  <c r="A86" i="3"/>
  <c r="C86" i="3"/>
  <c r="E86" i="3"/>
  <c r="D86" i="3"/>
  <c r="E196" i="1"/>
  <c r="G86" i="3"/>
  <c r="H86" i="3"/>
  <c r="B86" i="3"/>
  <c r="A87" i="3"/>
  <c r="C87" i="3"/>
  <c r="E87" i="3"/>
  <c r="D87" i="3"/>
  <c r="E197" i="1"/>
  <c r="G87" i="3"/>
  <c r="H87" i="3"/>
  <c r="B87" i="3"/>
  <c r="A88" i="3"/>
  <c r="C88" i="3"/>
  <c r="E88" i="3"/>
  <c r="D88" i="3"/>
  <c r="E198" i="1"/>
  <c r="G88" i="3"/>
  <c r="H88" i="3"/>
  <c r="B88" i="3"/>
  <c r="A89" i="3"/>
  <c r="C89" i="3"/>
  <c r="E89" i="3"/>
  <c r="D89" i="3"/>
  <c r="E199" i="1"/>
  <c r="G89" i="3"/>
  <c r="H89" i="3"/>
  <c r="B89" i="3"/>
  <c r="A90" i="3"/>
  <c r="C90" i="3"/>
  <c r="E90" i="3"/>
  <c r="D90" i="3"/>
  <c r="E200" i="1"/>
  <c r="G90" i="3"/>
  <c r="H90" i="3"/>
  <c r="B90" i="3"/>
  <c r="A91" i="3"/>
  <c r="C91" i="3"/>
  <c r="E91" i="3"/>
  <c r="D91" i="3"/>
  <c r="E201" i="1"/>
  <c r="G91" i="3"/>
  <c r="H91" i="3"/>
  <c r="B91" i="3"/>
  <c r="A92" i="3"/>
  <c r="C92" i="3"/>
  <c r="E92" i="3"/>
  <c r="D92" i="3"/>
  <c r="E202" i="1"/>
  <c r="G92" i="3"/>
  <c r="H92" i="3"/>
  <c r="B92" i="3"/>
  <c r="A93" i="3"/>
  <c r="C93" i="3"/>
  <c r="E93" i="3"/>
  <c r="D93" i="3"/>
  <c r="E203" i="1"/>
  <c r="G93" i="3"/>
  <c r="H93" i="3"/>
  <c r="B93" i="3"/>
  <c r="A94" i="3"/>
  <c r="C94" i="3"/>
  <c r="E94" i="3"/>
  <c r="D94" i="3"/>
  <c r="E204" i="1"/>
  <c r="G94" i="3"/>
  <c r="H94" i="3"/>
  <c r="B94" i="3"/>
  <c r="A95" i="3"/>
  <c r="C95" i="3"/>
  <c r="E95" i="3"/>
  <c r="D95" i="3"/>
  <c r="E205" i="1"/>
  <c r="G95" i="3"/>
  <c r="H95" i="3"/>
  <c r="B95" i="3"/>
  <c r="A96" i="3"/>
  <c r="C96" i="3"/>
  <c r="E96" i="3"/>
  <c r="D96" i="3"/>
  <c r="E206" i="1"/>
  <c r="G96" i="3"/>
  <c r="H96" i="3"/>
  <c r="B96" i="3"/>
  <c r="A97" i="3"/>
  <c r="C97" i="3"/>
  <c r="E97" i="3"/>
  <c r="D97" i="3"/>
  <c r="E207" i="1"/>
  <c r="E98" i="3" s="1"/>
  <c r="G97" i="3"/>
  <c r="H97" i="3"/>
  <c r="B97" i="3"/>
  <c r="A98" i="3"/>
  <c r="B98" i="3"/>
  <c r="C98" i="3"/>
  <c r="D98" i="3"/>
  <c r="G98" i="3"/>
  <c r="H98" i="3"/>
  <c r="A99" i="3"/>
  <c r="D99" i="3"/>
  <c r="E208" i="1"/>
  <c r="G99" i="3"/>
  <c r="C99" i="3"/>
  <c r="H99" i="3"/>
  <c r="B99" i="3"/>
  <c r="A100" i="3"/>
  <c r="D100" i="3"/>
  <c r="E209" i="1"/>
  <c r="E100" i="3" s="1"/>
  <c r="G100" i="3"/>
  <c r="C100" i="3"/>
  <c r="H100" i="3"/>
  <c r="B100" i="3"/>
  <c r="A101" i="3"/>
  <c r="D101" i="3"/>
  <c r="E210" i="1"/>
  <c r="G101" i="3"/>
  <c r="C101" i="3"/>
  <c r="H101" i="3"/>
  <c r="B101" i="3"/>
  <c r="A102" i="3"/>
  <c r="D102" i="3"/>
  <c r="E211" i="1"/>
  <c r="G102" i="3"/>
  <c r="C102" i="3"/>
  <c r="H102" i="3"/>
  <c r="B102" i="3"/>
  <c r="A103" i="3"/>
  <c r="D103" i="3"/>
  <c r="E212" i="1"/>
  <c r="E103" i="3" s="1"/>
  <c r="G103" i="3"/>
  <c r="C103" i="3"/>
  <c r="H103" i="3"/>
  <c r="B103" i="3"/>
  <c r="A104" i="3"/>
  <c r="D104" i="3"/>
  <c r="E213" i="1"/>
  <c r="E104" i="3" s="1"/>
  <c r="G104" i="3"/>
  <c r="C104" i="3"/>
  <c r="H104" i="3"/>
  <c r="B104" i="3"/>
  <c r="A105" i="3"/>
  <c r="D105" i="3"/>
  <c r="E214" i="1"/>
  <c r="G105" i="3"/>
  <c r="C105" i="3"/>
  <c r="H105" i="3"/>
  <c r="B105" i="3"/>
  <c r="A106" i="3"/>
  <c r="D106" i="3"/>
  <c r="E215" i="1"/>
  <c r="G106" i="3"/>
  <c r="C106" i="3"/>
  <c r="H106" i="3"/>
  <c r="B106" i="3"/>
  <c r="A107" i="3"/>
  <c r="D107" i="3"/>
  <c r="E216" i="1"/>
  <c r="G107" i="3"/>
  <c r="C107" i="3"/>
  <c r="H107" i="3"/>
  <c r="B107" i="3"/>
  <c r="A108" i="3"/>
  <c r="D108" i="3"/>
  <c r="E217" i="1"/>
  <c r="E108" i="3" s="1"/>
  <c r="G108" i="3"/>
  <c r="C108" i="3"/>
  <c r="H108" i="3"/>
  <c r="B108" i="3"/>
  <c r="A109" i="3"/>
  <c r="D109" i="3"/>
  <c r="E219" i="1"/>
  <c r="G109" i="3"/>
  <c r="C109" i="3"/>
  <c r="H109" i="3"/>
  <c r="B109" i="3"/>
  <c r="A110" i="3"/>
  <c r="D110" i="3"/>
  <c r="E220" i="1"/>
  <c r="E110" i="3" s="1"/>
  <c r="G110" i="3"/>
  <c r="C110" i="3"/>
  <c r="H110" i="3"/>
  <c r="B110" i="3"/>
  <c r="A111" i="3"/>
  <c r="D111" i="3"/>
  <c r="E221" i="1"/>
  <c r="E111" i="3" s="1"/>
  <c r="G111" i="3"/>
  <c r="C111" i="3"/>
  <c r="H111" i="3"/>
  <c r="B111" i="3"/>
  <c r="A112" i="3"/>
  <c r="D112" i="3"/>
  <c r="E222" i="1"/>
  <c r="E112" i="3" s="1"/>
  <c r="G112" i="3"/>
  <c r="C112" i="3"/>
  <c r="H112" i="3"/>
  <c r="B112" i="3"/>
  <c r="A113" i="3"/>
  <c r="D113" i="3"/>
  <c r="G113" i="3"/>
  <c r="C113" i="3"/>
  <c r="E113" i="3"/>
  <c r="H113" i="3"/>
  <c r="B113" i="3"/>
  <c r="A114" i="3"/>
  <c r="D114" i="3"/>
  <c r="G114" i="3"/>
  <c r="C114" i="3"/>
  <c r="E114" i="3"/>
  <c r="H114" i="3"/>
  <c r="B114" i="3"/>
  <c r="A115" i="3"/>
  <c r="C115" i="3"/>
  <c r="D115" i="3"/>
  <c r="E224" i="1"/>
  <c r="E115" i="3" s="1"/>
  <c r="G115" i="3"/>
  <c r="H115" i="3"/>
  <c r="B115" i="3"/>
  <c r="A116" i="3"/>
  <c r="C116" i="3"/>
  <c r="D116" i="3"/>
  <c r="E225" i="1"/>
  <c r="G116" i="3"/>
  <c r="H116" i="3"/>
  <c r="B116" i="3"/>
  <c r="A117" i="3"/>
  <c r="C117" i="3"/>
  <c r="D117" i="3"/>
  <c r="E226" i="1"/>
  <c r="E117" i="3" s="1"/>
  <c r="G117" i="3"/>
  <c r="H117" i="3"/>
  <c r="B117" i="3"/>
  <c r="A118" i="3"/>
  <c r="C118" i="3"/>
  <c r="D118" i="3"/>
  <c r="E227" i="1"/>
  <c r="E118" i="3" s="1"/>
  <c r="G118" i="3"/>
  <c r="H118" i="3"/>
  <c r="B118" i="3"/>
  <c r="A119" i="3"/>
  <c r="C119" i="3"/>
  <c r="D119" i="3"/>
  <c r="E228" i="1"/>
  <c r="E119" i="3" s="1"/>
  <c r="G119" i="3"/>
  <c r="H119" i="3"/>
  <c r="B119" i="3"/>
  <c r="A120" i="3"/>
  <c r="C120" i="3"/>
  <c r="D120" i="3"/>
  <c r="E229" i="1"/>
  <c r="G120" i="3"/>
  <c r="H120" i="3"/>
  <c r="B120" i="3"/>
  <c r="A121" i="3"/>
  <c r="C121" i="3"/>
  <c r="D121" i="3"/>
  <c r="E230" i="1"/>
  <c r="E121" i="3" s="1"/>
  <c r="G121" i="3"/>
  <c r="H121" i="3"/>
  <c r="B121" i="3"/>
  <c r="A122" i="3"/>
  <c r="C122" i="3"/>
  <c r="D122" i="3"/>
  <c r="E231" i="1"/>
  <c r="G122" i="3"/>
  <c r="H122" i="3"/>
  <c r="B122" i="3"/>
  <c r="A123" i="3"/>
  <c r="C123" i="3"/>
  <c r="D123" i="3"/>
  <c r="E232" i="1"/>
  <c r="E123" i="3" s="1"/>
  <c r="G123" i="3"/>
  <c r="H123" i="3"/>
  <c r="B123" i="3"/>
  <c r="A124" i="3"/>
  <c r="C124" i="3"/>
  <c r="D124" i="3"/>
  <c r="E233" i="1"/>
  <c r="E124" i="3" s="1"/>
  <c r="G124" i="3"/>
  <c r="H124" i="3"/>
  <c r="B124" i="3"/>
  <c r="A125" i="3"/>
  <c r="C125" i="3"/>
  <c r="D125" i="3"/>
  <c r="E234" i="1"/>
  <c r="E125" i="3" s="1"/>
  <c r="G125" i="3"/>
  <c r="H125" i="3"/>
  <c r="B125" i="3"/>
  <c r="A126" i="3"/>
  <c r="C126" i="3"/>
  <c r="D126" i="3"/>
  <c r="E235" i="1"/>
  <c r="E126" i="3" s="1"/>
  <c r="G126" i="3"/>
  <c r="H126" i="3"/>
  <c r="B126" i="3"/>
  <c r="A127" i="3"/>
  <c r="C127" i="3"/>
  <c r="D127" i="3"/>
  <c r="E236" i="1"/>
  <c r="E127" i="3" s="1"/>
  <c r="G127" i="3"/>
  <c r="H127" i="3"/>
  <c r="B127" i="3"/>
  <c r="A128" i="3"/>
  <c r="C128" i="3"/>
  <c r="D128" i="3"/>
  <c r="E237" i="1"/>
  <c r="E128" i="3" s="1"/>
  <c r="G128" i="3"/>
  <c r="H128" i="3"/>
  <c r="B128" i="3"/>
  <c r="A129" i="3"/>
  <c r="C129" i="3"/>
  <c r="D129" i="3"/>
  <c r="E238" i="1"/>
  <c r="G129" i="3"/>
  <c r="H129" i="3"/>
  <c r="B129" i="3"/>
  <c r="A130" i="3"/>
  <c r="C130" i="3"/>
  <c r="D130" i="3"/>
  <c r="E239" i="1"/>
  <c r="G130" i="3"/>
  <c r="H130" i="3"/>
  <c r="B130" i="3"/>
  <c r="A131" i="3"/>
  <c r="C131" i="3"/>
  <c r="D131" i="3"/>
  <c r="E240" i="1"/>
  <c r="E131" i="3" s="1"/>
  <c r="G131" i="3"/>
  <c r="H131" i="3"/>
  <c r="B131" i="3"/>
  <c r="A132" i="3"/>
  <c r="C132" i="3"/>
  <c r="D132" i="3"/>
  <c r="E241" i="1"/>
  <c r="G132" i="3"/>
  <c r="H132" i="3"/>
  <c r="B132" i="3"/>
  <c r="A133" i="3"/>
  <c r="C133" i="3"/>
  <c r="D133" i="3"/>
  <c r="E242" i="1"/>
  <c r="G133" i="3"/>
  <c r="H133" i="3"/>
  <c r="B133" i="3"/>
  <c r="A134" i="3"/>
  <c r="C134" i="3"/>
  <c r="D134" i="3"/>
  <c r="E243" i="1"/>
  <c r="E134" i="3" s="1"/>
  <c r="G134" i="3"/>
  <c r="H134" i="3"/>
  <c r="B134" i="3"/>
  <c r="A135" i="3"/>
  <c r="C135" i="3"/>
  <c r="D135" i="3"/>
  <c r="E244" i="1"/>
  <c r="E135" i="3" s="1"/>
  <c r="G135" i="3"/>
  <c r="H135" i="3"/>
  <c r="B135" i="3"/>
  <c r="A136" i="3"/>
  <c r="C136" i="3"/>
  <c r="D136" i="3"/>
  <c r="E245" i="1"/>
  <c r="G136" i="3"/>
  <c r="H136" i="3"/>
  <c r="B136" i="3"/>
  <c r="A137" i="3"/>
  <c r="C137" i="3"/>
  <c r="D137" i="3"/>
  <c r="E246" i="1"/>
  <c r="G137" i="3"/>
  <c r="H137" i="3"/>
  <c r="B137" i="3"/>
  <c r="A138" i="3"/>
  <c r="C138" i="3"/>
  <c r="D138" i="3"/>
  <c r="E247" i="1"/>
  <c r="G138" i="3"/>
  <c r="H138" i="3"/>
  <c r="B138" i="3"/>
  <c r="A139" i="3"/>
  <c r="C139" i="3"/>
  <c r="D139" i="3"/>
  <c r="E248" i="1"/>
  <c r="F248" i="1" s="1"/>
  <c r="E139" i="3"/>
  <c r="G139" i="3"/>
  <c r="H139" i="3"/>
  <c r="B139" i="3"/>
  <c r="A140" i="3"/>
  <c r="C140" i="3"/>
  <c r="D140" i="3"/>
  <c r="E249" i="1"/>
  <c r="E140" i="3"/>
  <c r="G140" i="3"/>
  <c r="H140" i="3"/>
  <c r="B140" i="3"/>
  <c r="A141" i="3"/>
  <c r="C141" i="3"/>
  <c r="D141" i="3"/>
  <c r="E250" i="1"/>
  <c r="E141" i="3"/>
  <c r="G141" i="3"/>
  <c r="H141" i="3"/>
  <c r="B141" i="3"/>
  <c r="A142" i="3"/>
  <c r="C142" i="3"/>
  <c r="D142" i="3"/>
  <c r="E251" i="1"/>
  <c r="E142" i="3"/>
  <c r="G142" i="3"/>
  <c r="H142" i="3"/>
  <c r="B142" i="3"/>
  <c r="A143" i="3"/>
  <c r="C143" i="3"/>
  <c r="D143" i="3"/>
  <c r="E252" i="1"/>
  <c r="E143" i="3"/>
  <c r="G143" i="3"/>
  <c r="H143" i="3"/>
  <c r="B143" i="3"/>
  <c r="A144" i="3"/>
  <c r="C144" i="3"/>
  <c r="D144" i="3"/>
  <c r="E253" i="1"/>
  <c r="E144" i="3"/>
  <c r="G144" i="3"/>
  <c r="H144" i="3"/>
  <c r="B144" i="3"/>
  <c r="A145" i="3"/>
  <c r="C145" i="3"/>
  <c r="D145" i="3"/>
  <c r="E254" i="1"/>
  <c r="E145" i="3"/>
  <c r="G145" i="3"/>
  <c r="H145" i="3"/>
  <c r="B145" i="3"/>
  <c r="A146" i="3"/>
  <c r="C146" i="3"/>
  <c r="D146" i="3"/>
  <c r="E255" i="1"/>
  <c r="E146" i="3"/>
  <c r="G146" i="3"/>
  <c r="H146" i="3"/>
  <c r="B146" i="3"/>
  <c r="A147" i="3"/>
  <c r="C147" i="3"/>
  <c r="D147" i="3"/>
  <c r="E256" i="1"/>
  <c r="E147" i="3"/>
  <c r="G147" i="3"/>
  <c r="H147" i="3"/>
  <c r="B147" i="3"/>
  <c r="A148" i="3"/>
  <c r="C148" i="3"/>
  <c r="D148" i="3"/>
  <c r="E257" i="1"/>
  <c r="E148" i="3"/>
  <c r="G148" i="3"/>
  <c r="H148" i="3"/>
  <c r="B148" i="3"/>
  <c r="A149" i="3"/>
  <c r="C149" i="3"/>
  <c r="D149" i="3"/>
  <c r="E258" i="1"/>
  <c r="E149" i="3"/>
  <c r="G149" i="3"/>
  <c r="H149" i="3"/>
  <c r="B149" i="3"/>
  <c r="A150" i="3"/>
  <c r="C150" i="3"/>
  <c r="D150" i="3"/>
  <c r="E259" i="1"/>
  <c r="E150" i="3"/>
  <c r="G150" i="3"/>
  <c r="H150" i="3"/>
  <c r="B150" i="3"/>
  <c r="A151" i="3"/>
  <c r="C151" i="3"/>
  <c r="D151" i="3"/>
  <c r="E260" i="1"/>
  <c r="E151" i="3"/>
  <c r="G151" i="3"/>
  <c r="H151" i="3"/>
  <c r="B151" i="3"/>
  <c r="A152" i="3"/>
  <c r="C152" i="3"/>
  <c r="D152" i="3"/>
  <c r="E261" i="1"/>
  <c r="E152" i="3"/>
  <c r="G152" i="3"/>
  <c r="H152" i="3"/>
  <c r="B152" i="3"/>
  <c r="A153" i="3"/>
  <c r="C153" i="3"/>
  <c r="D153" i="3"/>
  <c r="E262" i="1"/>
  <c r="E153" i="3"/>
  <c r="G153" i="3"/>
  <c r="H153" i="3"/>
  <c r="B153" i="3"/>
  <c r="A154" i="3"/>
  <c r="C154" i="3"/>
  <c r="D154" i="3"/>
  <c r="E263" i="1"/>
  <c r="E154" i="3"/>
  <c r="G154" i="3"/>
  <c r="H154" i="3"/>
  <c r="B154" i="3"/>
  <c r="A155" i="3"/>
  <c r="C155" i="3"/>
  <c r="D155" i="3"/>
  <c r="E264" i="1"/>
  <c r="E155" i="3"/>
  <c r="G155" i="3"/>
  <c r="H155" i="3"/>
  <c r="B155" i="3"/>
  <c r="A156" i="3"/>
  <c r="C156" i="3"/>
  <c r="D156" i="3"/>
  <c r="E265" i="1"/>
  <c r="E156" i="3"/>
  <c r="G156" i="3"/>
  <c r="H156" i="3"/>
  <c r="B156" i="3"/>
  <c r="A157" i="3"/>
  <c r="C157" i="3"/>
  <c r="D157" i="3"/>
  <c r="E266" i="1"/>
  <c r="E157" i="3"/>
  <c r="G157" i="3"/>
  <c r="H157" i="3"/>
  <c r="B157" i="3"/>
  <c r="A158" i="3"/>
  <c r="C158" i="3"/>
  <c r="D158" i="3"/>
  <c r="E267" i="1"/>
  <c r="E158" i="3"/>
  <c r="G158" i="3"/>
  <c r="H158" i="3"/>
  <c r="B158" i="3"/>
  <c r="A159" i="3"/>
  <c r="C159" i="3"/>
  <c r="D159" i="3"/>
  <c r="E268" i="1"/>
  <c r="F268" i="1" s="1"/>
  <c r="E159" i="3"/>
  <c r="G159" i="3"/>
  <c r="H159" i="3"/>
  <c r="B159" i="3"/>
  <c r="A160" i="3"/>
  <c r="C160" i="3"/>
  <c r="D160" i="3"/>
  <c r="E269" i="1"/>
  <c r="E160" i="3"/>
  <c r="G160" i="3"/>
  <c r="H160" i="3"/>
  <c r="B160" i="3"/>
  <c r="A161" i="3"/>
  <c r="C161" i="3"/>
  <c r="D161" i="3"/>
  <c r="E270" i="1"/>
  <c r="E161" i="3"/>
  <c r="G161" i="3"/>
  <c r="H161" i="3"/>
  <c r="B161" i="3"/>
  <c r="A162" i="3"/>
  <c r="C162" i="3"/>
  <c r="D162" i="3"/>
  <c r="E271" i="1"/>
  <c r="E162" i="3"/>
  <c r="G162" i="3"/>
  <c r="H162" i="3"/>
  <c r="B162" i="3"/>
  <c r="A163" i="3"/>
  <c r="C163" i="3"/>
  <c r="D163" i="3"/>
  <c r="E273" i="1"/>
  <c r="E163" i="3"/>
  <c r="G163" i="3"/>
  <c r="H163" i="3"/>
  <c r="B163" i="3"/>
  <c r="A164" i="3"/>
  <c r="C164" i="3"/>
  <c r="D164" i="3"/>
  <c r="E274" i="1"/>
  <c r="E164" i="3"/>
  <c r="G164" i="3"/>
  <c r="H164" i="3"/>
  <c r="B164" i="3"/>
  <c r="A165" i="3"/>
  <c r="C165" i="3"/>
  <c r="D165" i="3"/>
  <c r="E275" i="1"/>
  <c r="E165" i="3"/>
  <c r="G165" i="3"/>
  <c r="H165" i="3"/>
  <c r="B165" i="3"/>
  <c r="A166" i="3"/>
  <c r="C166" i="3"/>
  <c r="D166" i="3"/>
  <c r="E276" i="1"/>
  <c r="E166" i="3"/>
  <c r="G166" i="3"/>
  <c r="H166" i="3"/>
  <c r="B166" i="3"/>
  <c r="A167" i="3"/>
  <c r="C167" i="3"/>
  <c r="D167" i="3"/>
  <c r="E277" i="1"/>
  <c r="E167" i="3"/>
  <c r="G167" i="3"/>
  <c r="H167" i="3"/>
  <c r="B167" i="3"/>
  <c r="A168" i="3"/>
  <c r="C168" i="3"/>
  <c r="D168" i="3"/>
  <c r="E279" i="1"/>
  <c r="E168" i="3"/>
  <c r="G168" i="3"/>
  <c r="H168" i="3"/>
  <c r="B168" i="3"/>
  <c r="A169" i="3"/>
  <c r="C169" i="3"/>
  <c r="D169" i="3"/>
  <c r="E281" i="1"/>
  <c r="E169" i="3"/>
  <c r="G169" i="3"/>
  <c r="H169" i="3"/>
  <c r="B169" i="3"/>
  <c r="A170" i="3"/>
  <c r="C170" i="3"/>
  <c r="D170" i="3"/>
  <c r="E282" i="1"/>
  <c r="F282" i="1" s="1"/>
  <c r="E170" i="3"/>
  <c r="G170" i="3"/>
  <c r="H170" i="3"/>
  <c r="B170" i="3"/>
  <c r="A171" i="3"/>
  <c r="C171" i="3"/>
  <c r="D171" i="3"/>
  <c r="E283" i="1"/>
  <c r="E171" i="3"/>
  <c r="G171" i="3"/>
  <c r="H171" i="3"/>
  <c r="B171" i="3"/>
  <c r="A172" i="3"/>
  <c r="C172" i="3"/>
  <c r="D172" i="3"/>
  <c r="E284" i="1"/>
  <c r="E172" i="3"/>
  <c r="G172" i="3"/>
  <c r="H172" i="3"/>
  <c r="B172" i="3"/>
  <c r="A173" i="3"/>
  <c r="C173" i="3"/>
  <c r="D173" i="3"/>
  <c r="E286" i="1"/>
  <c r="E173" i="3"/>
  <c r="G173" i="3"/>
  <c r="H173" i="3"/>
  <c r="B173" i="3"/>
  <c r="A174" i="3"/>
  <c r="C174" i="3"/>
  <c r="D174" i="3"/>
  <c r="E287" i="1"/>
  <c r="E174" i="3"/>
  <c r="G174" i="3"/>
  <c r="H174" i="3"/>
  <c r="B174" i="3"/>
  <c r="A175" i="3"/>
  <c r="C175" i="3"/>
  <c r="D175" i="3"/>
  <c r="E288" i="1"/>
  <c r="F288" i="1" s="1"/>
  <c r="E175" i="3"/>
  <c r="G175" i="3"/>
  <c r="H175" i="3"/>
  <c r="B175" i="3"/>
  <c r="A176" i="3"/>
  <c r="C176" i="3"/>
  <c r="D176" i="3"/>
  <c r="E290" i="1"/>
  <c r="E176" i="3"/>
  <c r="G176" i="3"/>
  <c r="H176" i="3"/>
  <c r="B176" i="3"/>
  <c r="A177" i="3"/>
  <c r="C177" i="3"/>
  <c r="D177" i="3"/>
  <c r="E298" i="1"/>
  <c r="E177" i="3"/>
  <c r="G177" i="3"/>
  <c r="H177" i="3"/>
  <c r="B177" i="3"/>
  <c r="A178" i="3"/>
  <c r="C178" i="3"/>
  <c r="D178" i="3"/>
  <c r="E299" i="1"/>
  <c r="F299" i="1" s="1"/>
  <c r="E178" i="3"/>
  <c r="G178" i="3"/>
  <c r="H178" i="3"/>
  <c r="B178" i="3"/>
  <c r="A179" i="3"/>
  <c r="C179" i="3"/>
  <c r="D179" i="3"/>
  <c r="E301" i="1"/>
  <c r="E179" i="3"/>
  <c r="G179" i="3"/>
  <c r="H179" i="3"/>
  <c r="B179" i="3"/>
  <c r="A180" i="3"/>
  <c r="C180" i="3"/>
  <c r="D180" i="3"/>
  <c r="E302" i="1"/>
  <c r="E180" i="3"/>
  <c r="G180" i="3"/>
  <c r="H180" i="3"/>
  <c r="B180" i="3"/>
  <c r="A181" i="3"/>
  <c r="C181" i="3"/>
  <c r="D181" i="3"/>
  <c r="E305" i="1"/>
  <c r="E181" i="3"/>
  <c r="G181" i="3"/>
  <c r="H181" i="3"/>
  <c r="B181" i="3"/>
  <c r="A182" i="3"/>
  <c r="C182" i="3"/>
  <c r="D182" i="3"/>
  <c r="E307" i="1"/>
  <c r="E182" i="3"/>
  <c r="G182" i="3"/>
  <c r="H182" i="3"/>
  <c r="B182" i="3"/>
  <c r="A183" i="3"/>
  <c r="C183" i="3"/>
  <c r="D183" i="3"/>
  <c r="E308" i="1"/>
  <c r="E183" i="3"/>
  <c r="G183" i="3"/>
  <c r="H183" i="3"/>
  <c r="B183" i="3"/>
  <c r="A184" i="3"/>
  <c r="C184" i="3"/>
  <c r="D184" i="3"/>
  <c r="E309" i="1"/>
  <c r="E184" i="3"/>
  <c r="G184" i="3"/>
  <c r="H184" i="3"/>
  <c r="B184" i="3"/>
  <c r="A185" i="3"/>
  <c r="C185" i="3"/>
  <c r="D185" i="3"/>
  <c r="E310" i="1"/>
  <c r="E185" i="3"/>
  <c r="G185" i="3"/>
  <c r="H185" i="3"/>
  <c r="B185" i="3"/>
  <c r="A186" i="3"/>
  <c r="C186" i="3"/>
  <c r="D186" i="3"/>
  <c r="E311" i="1"/>
  <c r="E186" i="3"/>
  <c r="G186" i="3"/>
  <c r="H186" i="3"/>
  <c r="B186" i="3"/>
  <c r="A187" i="3"/>
  <c r="D187" i="3"/>
  <c r="E314" i="1"/>
  <c r="G187" i="3"/>
  <c r="C187" i="3"/>
  <c r="H187" i="3"/>
  <c r="B187" i="3"/>
  <c r="A188" i="3"/>
  <c r="D188" i="3"/>
  <c r="E317" i="1"/>
  <c r="G188" i="3"/>
  <c r="C188" i="3"/>
  <c r="H188" i="3"/>
  <c r="B188" i="3"/>
  <c r="A189" i="3"/>
  <c r="D189" i="3"/>
  <c r="E318" i="1"/>
  <c r="E189" i="3" s="1"/>
  <c r="G189" i="3"/>
  <c r="C189" i="3"/>
  <c r="H189" i="3"/>
  <c r="B189" i="3"/>
  <c r="A190" i="3"/>
  <c r="D190" i="3"/>
  <c r="E319" i="1"/>
  <c r="G190" i="3"/>
  <c r="C190" i="3"/>
  <c r="H190" i="3"/>
  <c r="B190" i="3"/>
  <c r="A191" i="3"/>
  <c r="D191" i="3"/>
  <c r="E321" i="1"/>
  <c r="G191" i="3"/>
  <c r="C191" i="3"/>
  <c r="H191" i="3"/>
  <c r="B191" i="3"/>
  <c r="A192" i="3"/>
  <c r="D192" i="3"/>
  <c r="E322" i="1"/>
  <c r="G192" i="3"/>
  <c r="C192" i="3"/>
  <c r="H192" i="3"/>
  <c r="B192" i="3"/>
  <c r="A193" i="3"/>
  <c r="D193" i="3"/>
  <c r="G193" i="3"/>
  <c r="C193" i="3"/>
  <c r="E193" i="3"/>
  <c r="H193" i="3"/>
  <c r="B193" i="3"/>
  <c r="A194" i="3"/>
  <c r="B194" i="3"/>
  <c r="D194" i="3"/>
  <c r="E324" i="1"/>
  <c r="G194" i="3"/>
  <c r="C194" i="3"/>
  <c r="H194" i="3"/>
  <c r="A195" i="3"/>
  <c r="B195" i="3"/>
  <c r="D195" i="3"/>
  <c r="E326" i="1"/>
  <c r="G195" i="3"/>
  <c r="C195" i="3"/>
  <c r="H195" i="3"/>
  <c r="A196" i="3"/>
  <c r="B196" i="3"/>
  <c r="D196" i="3"/>
  <c r="E327" i="1"/>
  <c r="E196" i="3" s="1"/>
  <c r="G196" i="3"/>
  <c r="C196" i="3"/>
  <c r="H196" i="3"/>
  <c r="A197" i="3"/>
  <c r="B197" i="3"/>
  <c r="D197" i="3"/>
  <c r="E329" i="1"/>
  <c r="G197" i="3"/>
  <c r="C197" i="3"/>
  <c r="H197" i="3"/>
  <c r="A198" i="3"/>
  <c r="D198" i="3"/>
  <c r="G198" i="3"/>
  <c r="C198" i="3"/>
  <c r="H198" i="3"/>
  <c r="B198" i="3"/>
  <c r="A199" i="3"/>
  <c r="B199" i="3"/>
  <c r="C199" i="3"/>
  <c r="E199" i="3"/>
  <c r="D199" i="3"/>
  <c r="G199" i="3"/>
  <c r="H199" i="3"/>
  <c r="A200" i="3"/>
  <c r="B200" i="3"/>
  <c r="D200" i="3"/>
  <c r="G200" i="3"/>
  <c r="C200" i="3"/>
  <c r="H200" i="3"/>
  <c r="A201" i="3"/>
  <c r="B201" i="3"/>
  <c r="C201" i="3"/>
  <c r="D201" i="3"/>
  <c r="E201" i="3"/>
  <c r="G201" i="3"/>
  <c r="H201" i="3"/>
  <c r="A202" i="3"/>
  <c r="B202" i="3"/>
  <c r="C202" i="3"/>
  <c r="E202" i="3"/>
  <c r="D202" i="3"/>
  <c r="G202" i="3"/>
  <c r="H202" i="3"/>
  <c r="A203" i="3"/>
  <c r="D203" i="3"/>
  <c r="G203" i="3"/>
  <c r="C203" i="3"/>
  <c r="E203" i="3"/>
  <c r="H203" i="3"/>
  <c r="B203" i="3"/>
  <c r="A204" i="3"/>
  <c r="C204" i="3"/>
  <c r="D204" i="3"/>
  <c r="E21" i="1"/>
  <c r="F21" i="1" s="1"/>
  <c r="G204" i="3"/>
  <c r="H204" i="3"/>
  <c r="B204" i="3"/>
  <c r="A205" i="3"/>
  <c r="C205" i="3"/>
  <c r="D205" i="3"/>
  <c r="E22" i="1"/>
  <c r="G205" i="3"/>
  <c r="H205" i="3"/>
  <c r="B205" i="3"/>
  <c r="A206" i="3"/>
  <c r="C206" i="3"/>
  <c r="D206" i="3"/>
  <c r="E23" i="1"/>
  <c r="G206" i="3"/>
  <c r="H206" i="3"/>
  <c r="B206" i="3"/>
  <c r="A207" i="3"/>
  <c r="C207" i="3"/>
  <c r="D207" i="3"/>
  <c r="E24" i="1"/>
  <c r="E207" i="3" s="1"/>
  <c r="G207" i="3"/>
  <c r="H207" i="3"/>
  <c r="B207" i="3"/>
  <c r="A208" i="3"/>
  <c r="C208" i="3"/>
  <c r="D208" i="3"/>
  <c r="E25" i="1"/>
  <c r="E208" i="3" s="1"/>
  <c r="G208" i="3"/>
  <c r="H208" i="3"/>
  <c r="B208" i="3"/>
  <c r="A209" i="3"/>
  <c r="C209" i="3"/>
  <c r="D209" i="3"/>
  <c r="E26" i="1"/>
  <c r="G209" i="3"/>
  <c r="H209" i="3"/>
  <c r="B209" i="3"/>
  <c r="A210" i="3"/>
  <c r="C210" i="3"/>
  <c r="D210" i="3"/>
  <c r="E27" i="1"/>
  <c r="E210" i="3"/>
  <c r="G210" i="3"/>
  <c r="H210" i="3"/>
  <c r="B210" i="3"/>
  <c r="A211" i="3"/>
  <c r="C211" i="3"/>
  <c r="D211" i="3"/>
  <c r="E28" i="1"/>
  <c r="E211" i="3"/>
  <c r="G211" i="3"/>
  <c r="H211" i="3"/>
  <c r="B211" i="3"/>
  <c r="A212" i="3"/>
  <c r="C212" i="3"/>
  <c r="D212" i="3"/>
  <c r="E29" i="1"/>
  <c r="G212" i="3"/>
  <c r="H212" i="3"/>
  <c r="B212" i="3"/>
  <c r="A213" i="3"/>
  <c r="C213" i="3"/>
  <c r="D213" i="3"/>
  <c r="E30" i="1"/>
  <c r="G213" i="3"/>
  <c r="H213" i="3"/>
  <c r="B213" i="3"/>
  <c r="A214" i="3"/>
  <c r="C214" i="3"/>
  <c r="D214" i="3"/>
  <c r="E31" i="1"/>
  <c r="E214" i="3" s="1"/>
  <c r="G214" i="3"/>
  <c r="H214" i="3"/>
  <c r="B214" i="3"/>
  <c r="A215" i="3"/>
  <c r="C215" i="3"/>
  <c r="D215" i="3"/>
  <c r="E32" i="1"/>
  <c r="E215" i="3" s="1"/>
  <c r="G215" i="3"/>
  <c r="H215" i="3"/>
  <c r="B215" i="3"/>
  <c r="A216" i="3"/>
  <c r="C216" i="3"/>
  <c r="D216" i="3"/>
  <c r="E33" i="1"/>
  <c r="E216" i="3" s="1"/>
  <c r="G216" i="3"/>
  <c r="H216" i="3"/>
  <c r="B216" i="3"/>
  <c r="A217" i="3"/>
  <c r="C217" i="3"/>
  <c r="D217" i="3"/>
  <c r="E34" i="1"/>
  <c r="E217" i="3" s="1"/>
  <c r="G217" i="3"/>
  <c r="H217" i="3"/>
  <c r="B217" i="3"/>
  <c r="A218" i="3"/>
  <c r="C218" i="3"/>
  <c r="D218" i="3"/>
  <c r="E35" i="1"/>
  <c r="G218" i="3"/>
  <c r="H218" i="3"/>
  <c r="B218" i="3"/>
  <c r="A219" i="3"/>
  <c r="C219" i="3"/>
  <c r="D219" i="3"/>
  <c r="E36" i="1"/>
  <c r="G219" i="3"/>
  <c r="H219" i="3"/>
  <c r="B219" i="3"/>
  <c r="A220" i="3"/>
  <c r="C220" i="3"/>
  <c r="D220" i="3"/>
  <c r="E37" i="1"/>
  <c r="E220" i="3" s="1"/>
  <c r="G220" i="3"/>
  <c r="H220" i="3"/>
  <c r="B220" i="3"/>
  <c r="A221" i="3"/>
  <c r="C221" i="3"/>
  <c r="D221" i="3"/>
  <c r="E38" i="1"/>
  <c r="E221" i="3" s="1"/>
  <c r="G221" i="3"/>
  <c r="H221" i="3"/>
  <c r="B221" i="3"/>
  <c r="A222" i="3"/>
  <c r="C222" i="3"/>
  <c r="D222" i="3"/>
  <c r="E39" i="1"/>
  <c r="E222" i="3" s="1"/>
  <c r="G222" i="3"/>
  <c r="H222" i="3"/>
  <c r="B222" i="3"/>
  <c r="A223" i="3"/>
  <c r="C223" i="3"/>
  <c r="D223" i="3"/>
  <c r="E40" i="1"/>
  <c r="E223" i="3" s="1"/>
  <c r="G223" i="3"/>
  <c r="H223" i="3"/>
  <c r="B223" i="3"/>
  <c r="A224" i="3"/>
  <c r="C224" i="3"/>
  <c r="D224" i="3"/>
  <c r="E41" i="1"/>
  <c r="E224" i="3" s="1"/>
  <c r="G224" i="3"/>
  <c r="H224" i="3"/>
  <c r="B224" i="3"/>
  <c r="A225" i="3"/>
  <c r="C225" i="3"/>
  <c r="D225" i="3"/>
  <c r="E42" i="1"/>
  <c r="E225" i="3" s="1"/>
  <c r="G225" i="3"/>
  <c r="H225" i="3"/>
  <c r="B225" i="3"/>
  <c r="A226" i="3"/>
  <c r="C226" i="3"/>
  <c r="D226" i="3"/>
  <c r="E43" i="1"/>
  <c r="G226" i="3"/>
  <c r="H226" i="3"/>
  <c r="B226" i="3"/>
  <c r="A227" i="3"/>
  <c r="C227" i="3"/>
  <c r="D227" i="3"/>
  <c r="E44" i="1"/>
  <c r="G227" i="3"/>
  <c r="H227" i="3"/>
  <c r="B227" i="3"/>
  <c r="A228" i="3"/>
  <c r="C228" i="3"/>
  <c r="D228" i="3"/>
  <c r="E45" i="1"/>
  <c r="E228" i="3" s="1"/>
  <c r="G228" i="3"/>
  <c r="H228" i="3"/>
  <c r="B228" i="3"/>
  <c r="A229" i="3"/>
  <c r="D229" i="3"/>
  <c r="E46" i="1"/>
  <c r="G229" i="3"/>
  <c r="C229" i="3"/>
  <c r="H229" i="3"/>
  <c r="B229" i="3"/>
  <c r="A230" i="3"/>
  <c r="D230" i="3"/>
  <c r="E47" i="1"/>
  <c r="E230" i="3" s="1"/>
  <c r="G230" i="3"/>
  <c r="C230" i="3"/>
  <c r="H230" i="3"/>
  <c r="B230" i="3"/>
  <c r="A231" i="3"/>
  <c r="D231" i="3"/>
  <c r="E48" i="1"/>
  <c r="E231" i="3" s="1"/>
  <c r="G231" i="3"/>
  <c r="C231" i="3"/>
  <c r="H231" i="3"/>
  <c r="B231" i="3"/>
  <c r="A232" i="3"/>
  <c r="D232" i="3"/>
  <c r="E49" i="1"/>
  <c r="G232" i="3"/>
  <c r="C232" i="3"/>
  <c r="H232" i="3"/>
  <c r="B232" i="3"/>
  <c r="A233" i="3"/>
  <c r="D233" i="3"/>
  <c r="E50" i="1"/>
  <c r="G233" i="3"/>
  <c r="C233" i="3"/>
  <c r="H233" i="3"/>
  <c r="B233" i="3"/>
  <c r="A234" i="3"/>
  <c r="D234" i="3"/>
  <c r="E51" i="1"/>
  <c r="G234" i="3"/>
  <c r="C234" i="3"/>
  <c r="H234" i="3"/>
  <c r="B234" i="3"/>
  <c r="A235" i="3"/>
  <c r="D235" i="3"/>
  <c r="E52" i="1"/>
  <c r="G235" i="3"/>
  <c r="C235" i="3"/>
  <c r="H235" i="3"/>
  <c r="B235" i="3"/>
  <c r="A236" i="3"/>
  <c r="D236" i="3"/>
  <c r="E53" i="1"/>
  <c r="G236" i="3"/>
  <c r="C236" i="3"/>
  <c r="E236" i="3"/>
  <c r="H236" i="3"/>
  <c r="B236" i="3"/>
  <c r="A237" i="3"/>
  <c r="D237" i="3"/>
  <c r="E54" i="1"/>
  <c r="G237" i="3"/>
  <c r="C237" i="3"/>
  <c r="H237" i="3"/>
  <c r="B237" i="3"/>
  <c r="A238" i="3"/>
  <c r="D238" i="3"/>
  <c r="E55" i="1"/>
  <c r="G238" i="3"/>
  <c r="C238" i="3"/>
  <c r="E238" i="3"/>
  <c r="H238" i="3"/>
  <c r="B238" i="3"/>
  <c r="A239" i="3"/>
  <c r="D239" i="3"/>
  <c r="E56" i="1"/>
  <c r="G239" i="3"/>
  <c r="C239" i="3"/>
  <c r="H239" i="3"/>
  <c r="B239" i="3"/>
  <c r="A240" i="3"/>
  <c r="D240" i="3"/>
  <c r="E57" i="1"/>
  <c r="G240" i="3"/>
  <c r="C240" i="3"/>
  <c r="E240" i="3"/>
  <c r="H240" i="3"/>
  <c r="B240" i="3"/>
  <c r="A241" i="3"/>
  <c r="D241" i="3"/>
  <c r="E58" i="1"/>
  <c r="G241" i="3"/>
  <c r="C241" i="3"/>
  <c r="H241" i="3"/>
  <c r="B241" i="3"/>
  <c r="A242" i="3"/>
  <c r="D242" i="3"/>
  <c r="E59" i="1"/>
  <c r="F59" i="1" s="1"/>
  <c r="G242" i="3"/>
  <c r="C242" i="3"/>
  <c r="E242" i="3"/>
  <c r="H242" i="3"/>
  <c r="B242" i="3"/>
  <c r="A243" i="3"/>
  <c r="D243" i="3"/>
  <c r="E60" i="1"/>
  <c r="G243" i="3"/>
  <c r="C243" i="3"/>
  <c r="H243" i="3"/>
  <c r="B243" i="3"/>
  <c r="A244" i="3"/>
  <c r="D244" i="3"/>
  <c r="E61" i="1"/>
  <c r="G244" i="3"/>
  <c r="C244" i="3"/>
  <c r="H244" i="3"/>
  <c r="B244" i="3"/>
  <c r="A245" i="3"/>
  <c r="D245" i="3"/>
  <c r="E62" i="1"/>
  <c r="F62" i="1" s="1"/>
  <c r="G245" i="3"/>
  <c r="C245" i="3"/>
  <c r="H245" i="3"/>
  <c r="B245" i="3"/>
  <c r="A246" i="3"/>
  <c r="D246" i="3"/>
  <c r="E63" i="1"/>
  <c r="G246" i="3"/>
  <c r="C246" i="3"/>
  <c r="H246" i="3"/>
  <c r="B246" i="3"/>
  <c r="A247" i="3"/>
  <c r="D247" i="3"/>
  <c r="E64" i="1"/>
  <c r="G247" i="3"/>
  <c r="C247" i="3"/>
  <c r="H247" i="3"/>
  <c r="B247" i="3"/>
  <c r="A248" i="3"/>
  <c r="D248" i="3"/>
  <c r="E65" i="1"/>
  <c r="E248" i="3" s="1"/>
  <c r="G248" i="3"/>
  <c r="C248" i="3"/>
  <c r="H248" i="3"/>
  <c r="B248" i="3"/>
  <c r="A249" i="3"/>
  <c r="D249" i="3"/>
  <c r="E66" i="1"/>
  <c r="F66" i="1" s="1"/>
  <c r="G66" i="1" s="1"/>
  <c r="G249" i="3"/>
  <c r="C249" i="3"/>
  <c r="H249" i="3"/>
  <c r="B249" i="3"/>
  <c r="A250" i="3"/>
  <c r="D250" i="3"/>
  <c r="E67" i="1"/>
  <c r="G250" i="3"/>
  <c r="C250" i="3"/>
  <c r="H250" i="3"/>
  <c r="B250" i="3"/>
  <c r="A251" i="3"/>
  <c r="D251" i="3"/>
  <c r="E68" i="1"/>
  <c r="G251" i="3"/>
  <c r="C251" i="3"/>
  <c r="H251" i="3"/>
  <c r="B251" i="3"/>
  <c r="A252" i="3"/>
  <c r="D252" i="3"/>
  <c r="E69" i="1"/>
  <c r="G252" i="3"/>
  <c r="C252" i="3"/>
  <c r="H252" i="3"/>
  <c r="B252" i="3"/>
  <c r="A253" i="3"/>
  <c r="D253" i="3"/>
  <c r="E70" i="1"/>
  <c r="F70" i="1" s="1"/>
  <c r="I70" i="1" s="1"/>
  <c r="G253" i="3"/>
  <c r="C253" i="3"/>
  <c r="H253" i="3"/>
  <c r="B253" i="3"/>
  <c r="A254" i="3"/>
  <c r="D254" i="3"/>
  <c r="E71" i="1"/>
  <c r="G254" i="3"/>
  <c r="C254" i="3"/>
  <c r="H254" i="3"/>
  <c r="B254" i="3"/>
  <c r="A255" i="3"/>
  <c r="D255" i="3"/>
  <c r="E72" i="1"/>
  <c r="G255" i="3"/>
  <c r="C255" i="3"/>
  <c r="H255" i="3"/>
  <c r="B255" i="3"/>
  <c r="A256" i="3"/>
  <c r="D256" i="3"/>
  <c r="E73" i="1"/>
  <c r="E256" i="3" s="1"/>
  <c r="G256" i="3"/>
  <c r="C256" i="3"/>
  <c r="H256" i="3"/>
  <c r="B256" i="3"/>
  <c r="A257" i="3"/>
  <c r="D257" i="3"/>
  <c r="E74" i="1"/>
  <c r="G257" i="3"/>
  <c r="C257" i="3"/>
  <c r="H257" i="3"/>
  <c r="B257" i="3"/>
  <c r="A258" i="3"/>
  <c r="D258" i="3"/>
  <c r="E75" i="1"/>
  <c r="G258" i="3"/>
  <c r="C258" i="3"/>
  <c r="E258" i="3"/>
  <c r="H258" i="3"/>
  <c r="B258" i="3"/>
  <c r="A259" i="3"/>
  <c r="D259" i="3"/>
  <c r="E76" i="1"/>
  <c r="G259" i="3"/>
  <c r="C259" i="3"/>
  <c r="H259" i="3"/>
  <c r="B259" i="3"/>
  <c r="A260" i="3"/>
  <c r="D260" i="3"/>
  <c r="E77" i="1"/>
  <c r="G260" i="3"/>
  <c r="C260" i="3"/>
  <c r="H260" i="3"/>
  <c r="B260" i="3"/>
  <c r="A261" i="3"/>
  <c r="D261" i="3"/>
  <c r="E78" i="1"/>
  <c r="G261" i="3"/>
  <c r="C261" i="3"/>
  <c r="H261" i="3"/>
  <c r="B261" i="3"/>
  <c r="A262" i="3"/>
  <c r="D262" i="3"/>
  <c r="E79" i="1"/>
  <c r="E262" i="3" s="1"/>
  <c r="G262" i="3"/>
  <c r="C262" i="3"/>
  <c r="H262" i="3"/>
  <c r="B262" i="3"/>
  <c r="A263" i="3"/>
  <c r="D263" i="3"/>
  <c r="E80" i="1"/>
  <c r="F80" i="1" s="1"/>
  <c r="Z80" i="1" s="1"/>
  <c r="G263" i="3"/>
  <c r="C263" i="3"/>
  <c r="H263" i="3"/>
  <c r="B263" i="3"/>
  <c r="A264" i="3"/>
  <c r="D264" i="3"/>
  <c r="E81" i="1"/>
  <c r="G264" i="3"/>
  <c r="C264" i="3"/>
  <c r="H264" i="3"/>
  <c r="B264" i="3"/>
  <c r="A265" i="3"/>
  <c r="D265" i="3"/>
  <c r="E82" i="1"/>
  <c r="G265" i="3"/>
  <c r="C265" i="3"/>
  <c r="H265" i="3"/>
  <c r="B265" i="3"/>
  <c r="A266" i="3"/>
  <c r="D266" i="3"/>
  <c r="E83" i="1"/>
  <c r="G266" i="3"/>
  <c r="C266" i="3"/>
  <c r="H266" i="3"/>
  <c r="B266" i="3"/>
  <c r="A267" i="3"/>
  <c r="D267" i="3"/>
  <c r="E84" i="1"/>
  <c r="G267" i="3"/>
  <c r="C267" i="3"/>
  <c r="H267" i="3"/>
  <c r="B267" i="3"/>
  <c r="A268" i="3"/>
  <c r="D268" i="3"/>
  <c r="E85" i="1"/>
  <c r="F85" i="1" s="1"/>
  <c r="G268" i="3"/>
  <c r="C268" i="3"/>
  <c r="H268" i="3"/>
  <c r="B268" i="3"/>
  <c r="A269" i="3"/>
  <c r="D269" i="3"/>
  <c r="E86" i="1"/>
  <c r="F86" i="1" s="1"/>
  <c r="I86" i="1" s="1"/>
  <c r="G269" i="3"/>
  <c r="C269" i="3"/>
  <c r="H269" i="3"/>
  <c r="B269" i="3"/>
  <c r="A270" i="3"/>
  <c r="D270" i="3"/>
  <c r="E87" i="1"/>
  <c r="G270" i="3"/>
  <c r="C270" i="3"/>
  <c r="E270" i="3"/>
  <c r="H270" i="3"/>
  <c r="B270" i="3"/>
  <c r="A271" i="3"/>
  <c r="B271" i="3"/>
  <c r="E88" i="1"/>
  <c r="F271" i="3"/>
  <c r="D271" i="3"/>
  <c r="G271" i="3"/>
  <c r="C271" i="3"/>
  <c r="E271" i="3"/>
  <c r="H271" i="3"/>
  <c r="A272" i="3"/>
  <c r="B272" i="3"/>
  <c r="C272" i="3"/>
  <c r="E89" i="1"/>
  <c r="E272" i="3"/>
  <c r="F272" i="3"/>
  <c r="D272" i="3"/>
  <c r="G272" i="3"/>
  <c r="H272" i="3"/>
  <c r="A273" i="3"/>
  <c r="B273" i="3"/>
  <c r="C273" i="3"/>
  <c r="D273" i="3"/>
  <c r="E90" i="1"/>
  <c r="F273" i="3"/>
  <c r="G273" i="3"/>
  <c r="H273" i="3"/>
  <c r="A274" i="3"/>
  <c r="B274" i="3"/>
  <c r="C274" i="3"/>
  <c r="D274" i="3"/>
  <c r="E91" i="1"/>
  <c r="F91" i="1"/>
  <c r="F274" i="3"/>
  <c r="G274" i="3"/>
  <c r="H274" i="3"/>
  <c r="A275" i="3"/>
  <c r="C275" i="3"/>
  <c r="D275" i="3"/>
  <c r="E92" i="1"/>
  <c r="E275" i="3" s="1"/>
  <c r="F275" i="3"/>
  <c r="G275" i="3"/>
  <c r="H275" i="3"/>
  <c r="B275" i="3"/>
  <c r="A276" i="3"/>
  <c r="B276" i="3"/>
  <c r="C276" i="3"/>
  <c r="D276" i="3"/>
  <c r="E93" i="1"/>
  <c r="E276" i="3" s="1"/>
  <c r="G276" i="3"/>
  <c r="H276" i="3"/>
  <c r="A277" i="3"/>
  <c r="C277" i="3"/>
  <c r="D277" i="3"/>
  <c r="E94" i="1"/>
  <c r="E277" i="3" s="1"/>
  <c r="G277" i="3"/>
  <c r="H277" i="3"/>
  <c r="B277" i="3"/>
  <c r="A278" i="3"/>
  <c r="B278" i="3"/>
  <c r="C278" i="3"/>
  <c r="D278" i="3"/>
  <c r="E95" i="1"/>
  <c r="G278" i="3"/>
  <c r="H278" i="3"/>
  <c r="A279" i="3"/>
  <c r="C279" i="3"/>
  <c r="E279" i="3"/>
  <c r="D279" i="3"/>
  <c r="E96" i="1"/>
  <c r="G279" i="3"/>
  <c r="H279" i="3"/>
  <c r="B279" i="3"/>
  <c r="A280" i="3"/>
  <c r="B280" i="3"/>
  <c r="C280" i="3"/>
  <c r="D280" i="3"/>
  <c r="E97" i="1"/>
  <c r="G280" i="3"/>
  <c r="H280" i="3"/>
  <c r="A281" i="3"/>
  <c r="C281" i="3"/>
  <c r="E281" i="3"/>
  <c r="D281" i="3"/>
  <c r="E98" i="1"/>
  <c r="G281" i="3"/>
  <c r="H281" i="3"/>
  <c r="B281" i="3"/>
  <c r="A282" i="3"/>
  <c r="B282" i="3"/>
  <c r="D282" i="3"/>
  <c r="E99" i="1"/>
  <c r="E282" i="3" s="1"/>
  <c r="G282" i="3"/>
  <c r="C282" i="3"/>
  <c r="H282" i="3"/>
  <c r="A283" i="3"/>
  <c r="C283" i="3"/>
  <c r="E283" i="3"/>
  <c r="D283" i="3"/>
  <c r="E100" i="1"/>
  <c r="G283" i="3"/>
  <c r="H283" i="3"/>
  <c r="B283" i="3"/>
  <c r="A284" i="3"/>
  <c r="B284" i="3"/>
  <c r="D284" i="3"/>
  <c r="E101" i="1"/>
  <c r="E284" i="3" s="1"/>
  <c r="G284" i="3"/>
  <c r="C284" i="3"/>
  <c r="H284" i="3"/>
  <c r="A285" i="3"/>
  <c r="C285" i="3"/>
  <c r="E285" i="3"/>
  <c r="D285" i="3"/>
  <c r="E102" i="1"/>
  <c r="G285" i="3"/>
  <c r="H285" i="3"/>
  <c r="B285" i="3"/>
  <c r="A286" i="3"/>
  <c r="B286" i="3"/>
  <c r="D286" i="3"/>
  <c r="E103" i="1"/>
  <c r="F103" i="1" s="1"/>
  <c r="G286" i="3"/>
  <c r="C286" i="3"/>
  <c r="H286" i="3"/>
  <c r="A287" i="3"/>
  <c r="C287" i="3"/>
  <c r="E287" i="3"/>
  <c r="D287" i="3"/>
  <c r="E104" i="1"/>
  <c r="G287" i="3"/>
  <c r="H287" i="3"/>
  <c r="B287" i="3"/>
  <c r="A288" i="3"/>
  <c r="B288" i="3"/>
  <c r="D288" i="3"/>
  <c r="E105" i="1"/>
  <c r="E288" i="3" s="1"/>
  <c r="G288" i="3"/>
  <c r="C288" i="3"/>
  <c r="H288" i="3"/>
  <c r="A289" i="3"/>
  <c r="C289" i="3"/>
  <c r="E289" i="3"/>
  <c r="D289" i="3"/>
  <c r="E106" i="1"/>
  <c r="G289" i="3"/>
  <c r="H289" i="3"/>
  <c r="B289" i="3"/>
  <c r="A290" i="3"/>
  <c r="B290" i="3"/>
  <c r="D290" i="3"/>
  <c r="E107" i="1"/>
  <c r="F107" i="1" s="1"/>
  <c r="I107" i="1" s="1"/>
  <c r="G290" i="3"/>
  <c r="C290" i="3"/>
  <c r="H290" i="3"/>
  <c r="A291" i="3"/>
  <c r="C291" i="3"/>
  <c r="E291" i="3"/>
  <c r="D291" i="3"/>
  <c r="E108" i="1"/>
  <c r="G291" i="3"/>
  <c r="H291" i="3"/>
  <c r="B291" i="3"/>
  <c r="A292" i="3"/>
  <c r="B292" i="3"/>
  <c r="D292" i="3"/>
  <c r="E109" i="1"/>
  <c r="E292" i="3" s="1"/>
  <c r="G292" i="3"/>
  <c r="C292" i="3"/>
  <c r="H292" i="3"/>
  <c r="A293" i="3"/>
  <c r="C293" i="3"/>
  <c r="E293" i="3"/>
  <c r="D293" i="3"/>
  <c r="E110" i="1"/>
  <c r="G293" i="3"/>
  <c r="H293" i="3"/>
  <c r="B293" i="3"/>
  <c r="A294" i="3"/>
  <c r="B294" i="3"/>
  <c r="D294" i="3"/>
  <c r="E111" i="1"/>
  <c r="F111" i="1" s="1"/>
  <c r="G294" i="3"/>
  <c r="C294" i="3"/>
  <c r="H294" i="3"/>
  <c r="A295" i="3"/>
  <c r="C295" i="3"/>
  <c r="E295" i="3"/>
  <c r="D295" i="3"/>
  <c r="E112" i="1"/>
  <c r="G295" i="3"/>
  <c r="H295" i="3"/>
  <c r="B295" i="3"/>
  <c r="A296" i="3"/>
  <c r="B296" i="3"/>
  <c r="D296" i="3"/>
  <c r="E113" i="1"/>
  <c r="E296" i="3" s="1"/>
  <c r="G296" i="3"/>
  <c r="C296" i="3"/>
  <c r="H296" i="3"/>
  <c r="A297" i="3"/>
  <c r="C297" i="3"/>
  <c r="E297" i="3"/>
  <c r="D297" i="3"/>
  <c r="E114" i="1"/>
  <c r="G297" i="3"/>
  <c r="H297" i="3"/>
  <c r="B297" i="3"/>
  <c r="A298" i="3"/>
  <c r="B298" i="3"/>
  <c r="D298" i="3"/>
  <c r="E128" i="1"/>
  <c r="F128" i="1" s="1"/>
  <c r="Z128" i="1" s="1"/>
  <c r="G298" i="3"/>
  <c r="C298" i="3"/>
  <c r="H298" i="3"/>
  <c r="A299" i="3"/>
  <c r="C299" i="3"/>
  <c r="E299" i="3"/>
  <c r="D299" i="3"/>
  <c r="E129" i="1"/>
  <c r="G299" i="3"/>
  <c r="H299" i="3"/>
  <c r="B299" i="3"/>
  <c r="A300" i="3"/>
  <c r="B300" i="3"/>
  <c r="D300" i="3"/>
  <c r="E134" i="1"/>
  <c r="F134" i="1" s="1"/>
  <c r="G300" i="3"/>
  <c r="C300" i="3"/>
  <c r="H300" i="3"/>
  <c r="A301" i="3"/>
  <c r="C301" i="3"/>
  <c r="E301" i="3"/>
  <c r="D301" i="3"/>
  <c r="E137" i="1"/>
  <c r="G301" i="3"/>
  <c r="H301" i="3"/>
  <c r="B301" i="3"/>
  <c r="A302" i="3"/>
  <c r="B302" i="3"/>
  <c r="D302" i="3"/>
  <c r="E141" i="1"/>
  <c r="F141" i="1" s="1"/>
  <c r="Z141" i="1" s="1"/>
  <c r="G302" i="3"/>
  <c r="C302" i="3"/>
  <c r="H302" i="3"/>
  <c r="A303" i="3"/>
  <c r="C303" i="3"/>
  <c r="E303" i="3"/>
  <c r="D303" i="3"/>
  <c r="E218" i="1"/>
  <c r="G303" i="3"/>
  <c r="H303" i="3"/>
  <c r="B303" i="3"/>
  <c r="A304" i="3"/>
  <c r="B304" i="3"/>
  <c r="D304" i="3"/>
  <c r="E223" i="1"/>
  <c r="F223" i="1" s="1"/>
  <c r="G304" i="3"/>
  <c r="C304" i="3"/>
  <c r="E304" i="3"/>
  <c r="H304" i="3"/>
  <c r="A305" i="3"/>
  <c r="C305" i="3"/>
  <c r="E305" i="3"/>
  <c r="D305" i="3"/>
  <c r="E278" i="1"/>
  <c r="G305" i="3"/>
  <c r="H305" i="3"/>
  <c r="B305" i="3"/>
  <c r="A306" i="3"/>
  <c r="B306" i="3"/>
  <c r="D306" i="3"/>
  <c r="E280" i="1"/>
  <c r="G306" i="3"/>
  <c r="C306" i="3"/>
  <c r="E306" i="3"/>
  <c r="H306" i="3"/>
  <c r="A307" i="3"/>
  <c r="C307" i="3"/>
  <c r="E307" i="3"/>
  <c r="D307" i="3"/>
  <c r="E285" i="1"/>
  <c r="G307" i="3"/>
  <c r="H307" i="3"/>
  <c r="B307" i="3"/>
  <c r="A308" i="3"/>
  <c r="B308" i="3"/>
  <c r="D308" i="3"/>
  <c r="E289" i="1"/>
  <c r="F289" i="1" s="1"/>
  <c r="G308" i="3"/>
  <c r="C308" i="3"/>
  <c r="E308" i="3"/>
  <c r="H308" i="3"/>
  <c r="A309" i="3"/>
  <c r="C309" i="3"/>
  <c r="E309" i="3"/>
  <c r="D309" i="3"/>
  <c r="E291" i="1"/>
  <c r="G309" i="3"/>
  <c r="H309" i="3"/>
  <c r="B309" i="3"/>
  <c r="A310" i="3"/>
  <c r="B310" i="3"/>
  <c r="D310" i="3"/>
  <c r="E292" i="1"/>
  <c r="F292" i="1" s="1"/>
  <c r="G310" i="3"/>
  <c r="C310" i="3"/>
  <c r="E310" i="3"/>
  <c r="H310" i="3"/>
  <c r="A311" i="3"/>
  <c r="C311" i="3"/>
  <c r="E311" i="3"/>
  <c r="D311" i="3"/>
  <c r="E293" i="1"/>
  <c r="G311" i="3"/>
  <c r="H311" i="3"/>
  <c r="B311" i="3"/>
  <c r="A312" i="3"/>
  <c r="B312" i="3"/>
  <c r="D312" i="3"/>
  <c r="E294" i="1"/>
  <c r="G312" i="3"/>
  <c r="C312" i="3"/>
  <c r="E312" i="3"/>
  <c r="H312" i="3"/>
  <c r="A313" i="3"/>
  <c r="C313" i="3"/>
  <c r="E313" i="3"/>
  <c r="D313" i="3"/>
  <c r="E295" i="1"/>
  <c r="G313" i="3"/>
  <c r="H313" i="3"/>
  <c r="B313" i="3"/>
  <c r="A314" i="3"/>
  <c r="B314" i="3"/>
  <c r="D314" i="3"/>
  <c r="E296" i="1"/>
  <c r="F296" i="1" s="1"/>
  <c r="G314" i="3"/>
  <c r="C314" i="3"/>
  <c r="E314" i="3"/>
  <c r="H314" i="3"/>
  <c r="A315" i="3"/>
  <c r="C315" i="3"/>
  <c r="E315" i="3"/>
  <c r="D315" i="3"/>
  <c r="E297" i="1"/>
  <c r="G315" i="3"/>
  <c r="H315" i="3"/>
  <c r="B315" i="3"/>
  <c r="A316" i="3"/>
  <c r="B316" i="3"/>
  <c r="D316" i="3"/>
  <c r="E300" i="1"/>
  <c r="G316" i="3"/>
  <c r="C316" i="3"/>
  <c r="E316" i="3"/>
  <c r="H316" i="3"/>
  <c r="A317" i="3"/>
  <c r="C317" i="3"/>
  <c r="E317" i="3"/>
  <c r="D317" i="3"/>
  <c r="E303" i="1"/>
  <c r="G317" i="3"/>
  <c r="H317" i="3"/>
  <c r="B317" i="3"/>
  <c r="A318" i="3"/>
  <c r="B318" i="3"/>
  <c r="D318" i="3"/>
  <c r="E304" i="1"/>
  <c r="F304" i="1" s="1"/>
  <c r="Z304" i="1" s="1"/>
  <c r="G318" i="3"/>
  <c r="C318" i="3"/>
  <c r="E318" i="3"/>
  <c r="H318" i="3"/>
  <c r="A319" i="3"/>
  <c r="C319" i="3"/>
  <c r="E319" i="3"/>
  <c r="D319" i="3"/>
  <c r="E306" i="1"/>
  <c r="G319" i="3"/>
  <c r="H319" i="3"/>
  <c r="B319" i="3"/>
  <c r="A320" i="3"/>
  <c r="B320" i="3"/>
  <c r="D320" i="3"/>
  <c r="E312" i="1"/>
  <c r="F312" i="1" s="1"/>
  <c r="G320" i="3"/>
  <c r="C320" i="3"/>
  <c r="E320" i="3"/>
  <c r="H320" i="3"/>
  <c r="A321" i="3"/>
  <c r="C321" i="3"/>
  <c r="E321" i="3"/>
  <c r="D321" i="3"/>
  <c r="E313" i="1"/>
  <c r="G321" i="3"/>
  <c r="H321" i="3"/>
  <c r="B321" i="3"/>
  <c r="A322" i="3"/>
  <c r="B322" i="3"/>
  <c r="C322" i="3"/>
  <c r="E322" i="3"/>
  <c r="D322" i="3"/>
  <c r="G322" i="3"/>
  <c r="H322" i="3"/>
  <c r="A323" i="3"/>
  <c r="B323" i="3"/>
  <c r="C323" i="3"/>
  <c r="E323" i="3"/>
  <c r="D323" i="3"/>
  <c r="G323" i="3"/>
  <c r="H323" i="3"/>
  <c r="A324" i="3"/>
  <c r="B324" i="3"/>
  <c r="C324" i="3"/>
  <c r="D324" i="3"/>
  <c r="E324" i="3"/>
  <c r="G324" i="3"/>
  <c r="H324" i="3"/>
  <c r="A325" i="3"/>
  <c r="B325" i="3"/>
  <c r="D325" i="3"/>
  <c r="G325" i="3"/>
  <c r="C325" i="3"/>
  <c r="E325" i="3"/>
  <c r="H325" i="3"/>
  <c r="A326" i="3"/>
  <c r="C326" i="3"/>
  <c r="E326" i="3"/>
  <c r="D326" i="3"/>
  <c r="G326" i="3"/>
  <c r="H326" i="3"/>
  <c r="B326" i="3"/>
  <c r="AY2" i="1"/>
  <c r="AY4" i="1"/>
  <c r="AY5" i="1"/>
  <c r="AY6" i="1"/>
  <c r="AY9" i="1"/>
  <c r="Z10" i="1"/>
  <c r="F24" i="1"/>
  <c r="F27" i="1"/>
  <c r="F28" i="1"/>
  <c r="Z28" i="1"/>
  <c r="G28" i="1"/>
  <c r="F31" i="1"/>
  <c r="Z31" i="1"/>
  <c r="F32" i="1"/>
  <c r="Z32" i="1" s="1"/>
  <c r="F34" i="1"/>
  <c r="F37" i="1"/>
  <c r="G37" i="1" s="1"/>
  <c r="F38" i="1"/>
  <c r="F40" i="1"/>
  <c r="F41" i="1"/>
  <c r="F42" i="1"/>
  <c r="F45" i="1"/>
  <c r="Z45" i="1" s="1"/>
  <c r="F46" i="1"/>
  <c r="F47" i="1"/>
  <c r="F48" i="1"/>
  <c r="I48" i="1" s="1"/>
  <c r="F52" i="1"/>
  <c r="G52" i="1" s="1"/>
  <c r="F53" i="1"/>
  <c r="G53" i="1" s="1"/>
  <c r="F54" i="1"/>
  <c r="G54" i="1" s="1"/>
  <c r="Z54" i="1"/>
  <c r="F55" i="1"/>
  <c r="F56" i="1"/>
  <c r="F57" i="1"/>
  <c r="Z57" i="1" s="1"/>
  <c r="G57" i="1"/>
  <c r="F58" i="1"/>
  <c r="Z59" i="1"/>
  <c r="F60" i="1"/>
  <c r="Z62" i="1"/>
  <c r="G62" i="1"/>
  <c r="F64" i="1"/>
  <c r="F65" i="1"/>
  <c r="Z66" i="1"/>
  <c r="F73" i="1"/>
  <c r="F74" i="1"/>
  <c r="H74" i="1" s="1"/>
  <c r="F75" i="1"/>
  <c r="G75" i="1" s="1"/>
  <c r="Z75" i="1"/>
  <c r="F76" i="1"/>
  <c r="F78" i="1"/>
  <c r="Z78" i="1" s="1"/>
  <c r="F79" i="1"/>
  <c r="G80" i="1"/>
  <c r="F82" i="1"/>
  <c r="F84" i="1"/>
  <c r="I84" i="1" s="1"/>
  <c r="F87" i="1"/>
  <c r="Z87" i="1" s="1"/>
  <c r="F88" i="1"/>
  <c r="F89" i="1"/>
  <c r="G89" i="1"/>
  <c r="Z91" i="1"/>
  <c r="F92" i="1"/>
  <c r="F94" i="1"/>
  <c r="F96" i="1"/>
  <c r="F98" i="1"/>
  <c r="I98" i="1" s="1"/>
  <c r="Z98" i="1"/>
  <c r="F100" i="1"/>
  <c r="Z100" i="1" s="1"/>
  <c r="F101" i="1"/>
  <c r="Z101" i="1"/>
  <c r="F102" i="1"/>
  <c r="F104" i="1"/>
  <c r="G104" i="1" s="1"/>
  <c r="F105" i="1"/>
  <c r="Z105" i="1"/>
  <c r="F106" i="1"/>
  <c r="Z106" i="1" s="1"/>
  <c r="Z107" i="1"/>
  <c r="G107" i="1"/>
  <c r="F108" i="1"/>
  <c r="F109" i="1"/>
  <c r="Z109" i="1" s="1"/>
  <c r="F110" i="1"/>
  <c r="F112" i="1"/>
  <c r="F113" i="1"/>
  <c r="F114" i="1"/>
  <c r="G114" i="1" s="1"/>
  <c r="F115" i="1"/>
  <c r="F116" i="1"/>
  <c r="G116" i="1" s="1"/>
  <c r="E117" i="1"/>
  <c r="F117" i="1"/>
  <c r="F118" i="1"/>
  <c r="Z118" i="1" s="1"/>
  <c r="G118" i="1"/>
  <c r="H118" i="1" s="1"/>
  <c r="E119" i="1"/>
  <c r="F119" i="1" s="1"/>
  <c r="F120" i="1"/>
  <c r="F121" i="1"/>
  <c r="G121" i="1" s="1"/>
  <c r="F122" i="1"/>
  <c r="F123" i="1"/>
  <c r="F124" i="1"/>
  <c r="Z124" i="1" s="1"/>
  <c r="F125" i="1"/>
  <c r="F126" i="1"/>
  <c r="G126" i="1" s="1"/>
  <c r="K126" i="1" s="1"/>
  <c r="F127" i="1"/>
  <c r="F129" i="1"/>
  <c r="I129" i="1" s="1"/>
  <c r="F130" i="1"/>
  <c r="Z130" i="1" s="1"/>
  <c r="G130" i="1"/>
  <c r="K130" i="1" s="1"/>
  <c r="F131" i="1"/>
  <c r="F132" i="1"/>
  <c r="F133" i="1"/>
  <c r="G133" i="1" s="1"/>
  <c r="Z133" i="1"/>
  <c r="Z134" i="1"/>
  <c r="F135" i="1"/>
  <c r="Z135" i="1" s="1"/>
  <c r="G135" i="1"/>
  <c r="K135" i="1" s="1"/>
  <c r="F136" i="1"/>
  <c r="Z136" i="1" s="1"/>
  <c r="G136" i="1"/>
  <c r="I136" i="1" s="1"/>
  <c r="F137" i="1"/>
  <c r="F138" i="1"/>
  <c r="Z138" i="1" s="1"/>
  <c r="G138" i="1"/>
  <c r="I138" i="1" s="1"/>
  <c r="F139" i="1"/>
  <c r="G139" i="1" s="1"/>
  <c r="I139" i="1" s="1"/>
  <c r="F140" i="1"/>
  <c r="Z140" i="1" s="1"/>
  <c r="F142" i="1"/>
  <c r="F143" i="1"/>
  <c r="G143" i="1" s="1"/>
  <c r="Z143" i="1"/>
  <c r="F144" i="1"/>
  <c r="Z144" i="1" s="1"/>
  <c r="G144" i="1"/>
  <c r="F145" i="1"/>
  <c r="F146" i="1"/>
  <c r="F147" i="1"/>
  <c r="Z147" i="1"/>
  <c r="G147" i="1"/>
  <c r="F148" i="1"/>
  <c r="G148" i="1" s="1"/>
  <c r="F149" i="1"/>
  <c r="G149" i="1" s="1"/>
  <c r="F150" i="1"/>
  <c r="F151" i="1"/>
  <c r="G151" i="1" s="1"/>
  <c r="Z151" i="1"/>
  <c r="F152" i="1"/>
  <c r="F153" i="1"/>
  <c r="Z153" i="1" s="1"/>
  <c r="F154" i="1"/>
  <c r="F155" i="1"/>
  <c r="G155" i="1" s="1"/>
  <c r="F156" i="1"/>
  <c r="F157" i="1"/>
  <c r="Z157" i="1" s="1"/>
  <c r="F158" i="1"/>
  <c r="F159" i="1"/>
  <c r="G159" i="1" s="1"/>
  <c r="Z159" i="1"/>
  <c r="F160" i="1"/>
  <c r="F161" i="1"/>
  <c r="Z161" i="1"/>
  <c r="F162" i="1"/>
  <c r="G162" i="1" s="1"/>
  <c r="I162" i="1" s="1"/>
  <c r="F163" i="1"/>
  <c r="F164" i="1"/>
  <c r="G164" i="1" s="1"/>
  <c r="Z164" i="1"/>
  <c r="F165" i="1"/>
  <c r="F166" i="1"/>
  <c r="F167" i="1"/>
  <c r="Z167" i="1" s="1"/>
  <c r="F168" i="1"/>
  <c r="F169" i="1"/>
  <c r="Z169" i="1" s="1"/>
  <c r="F170" i="1"/>
  <c r="F171" i="1"/>
  <c r="G171" i="1" s="1"/>
  <c r="F172" i="1"/>
  <c r="F173" i="1"/>
  <c r="Z173" i="1" s="1"/>
  <c r="F174" i="1"/>
  <c r="Z174" i="1" s="1"/>
  <c r="F175" i="1"/>
  <c r="G175" i="1" s="1"/>
  <c r="F176" i="1"/>
  <c r="Z176" i="1" s="1"/>
  <c r="F177" i="1"/>
  <c r="G177" i="1"/>
  <c r="I177" i="1" s="1"/>
  <c r="Z177" i="1"/>
  <c r="F178" i="1"/>
  <c r="F179" i="1"/>
  <c r="F180" i="1"/>
  <c r="F181" i="1"/>
  <c r="Z181" i="1" s="1"/>
  <c r="G181" i="1"/>
  <c r="I181" i="1" s="1"/>
  <c r="F182" i="1"/>
  <c r="Z182" i="1" s="1"/>
  <c r="G182" i="1"/>
  <c r="I182" i="1" s="1"/>
  <c r="F183" i="1"/>
  <c r="Z183" i="1" s="1"/>
  <c r="F184" i="1"/>
  <c r="Z184" i="1" s="1"/>
  <c r="F185" i="1"/>
  <c r="Z185" i="1" s="1"/>
  <c r="F186" i="1"/>
  <c r="G186" i="1" s="1"/>
  <c r="F187" i="1"/>
  <c r="F188" i="1"/>
  <c r="F189" i="1"/>
  <c r="Z189" i="1" s="1"/>
  <c r="F190" i="1"/>
  <c r="F191" i="1"/>
  <c r="Z191" i="1" s="1"/>
  <c r="F192" i="1"/>
  <c r="Z192" i="1"/>
  <c r="F193" i="1"/>
  <c r="Z193" i="1" s="1"/>
  <c r="F194" i="1"/>
  <c r="Z194" i="1"/>
  <c r="F195" i="1"/>
  <c r="F196" i="1"/>
  <c r="F197" i="1"/>
  <c r="Z197" i="1" s="1"/>
  <c r="F198" i="1"/>
  <c r="G198" i="1" s="1"/>
  <c r="Z198" i="1"/>
  <c r="F199" i="1"/>
  <c r="F200" i="1"/>
  <c r="F201" i="1"/>
  <c r="F202" i="1"/>
  <c r="Z202" i="1" s="1"/>
  <c r="F203" i="1"/>
  <c r="Z203" i="1"/>
  <c r="F204" i="1"/>
  <c r="G204" i="1" s="1"/>
  <c r="F205" i="1"/>
  <c r="G205" i="1"/>
  <c r="Z205" i="1"/>
  <c r="F206" i="1"/>
  <c r="G206" i="1" s="1"/>
  <c r="I206" i="1" s="1"/>
  <c r="Z206" i="1"/>
  <c r="F207" i="1"/>
  <c r="Z207" i="1" s="1"/>
  <c r="F209" i="1"/>
  <c r="Z209" i="1" s="1"/>
  <c r="G209" i="1"/>
  <c r="I209" i="1" s="1"/>
  <c r="F212" i="1"/>
  <c r="G212" i="1" s="1"/>
  <c r="I212" i="1" s="1"/>
  <c r="Z212" i="1"/>
  <c r="F213" i="1"/>
  <c r="F217" i="1"/>
  <c r="G217" i="1" s="1"/>
  <c r="I217" i="1" s="1"/>
  <c r="Z217" i="1"/>
  <c r="F218" i="1"/>
  <c r="F220" i="1"/>
  <c r="Z220" i="1" s="1"/>
  <c r="F221" i="1"/>
  <c r="F222" i="1"/>
  <c r="Z222" i="1" s="1"/>
  <c r="F224" i="1"/>
  <c r="F226" i="1"/>
  <c r="Z226" i="1"/>
  <c r="G226" i="1"/>
  <c r="F227" i="1"/>
  <c r="F228" i="1"/>
  <c r="Z228" i="1"/>
  <c r="G228" i="1"/>
  <c r="F230" i="1"/>
  <c r="F232" i="1"/>
  <c r="Z232" i="1" s="1"/>
  <c r="F233" i="1"/>
  <c r="F234" i="1"/>
  <c r="F235" i="1"/>
  <c r="Z235" i="1" s="1"/>
  <c r="F236" i="1"/>
  <c r="Z236" i="1" s="1"/>
  <c r="F237" i="1"/>
  <c r="G237" i="1" s="1"/>
  <c r="I237" i="1" s="1"/>
  <c r="Z237" i="1"/>
  <c r="F240" i="1"/>
  <c r="F243" i="1"/>
  <c r="F244" i="1"/>
  <c r="G244" i="1" s="1"/>
  <c r="Z248" i="1"/>
  <c r="G248" i="1"/>
  <c r="F249" i="1"/>
  <c r="F250" i="1"/>
  <c r="G250" i="1" s="1"/>
  <c r="Z250" i="1"/>
  <c r="F251" i="1"/>
  <c r="F252" i="1"/>
  <c r="Z252" i="1" s="1"/>
  <c r="F253" i="1"/>
  <c r="F254" i="1"/>
  <c r="F255" i="1"/>
  <c r="Z255" i="1" s="1"/>
  <c r="F256" i="1"/>
  <c r="G256" i="1" s="1"/>
  <c r="I256" i="1" s="1"/>
  <c r="Z256" i="1"/>
  <c r="F257" i="1"/>
  <c r="G257" i="1" s="1"/>
  <c r="I257" i="1" s="1"/>
  <c r="Z257" i="1"/>
  <c r="F258" i="1"/>
  <c r="F259" i="1"/>
  <c r="Z259" i="1" s="1"/>
  <c r="F260" i="1"/>
  <c r="F261" i="1"/>
  <c r="Z261" i="1"/>
  <c r="G261" i="1"/>
  <c r="I261" i="1" s="1"/>
  <c r="F262" i="1"/>
  <c r="Z262" i="1" s="1"/>
  <c r="F263" i="1"/>
  <c r="F264" i="1"/>
  <c r="Z264" i="1" s="1"/>
  <c r="F265" i="1"/>
  <c r="Z265" i="1" s="1"/>
  <c r="F266" i="1"/>
  <c r="Z266" i="1"/>
  <c r="G266" i="1"/>
  <c r="I266" i="1" s="1"/>
  <c r="F267" i="1"/>
  <c r="Z267" i="1" s="1"/>
  <c r="Z268" i="1"/>
  <c r="G268" i="1"/>
  <c r="I268" i="1" s="1"/>
  <c r="F269" i="1"/>
  <c r="F270" i="1"/>
  <c r="F271" i="1"/>
  <c r="E272" i="1"/>
  <c r="F272" i="1"/>
  <c r="F273" i="1"/>
  <c r="G273" i="1" s="1"/>
  <c r="I273" i="1" s="1"/>
  <c r="Z273" i="1"/>
  <c r="F274" i="1"/>
  <c r="Z274" i="1" s="1"/>
  <c r="F275" i="1"/>
  <c r="Z275" i="1" s="1"/>
  <c r="F276" i="1"/>
  <c r="F277" i="1"/>
  <c r="Z277" i="1" s="1"/>
  <c r="F278" i="1"/>
  <c r="Z278" i="1" s="1"/>
  <c r="F279" i="1"/>
  <c r="F280" i="1"/>
  <c r="F281" i="1"/>
  <c r="Z281" i="1" s="1"/>
  <c r="Z282" i="1"/>
  <c r="G282" i="1"/>
  <c r="F283" i="1"/>
  <c r="Z283" i="1" s="1"/>
  <c r="G283" i="1"/>
  <c r="I283" i="1" s="1"/>
  <c r="F284" i="1"/>
  <c r="G284" i="1" s="1"/>
  <c r="I284" i="1" s="1"/>
  <c r="F285" i="1"/>
  <c r="F286" i="1"/>
  <c r="G286" i="1" s="1"/>
  <c r="F287" i="1"/>
  <c r="Z288" i="1"/>
  <c r="G288" i="1"/>
  <c r="I288" i="1" s="1"/>
  <c r="F290" i="1"/>
  <c r="G290" i="1" s="1"/>
  <c r="Z290" i="1"/>
  <c r="F291" i="1"/>
  <c r="F293" i="1"/>
  <c r="Z293" i="1" s="1"/>
  <c r="G293" i="1"/>
  <c r="F294" i="1"/>
  <c r="F295" i="1"/>
  <c r="Z295" i="1" s="1"/>
  <c r="G295" i="1"/>
  <c r="F297" i="1"/>
  <c r="F298" i="1"/>
  <c r="Z299" i="1"/>
  <c r="G299" i="1"/>
  <c r="F300" i="1"/>
  <c r="F301" i="1"/>
  <c r="Z301" i="1" s="1"/>
  <c r="G301" i="1"/>
  <c r="K301" i="1" s="1"/>
  <c r="F302" i="1"/>
  <c r="F303" i="1"/>
  <c r="G304" i="1"/>
  <c r="F305" i="1"/>
  <c r="F306" i="1"/>
  <c r="Z306" i="1" s="1"/>
  <c r="F307" i="1"/>
  <c r="F308" i="1"/>
  <c r="Z308" i="1" s="1"/>
  <c r="G308" i="1"/>
  <c r="K308" i="1" s="1"/>
  <c r="F309" i="1"/>
  <c r="Z309" i="1" s="1"/>
  <c r="G309" i="1"/>
  <c r="K309" i="1" s="1"/>
  <c r="F310" i="1"/>
  <c r="F311" i="1"/>
  <c r="F313" i="1"/>
  <c r="E315" i="1"/>
  <c r="F315" i="1" s="1"/>
  <c r="E316" i="1"/>
  <c r="F316" i="1"/>
  <c r="F318" i="1"/>
  <c r="Z318" i="1" s="1"/>
  <c r="E320" i="1"/>
  <c r="F320" i="1" s="1"/>
  <c r="G320" i="1" s="1"/>
  <c r="E323" i="1"/>
  <c r="F323" i="1" s="1"/>
  <c r="E325" i="1"/>
  <c r="F325" i="1" s="1"/>
  <c r="F327" i="1"/>
  <c r="E328" i="1"/>
  <c r="F328" i="1" s="1"/>
  <c r="Z330" i="1"/>
  <c r="Z333" i="1"/>
  <c r="Z334" i="1"/>
  <c r="Z336" i="1"/>
  <c r="Z338" i="1"/>
  <c r="Z339" i="1"/>
  <c r="Z340" i="1"/>
  <c r="Z341" i="1"/>
  <c r="Z342" i="1"/>
  <c r="Z346" i="1"/>
  <c r="Z347" i="1"/>
  <c r="Z349" i="1"/>
  <c r="Z350" i="1"/>
  <c r="Z351" i="1"/>
  <c r="AY12" i="1"/>
  <c r="AB13" i="1"/>
  <c r="AB14" i="1"/>
  <c r="AY14" i="1"/>
  <c r="AY15" i="1"/>
  <c r="F16" i="1"/>
  <c r="F17" i="1" s="1"/>
  <c r="AY16" i="1"/>
  <c r="C17" i="1"/>
  <c r="AY17" i="1"/>
  <c r="AY18" i="1"/>
  <c r="AY19" i="1"/>
  <c r="AY20" i="1"/>
  <c r="Q21" i="1"/>
  <c r="S21" i="1"/>
  <c r="AY21" i="1"/>
  <c r="Q22" i="1"/>
  <c r="S22" i="1"/>
  <c r="AY22" i="1"/>
  <c r="Q23" i="1"/>
  <c r="AB23" i="1"/>
  <c r="AD23" i="1"/>
  <c r="AF23" i="1"/>
  <c r="AY23" i="1"/>
  <c r="Q24" i="1"/>
  <c r="S24" i="1"/>
  <c r="AY24" i="1"/>
  <c r="Q25" i="1"/>
  <c r="S25" i="1"/>
  <c r="Q26" i="1"/>
  <c r="S26" i="1"/>
  <c r="I27" i="1"/>
  <c r="Q27" i="1"/>
  <c r="S27" i="1"/>
  <c r="AY27" i="1"/>
  <c r="H28" i="1"/>
  <c r="Q28" i="1"/>
  <c r="S28" i="1"/>
  <c r="Q29" i="1"/>
  <c r="S29" i="1"/>
  <c r="AY29" i="1"/>
  <c r="Q30" i="1"/>
  <c r="S30" i="1"/>
  <c r="AY30" i="1"/>
  <c r="Q31" i="1"/>
  <c r="S31" i="1"/>
  <c r="AY31" i="1"/>
  <c r="H32" i="1"/>
  <c r="Q32" i="1"/>
  <c r="S32" i="1"/>
  <c r="AY32" i="1"/>
  <c r="Q33" i="1"/>
  <c r="S33" i="1"/>
  <c r="AY33" i="1"/>
  <c r="Q34" i="1"/>
  <c r="S34" i="1"/>
  <c r="AY34" i="1"/>
  <c r="Q35" i="1"/>
  <c r="S35" i="1"/>
  <c r="AY35" i="1"/>
  <c r="Q36" i="1"/>
  <c r="S36" i="1"/>
  <c r="AY36" i="1"/>
  <c r="Q37" i="1"/>
  <c r="S37" i="1"/>
  <c r="AY37" i="1"/>
  <c r="H38" i="1"/>
  <c r="Q38" i="1"/>
  <c r="S38" i="1"/>
  <c r="AY38" i="1"/>
  <c r="Q39" i="1"/>
  <c r="S39" i="1"/>
  <c r="AY39" i="1"/>
  <c r="Q40" i="1"/>
  <c r="S40" i="1"/>
  <c r="AY40" i="1"/>
  <c r="Q41" i="1"/>
  <c r="S41" i="1"/>
  <c r="AY41" i="1"/>
  <c r="Q42" i="1"/>
  <c r="S42" i="1"/>
  <c r="AY42" i="1"/>
  <c r="Q43" i="1"/>
  <c r="S43" i="1"/>
  <c r="AY43" i="1"/>
  <c r="Q44" i="1"/>
  <c r="S44" i="1"/>
  <c r="AY44" i="1"/>
  <c r="H45" i="1"/>
  <c r="Q45" i="1"/>
  <c r="S45" i="1"/>
  <c r="AY45" i="1"/>
  <c r="Q46" i="1"/>
  <c r="S46" i="1"/>
  <c r="Q47" i="1"/>
  <c r="S47" i="1"/>
  <c r="Q48" i="1"/>
  <c r="S48" i="1"/>
  <c r="AY48" i="1"/>
  <c r="Q49" i="1"/>
  <c r="S49" i="1"/>
  <c r="AY49" i="1"/>
  <c r="Q50" i="1"/>
  <c r="S50" i="1"/>
  <c r="AY50" i="1"/>
  <c r="Q51" i="1"/>
  <c r="S51" i="1"/>
  <c r="AY51" i="1"/>
  <c r="I52" i="1"/>
  <c r="Q52" i="1"/>
  <c r="S52" i="1"/>
  <c r="AY52" i="1"/>
  <c r="I53" i="1"/>
  <c r="Q53" i="1"/>
  <c r="S53" i="1"/>
  <c r="AY53" i="1"/>
  <c r="I54" i="1"/>
  <c r="Q54" i="1"/>
  <c r="S54" i="1"/>
  <c r="AY54" i="1"/>
  <c r="Q55" i="1"/>
  <c r="S55" i="1"/>
  <c r="Q56" i="1"/>
  <c r="S56" i="1"/>
  <c r="I57" i="1"/>
  <c r="Q57" i="1"/>
  <c r="S57" i="1"/>
  <c r="AY57" i="1"/>
  <c r="Q58" i="1"/>
  <c r="S58" i="1"/>
  <c r="Q59" i="1"/>
  <c r="S59" i="1"/>
  <c r="AY59" i="1"/>
  <c r="H60" i="1"/>
  <c r="Q60" i="1"/>
  <c r="S60" i="1"/>
  <c r="AY60" i="1"/>
  <c r="Q61" i="1"/>
  <c r="S61" i="1"/>
  <c r="AY61" i="1"/>
  <c r="H62" i="1"/>
  <c r="Q62" i="1"/>
  <c r="S62" i="1"/>
  <c r="AY62" i="1"/>
  <c r="Q63" i="1"/>
  <c r="S63" i="1"/>
  <c r="AY63" i="1"/>
  <c r="H64" i="1"/>
  <c r="Q64" i="1"/>
  <c r="S64" i="1"/>
  <c r="AY64" i="1"/>
  <c r="Q65" i="1"/>
  <c r="S65" i="1"/>
  <c r="AY65" i="1"/>
  <c r="H66" i="1"/>
  <c r="Q66" i="1"/>
  <c r="S66" i="1"/>
  <c r="AY66" i="1"/>
  <c r="Q67" i="1"/>
  <c r="S67" i="1"/>
  <c r="AY67" i="1"/>
  <c r="Q68" i="1"/>
  <c r="S68" i="1"/>
  <c r="AY68" i="1"/>
  <c r="Q69" i="1"/>
  <c r="S69" i="1"/>
  <c r="AY69" i="1"/>
  <c r="Q70" i="1"/>
  <c r="S70" i="1"/>
  <c r="AY70" i="1"/>
  <c r="Q71" i="1"/>
  <c r="S71" i="1"/>
  <c r="AY71" i="1"/>
  <c r="Q72" i="1"/>
  <c r="S72" i="1"/>
  <c r="AY72" i="1"/>
  <c r="Q73" i="1"/>
  <c r="S73" i="1"/>
  <c r="AY73" i="1"/>
  <c r="Q74" i="1"/>
  <c r="S74" i="1"/>
  <c r="AY74" i="1"/>
  <c r="I75" i="1"/>
  <c r="Q75" i="1"/>
  <c r="S75" i="1"/>
  <c r="AY75" i="1"/>
  <c r="I76" i="1"/>
  <c r="Q76" i="1"/>
  <c r="S76" i="1"/>
  <c r="AY76" i="1"/>
  <c r="Q77" i="1"/>
  <c r="S77" i="1"/>
  <c r="AY77" i="1"/>
  <c r="I78" i="1"/>
  <c r="Q78" i="1"/>
  <c r="S78" i="1"/>
  <c r="AY78" i="1"/>
  <c r="Q79" i="1"/>
  <c r="S79" i="1"/>
  <c r="AY79" i="1"/>
  <c r="I80" i="1"/>
  <c r="Q80" i="1"/>
  <c r="S80" i="1"/>
  <c r="AY80" i="1"/>
  <c r="Q81" i="1"/>
  <c r="S81" i="1"/>
  <c r="Q82" i="1"/>
  <c r="S82" i="1"/>
  <c r="AY82" i="1"/>
  <c r="Q83" i="1"/>
  <c r="S83" i="1"/>
  <c r="AY83" i="1"/>
  <c r="Q84" i="1"/>
  <c r="S84" i="1"/>
  <c r="Q85" i="1"/>
  <c r="S85" i="1"/>
  <c r="AY85" i="1"/>
  <c r="Q86" i="1"/>
  <c r="S86" i="1"/>
  <c r="AY86" i="1"/>
  <c r="H87" i="1"/>
  <c r="Q87" i="1"/>
  <c r="S87" i="1"/>
  <c r="AY87" i="1"/>
  <c r="I88" i="1"/>
  <c r="Q88" i="1"/>
  <c r="S88" i="1"/>
  <c r="AY88" i="1"/>
  <c r="Q89" i="1"/>
  <c r="S89" i="1"/>
  <c r="AY89" i="1"/>
  <c r="Q90" i="1"/>
  <c r="S90" i="1"/>
  <c r="AY90" i="1"/>
  <c r="Q91" i="1"/>
  <c r="S91" i="1"/>
  <c r="Q92" i="1"/>
  <c r="S92" i="1"/>
  <c r="AY92" i="1"/>
  <c r="Q93" i="1"/>
  <c r="S93" i="1"/>
  <c r="AY93" i="1"/>
  <c r="Q94" i="1"/>
  <c r="S94" i="1"/>
  <c r="AY94" i="1"/>
  <c r="Q95" i="1"/>
  <c r="S95" i="1"/>
  <c r="AY95" i="1"/>
  <c r="Q96" i="1"/>
  <c r="S96" i="1"/>
  <c r="AY96" i="1"/>
  <c r="Q97" i="1"/>
  <c r="S97" i="1"/>
  <c r="AY97" i="1"/>
  <c r="Q98" i="1"/>
  <c r="S98" i="1"/>
  <c r="Q99" i="1"/>
  <c r="S99" i="1"/>
  <c r="AY99" i="1"/>
  <c r="Q100" i="1"/>
  <c r="S100" i="1"/>
  <c r="H101" i="1"/>
  <c r="Q101" i="1"/>
  <c r="S101" i="1"/>
  <c r="AY101" i="1"/>
  <c r="I102" i="1"/>
  <c r="Q102" i="1"/>
  <c r="S102" i="1"/>
  <c r="Q103" i="1"/>
  <c r="S103" i="1"/>
  <c r="AY103" i="1"/>
  <c r="I104" i="1"/>
  <c r="Q104" i="1"/>
  <c r="S104" i="1"/>
  <c r="AY104" i="1"/>
  <c r="Q105" i="1"/>
  <c r="S105" i="1"/>
  <c r="AY105" i="1"/>
  <c r="I106" i="1"/>
  <c r="Q106" i="1"/>
  <c r="S106" i="1"/>
  <c r="AY106" i="1"/>
  <c r="Q107" i="1"/>
  <c r="S107" i="1"/>
  <c r="AY107" i="1"/>
  <c r="I108" i="1"/>
  <c r="Q108" i="1"/>
  <c r="S108" i="1"/>
  <c r="AY108" i="1"/>
  <c r="Q109" i="1"/>
  <c r="S109" i="1"/>
  <c r="Q110" i="1"/>
  <c r="S110" i="1"/>
  <c r="I111" i="1"/>
  <c r="Q111" i="1"/>
  <c r="S111" i="1"/>
  <c r="Q112" i="1"/>
  <c r="S112" i="1"/>
  <c r="Q113" i="1"/>
  <c r="S113" i="1"/>
  <c r="Q114" i="1"/>
  <c r="S114" i="1"/>
  <c r="Q115" i="1"/>
  <c r="S115" i="1"/>
  <c r="H116" i="1"/>
  <c r="Q116" i="1"/>
  <c r="S116" i="1"/>
  <c r="Q117" i="1"/>
  <c r="AB117" i="1"/>
  <c r="AD117" i="1"/>
  <c r="AF117" i="1"/>
  <c r="Q118" i="1"/>
  <c r="S118" i="1"/>
  <c r="Q119" i="1"/>
  <c r="S119" i="1"/>
  <c r="Q120" i="1"/>
  <c r="S120" i="1"/>
  <c r="H121" i="1"/>
  <c r="Q121" i="1"/>
  <c r="S121" i="1"/>
  <c r="Q122" i="1"/>
  <c r="S122" i="1"/>
  <c r="Q123" i="1"/>
  <c r="S123" i="1"/>
  <c r="Q124" i="1"/>
  <c r="S124" i="1"/>
  <c r="Q125" i="1"/>
  <c r="S125" i="1"/>
  <c r="Q126" i="1"/>
  <c r="S126" i="1"/>
  <c r="Q127" i="1"/>
  <c r="S127" i="1"/>
  <c r="I128" i="1"/>
  <c r="Q128" i="1"/>
  <c r="S128" i="1"/>
  <c r="Q129" i="1"/>
  <c r="S129" i="1"/>
  <c r="Q130" i="1"/>
  <c r="S130" i="1"/>
  <c r="Q131" i="1"/>
  <c r="S131" i="1"/>
  <c r="Q132" i="1"/>
  <c r="S132" i="1"/>
  <c r="H133" i="1"/>
  <c r="Q133" i="1"/>
  <c r="S133" i="1"/>
  <c r="I134" i="1"/>
  <c r="Q134" i="1"/>
  <c r="S134" i="1"/>
  <c r="Q135" i="1"/>
  <c r="S135" i="1"/>
  <c r="Q136" i="1"/>
  <c r="S136" i="1"/>
  <c r="Q137" i="1"/>
  <c r="S137" i="1"/>
  <c r="Q138" i="1"/>
  <c r="S138" i="1"/>
  <c r="Q139" i="1"/>
  <c r="S139" i="1"/>
  <c r="Q140" i="1"/>
  <c r="S140" i="1"/>
  <c r="I141" i="1"/>
  <c r="Q141" i="1"/>
  <c r="S141" i="1"/>
  <c r="Q142" i="1"/>
  <c r="S142" i="1"/>
  <c r="Q143" i="1"/>
  <c r="S143" i="1"/>
  <c r="I144" i="1"/>
  <c r="Q144" i="1"/>
  <c r="S144" i="1"/>
  <c r="Q145" i="1"/>
  <c r="S145" i="1"/>
  <c r="Q146" i="1"/>
  <c r="S146" i="1"/>
  <c r="Q147" i="1"/>
  <c r="S147" i="1"/>
  <c r="I148" i="1"/>
  <c r="Q148" i="1"/>
  <c r="S148" i="1"/>
  <c r="I149" i="1"/>
  <c r="Q149" i="1"/>
  <c r="S149" i="1"/>
  <c r="Q150" i="1"/>
  <c r="S150" i="1"/>
  <c r="I151" i="1"/>
  <c r="Q151" i="1"/>
  <c r="S151" i="1"/>
  <c r="Q152" i="1"/>
  <c r="S152" i="1"/>
  <c r="Q153" i="1"/>
  <c r="S153" i="1"/>
  <c r="Q154" i="1"/>
  <c r="S154" i="1"/>
  <c r="I155" i="1"/>
  <c r="Q155" i="1"/>
  <c r="S155" i="1"/>
  <c r="Q156" i="1"/>
  <c r="S156" i="1"/>
  <c r="Q157" i="1"/>
  <c r="S157" i="1"/>
  <c r="Q158" i="1"/>
  <c r="S158" i="1"/>
  <c r="I159" i="1"/>
  <c r="Q159" i="1"/>
  <c r="S159" i="1"/>
  <c r="Q160" i="1"/>
  <c r="S160" i="1"/>
  <c r="I161" i="1"/>
  <c r="Q161" i="1"/>
  <c r="S161" i="1"/>
  <c r="Q162" i="1"/>
  <c r="S162" i="1"/>
  <c r="Q163" i="1"/>
  <c r="S163" i="1"/>
  <c r="I164" i="1"/>
  <c r="Q164" i="1"/>
  <c r="S164" i="1"/>
  <c r="Q165" i="1"/>
  <c r="S165" i="1"/>
  <c r="Q166" i="1"/>
  <c r="S166" i="1"/>
  <c r="Q167" i="1"/>
  <c r="S167" i="1"/>
  <c r="Q168" i="1"/>
  <c r="S168" i="1"/>
  <c r="Q169" i="1"/>
  <c r="S169" i="1"/>
  <c r="Q170" i="1"/>
  <c r="S170" i="1"/>
  <c r="I171" i="1"/>
  <c r="Q171" i="1"/>
  <c r="S171" i="1"/>
  <c r="Q172" i="1"/>
  <c r="S172" i="1"/>
  <c r="Q173" i="1"/>
  <c r="S173" i="1"/>
  <c r="I174" i="1"/>
  <c r="Q174" i="1"/>
  <c r="S174" i="1"/>
  <c r="I175" i="1"/>
  <c r="Q175" i="1"/>
  <c r="S175" i="1"/>
  <c r="Q176" i="1"/>
  <c r="S176" i="1"/>
  <c r="Q177" i="1"/>
  <c r="S177" i="1"/>
  <c r="Q178" i="1"/>
  <c r="S178" i="1"/>
  <c r="Q179" i="1"/>
  <c r="S179" i="1"/>
  <c r="Q180" i="1"/>
  <c r="S180" i="1"/>
  <c r="Q181" i="1"/>
  <c r="S181" i="1"/>
  <c r="Q182" i="1"/>
  <c r="S182" i="1"/>
  <c r="Q183" i="1"/>
  <c r="S183" i="1"/>
  <c r="Q184" i="1"/>
  <c r="S184" i="1"/>
  <c r="Q185" i="1"/>
  <c r="S185" i="1"/>
  <c r="I186" i="1"/>
  <c r="Q186" i="1"/>
  <c r="S186" i="1"/>
  <c r="Q187" i="1"/>
  <c r="S187" i="1"/>
  <c r="Q188" i="1"/>
  <c r="S188" i="1"/>
  <c r="Q189" i="1"/>
  <c r="S189" i="1"/>
  <c r="Q190" i="1"/>
  <c r="S190" i="1"/>
  <c r="Q191" i="1"/>
  <c r="S191" i="1"/>
  <c r="Q192" i="1"/>
  <c r="S192" i="1"/>
  <c r="Q193" i="1"/>
  <c r="S193" i="1"/>
  <c r="Q194" i="1"/>
  <c r="S194" i="1"/>
  <c r="Q195" i="1"/>
  <c r="S195" i="1"/>
  <c r="Q196" i="1"/>
  <c r="S196" i="1"/>
  <c r="Q197" i="1"/>
  <c r="S197" i="1"/>
  <c r="I198" i="1"/>
  <c r="Q198" i="1"/>
  <c r="S198" i="1"/>
  <c r="Q199" i="1"/>
  <c r="S199" i="1"/>
  <c r="Q200" i="1"/>
  <c r="S200" i="1"/>
  <c r="Q201" i="1"/>
  <c r="S201" i="1"/>
  <c r="Q202" i="1"/>
  <c r="S202" i="1"/>
  <c r="Q203" i="1"/>
  <c r="S203" i="1"/>
  <c r="I204" i="1"/>
  <c r="Q204" i="1"/>
  <c r="S204" i="1"/>
  <c r="I205" i="1"/>
  <c r="Q205" i="1"/>
  <c r="S205" i="1"/>
  <c r="Q206" i="1"/>
  <c r="S206" i="1"/>
  <c r="Q207" i="1"/>
  <c r="S207" i="1"/>
  <c r="Q208" i="1"/>
  <c r="S208" i="1"/>
  <c r="Q209" i="1"/>
  <c r="S209" i="1"/>
  <c r="Q210" i="1"/>
  <c r="S210" i="1"/>
  <c r="Q211" i="1"/>
  <c r="S211" i="1"/>
  <c r="Q212" i="1"/>
  <c r="S212" i="1"/>
  <c r="Q213" i="1"/>
  <c r="S213" i="1"/>
  <c r="Q214" i="1"/>
  <c r="S214" i="1"/>
  <c r="Q215" i="1"/>
  <c r="S215" i="1"/>
  <c r="Q216" i="1"/>
  <c r="S216" i="1"/>
  <c r="Q217" i="1"/>
  <c r="S217" i="1"/>
  <c r="I218" i="1"/>
  <c r="Q218" i="1"/>
  <c r="S218" i="1"/>
  <c r="Q219" i="1"/>
  <c r="S219" i="1"/>
  <c r="Q220" i="1"/>
  <c r="S220" i="1"/>
  <c r="I221" i="1"/>
  <c r="Q221" i="1"/>
  <c r="S221" i="1"/>
  <c r="Q222" i="1"/>
  <c r="S222" i="1"/>
  <c r="Q223" i="1"/>
  <c r="S223" i="1"/>
  <c r="Q224" i="1"/>
  <c r="S224" i="1"/>
  <c r="Q225" i="1"/>
  <c r="S225" i="1"/>
  <c r="I226" i="1"/>
  <c r="Q226" i="1"/>
  <c r="S226" i="1"/>
  <c r="Q227" i="1"/>
  <c r="S227" i="1"/>
  <c r="I228" i="1"/>
  <c r="Q228" i="1"/>
  <c r="S228" i="1"/>
  <c r="Q229" i="1"/>
  <c r="S229" i="1"/>
  <c r="Q230" i="1"/>
  <c r="S230" i="1"/>
  <c r="Q231" i="1"/>
  <c r="S231" i="1"/>
  <c r="Q232" i="1"/>
  <c r="S232" i="1"/>
  <c r="Q233" i="1"/>
  <c r="S233" i="1"/>
  <c r="Q234" i="1"/>
  <c r="S234" i="1"/>
  <c r="Q235" i="1"/>
  <c r="S235" i="1"/>
  <c r="Q236" i="1"/>
  <c r="S236" i="1"/>
  <c r="Q237" i="1"/>
  <c r="S237" i="1"/>
  <c r="Q238" i="1"/>
  <c r="S238" i="1"/>
  <c r="Q239" i="1"/>
  <c r="S239" i="1"/>
  <c r="Q240" i="1"/>
  <c r="S240" i="1"/>
  <c r="Q241" i="1"/>
  <c r="S241" i="1"/>
  <c r="Q242" i="1"/>
  <c r="S242" i="1"/>
  <c r="I243" i="1"/>
  <c r="Q243" i="1"/>
  <c r="S243" i="1"/>
  <c r="Q244" i="1"/>
  <c r="S244" i="1"/>
  <c r="Q245" i="1"/>
  <c r="S245" i="1"/>
  <c r="Q246" i="1"/>
  <c r="S246" i="1"/>
  <c r="Q247" i="1"/>
  <c r="S247" i="1"/>
  <c r="I248" i="1"/>
  <c r="Q248" i="1"/>
  <c r="S248" i="1"/>
  <c r="Q249" i="1"/>
  <c r="S249" i="1"/>
  <c r="I250" i="1"/>
  <c r="Q250" i="1"/>
  <c r="S250" i="1"/>
  <c r="Q251" i="1"/>
  <c r="S251" i="1"/>
  <c r="I252" i="1"/>
  <c r="Q252" i="1"/>
  <c r="S252" i="1"/>
  <c r="Q253" i="1"/>
  <c r="S253" i="1"/>
  <c r="Q254" i="1"/>
  <c r="S254" i="1"/>
  <c r="Q255" i="1"/>
  <c r="S255" i="1"/>
  <c r="Q256" i="1"/>
  <c r="S256" i="1"/>
  <c r="Q257" i="1"/>
  <c r="S257" i="1"/>
  <c r="Q258" i="1"/>
  <c r="S258" i="1"/>
  <c r="Q259" i="1"/>
  <c r="S259" i="1"/>
  <c r="Q260" i="1"/>
  <c r="S260" i="1"/>
  <c r="Q261" i="1"/>
  <c r="S261" i="1"/>
  <c r="Q262" i="1"/>
  <c r="S262" i="1"/>
  <c r="Q263" i="1"/>
  <c r="S263" i="1"/>
  <c r="Q264" i="1"/>
  <c r="S264" i="1"/>
  <c r="Q265" i="1"/>
  <c r="S265" i="1"/>
  <c r="Q266" i="1"/>
  <c r="S266" i="1"/>
  <c r="Q267" i="1"/>
  <c r="S267" i="1"/>
  <c r="Q268" i="1"/>
  <c r="S268" i="1"/>
  <c r="Q269" i="1"/>
  <c r="S269" i="1"/>
  <c r="Q270" i="1"/>
  <c r="S270" i="1"/>
  <c r="Q271" i="1"/>
  <c r="S271" i="1"/>
  <c r="Q272" i="1"/>
  <c r="AB272" i="1"/>
  <c r="AD272" i="1"/>
  <c r="AF272" i="1"/>
  <c r="Q273" i="1"/>
  <c r="S273" i="1"/>
  <c r="Q274" i="1"/>
  <c r="S274" i="1"/>
  <c r="I275" i="1"/>
  <c r="Q275" i="1"/>
  <c r="S275" i="1"/>
  <c r="Q276" i="1"/>
  <c r="S276" i="1"/>
  <c r="Q277" i="1"/>
  <c r="S277" i="1"/>
  <c r="I278" i="1"/>
  <c r="Q278" i="1"/>
  <c r="S278" i="1"/>
  <c r="Q279" i="1"/>
  <c r="S279" i="1"/>
  <c r="Q280" i="1"/>
  <c r="S280" i="1"/>
  <c r="Q281" i="1"/>
  <c r="S281" i="1"/>
  <c r="I282" i="1"/>
  <c r="Q282" i="1"/>
  <c r="S282" i="1"/>
  <c r="Q283" i="1"/>
  <c r="S283" i="1"/>
  <c r="Q284" i="1"/>
  <c r="S284" i="1"/>
  <c r="Q285" i="1"/>
  <c r="S285" i="1"/>
  <c r="Q286" i="1"/>
  <c r="S286" i="1"/>
  <c r="Q287" i="1"/>
  <c r="S287" i="1"/>
  <c r="Q288" i="1"/>
  <c r="S288" i="1"/>
  <c r="I289" i="1"/>
  <c r="Q289" i="1"/>
  <c r="S289" i="1"/>
  <c r="J290" i="1"/>
  <c r="Q290" i="1"/>
  <c r="S290" i="1"/>
  <c r="Q291" i="1"/>
  <c r="S291" i="1"/>
  <c r="Q292" i="1"/>
  <c r="S292" i="1"/>
  <c r="K293" i="1"/>
  <c r="Q293" i="1"/>
  <c r="S293" i="1"/>
  <c r="Q294" i="1"/>
  <c r="S294" i="1"/>
  <c r="Q295" i="1"/>
  <c r="S295" i="1"/>
  <c r="Q296" i="1"/>
  <c r="S296" i="1"/>
  <c r="K297" i="1"/>
  <c r="Q297" i="1"/>
  <c r="S297" i="1"/>
  <c r="Q298" i="1"/>
  <c r="S298" i="1"/>
  <c r="K299" i="1"/>
  <c r="Q299" i="1"/>
  <c r="S299" i="1"/>
  <c r="Q300" i="1"/>
  <c r="S300" i="1"/>
  <c r="Q301" i="1"/>
  <c r="S301" i="1"/>
  <c r="Q302" i="1"/>
  <c r="S302" i="1"/>
  <c r="Q303" i="1"/>
  <c r="S303" i="1"/>
  <c r="K304" i="1"/>
  <c r="Q304" i="1"/>
  <c r="S304" i="1"/>
  <c r="Q305" i="1"/>
  <c r="S305" i="1"/>
  <c r="K306" i="1"/>
  <c r="Q306" i="1"/>
  <c r="S306" i="1"/>
  <c r="Q307" i="1"/>
  <c r="S307" i="1"/>
  <c r="Q308" i="1"/>
  <c r="S308" i="1"/>
  <c r="Q309" i="1"/>
  <c r="S309" i="1"/>
  <c r="Q310" i="1"/>
  <c r="S310" i="1"/>
  <c r="Q311" i="1"/>
  <c r="S311" i="1"/>
  <c r="Q312" i="1"/>
  <c r="S312" i="1"/>
  <c r="Q313" i="1"/>
  <c r="S313" i="1"/>
  <c r="Q314" i="1"/>
  <c r="S314" i="1"/>
  <c r="Q315" i="1"/>
  <c r="S315" i="1"/>
  <c r="Q316" i="1"/>
  <c r="S316" i="1"/>
  <c r="Q317" i="1"/>
  <c r="S317" i="1"/>
  <c r="Q318" i="1"/>
  <c r="AB318" i="1"/>
  <c r="AD318" i="1"/>
  <c r="AF318" i="1"/>
  <c r="Q319" i="1"/>
  <c r="AB319" i="1"/>
  <c r="AD319" i="1"/>
  <c r="AF319" i="1"/>
  <c r="Q320" i="1"/>
  <c r="AB320" i="1"/>
  <c r="AD320" i="1"/>
  <c r="AF320" i="1"/>
  <c r="Q321" i="1"/>
  <c r="S321" i="1"/>
  <c r="Q322" i="1"/>
  <c r="S322" i="1"/>
  <c r="Q323" i="1"/>
  <c r="S323" i="1"/>
  <c r="Q324" i="1"/>
  <c r="AB324" i="1"/>
  <c r="AD324" i="1"/>
  <c r="AF324" i="1"/>
  <c r="Q325" i="1"/>
  <c r="AB325" i="1"/>
  <c r="AD325" i="1"/>
  <c r="AF325" i="1"/>
  <c r="Q326" i="1"/>
  <c r="AB326" i="1"/>
  <c r="AD326" i="1"/>
  <c r="AF326" i="1"/>
  <c r="Q327" i="1"/>
  <c r="AB327" i="1"/>
  <c r="AD327" i="1"/>
  <c r="AF327" i="1"/>
  <c r="Q328" i="1"/>
  <c r="S328" i="1"/>
  <c r="Q329" i="1"/>
  <c r="S329" i="1"/>
  <c r="K330" i="1"/>
  <c r="Q330" i="1"/>
  <c r="S330" i="1"/>
  <c r="Q331" i="1"/>
  <c r="AB331" i="1"/>
  <c r="AD331" i="1"/>
  <c r="AF331" i="1"/>
  <c r="Q332" i="1"/>
  <c r="AB332" i="1"/>
  <c r="AD332" i="1"/>
  <c r="AF332" i="1"/>
  <c r="K333" i="1"/>
  <c r="Q333" i="1"/>
  <c r="S333" i="1"/>
  <c r="Q334" i="1"/>
  <c r="AB334" i="1"/>
  <c r="AD334" i="1"/>
  <c r="AF334" i="1"/>
  <c r="Q335" i="1"/>
  <c r="AB335" i="1"/>
  <c r="AD335" i="1"/>
  <c r="AF335" i="1"/>
  <c r="Q336" i="1"/>
  <c r="S336" i="1"/>
  <c r="Q337" i="1"/>
  <c r="S337" i="1"/>
  <c r="K338" i="1"/>
  <c r="Q338" i="1"/>
  <c r="S338" i="1"/>
  <c r="Q339" i="1"/>
  <c r="S339" i="1"/>
  <c r="J340" i="1"/>
  <c r="Q340" i="1"/>
  <c r="S340" i="1"/>
  <c r="J341" i="1"/>
  <c r="Q341" i="1"/>
  <c r="S341" i="1"/>
  <c r="J342" i="1"/>
  <c r="Q342" i="1"/>
  <c r="S342" i="1"/>
  <c r="Q343" i="1"/>
  <c r="S343" i="1"/>
  <c r="Q344" i="1"/>
  <c r="S344" i="1"/>
  <c r="Q345" i="1"/>
  <c r="S345" i="1"/>
  <c r="K346" i="1"/>
  <c r="Q346" i="1"/>
  <c r="S346" i="1"/>
  <c r="K347" i="1"/>
  <c r="Q347" i="1"/>
  <c r="S347" i="1"/>
  <c r="Q348" i="1"/>
  <c r="S348" i="1"/>
  <c r="K349" i="1"/>
  <c r="Q349" i="1"/>
  <c r="S349" i="1"/>
  <c r="J350" i="1"/>
  <c r="Q350" i="1"/>
  <c r="S350" i="1"/>
  <c r="K351" i="1"/>
  <c r="Q351" i="1"/>
  <c r="S351" i="1"/>
  <c r="Z358" i="1"/>
  <c r="K358" i="1"/>
  <c r="Z320" i="1"/>
  <c r="Z286" i="1"/>
  <c r="Z187" i="1"/>
  <c r="G187" i="1"/>
  <c r="I187" i="1" s="1"/>
  <c r="G294" i="1"/>
  <c r="G259" i="1"/>
  <c r="G235" i="1"/>
  <c r="G223" i="1"/>
  <c r="Z190" i="1"/>
  <c r="G190" i="1"/>
  <c r="G255" i="1"/>
  <c r="Z111" i="1"/>
  <c r="G111" i="1"/>
  <c r="G189" i="1"/>
  <c r="I189" i="1" s="1"/>
  <c r="Z119" i="1"/>
  <c r="Z162" i="1"/>
  <c r="G274" i="1"/>
  <c r="Z170" i="1"/>
  <c r="G170" i="1"/>
  <c r="Z168" i="1"/>
  <c r="G168" i="1"/>
  <c r="G161" i="1"/>
  <c r="G194" i="1"/>
  <c r="G193" i="1"/>
  <c r="G192" i="1"/>
  <c r="G191" i="1"/>
  <c r="G98" i="1"/>
  <c r="Z139" i="1"/>
  <c r="Z108" i="1"/>
  <c r="G108" i="1"/>
  <c r="G202" i="1"/>
  <c r="I202" i="1" s="1"/>
  <c r="G203" i="1"/>
  <c r="I203" i="1" s="1"/>
  <c r="G169" i="1"/>
  <c r="Z150" i="1"/>
  <c r="G150" i="1"/>
  <c r="G134" i="1"/>
  <c r="Z74" i="1"/>
  <c r="G74" i="1"/>
  <c r="U117" i="1"/>
  <c r="G129" i="1"/>
  <c r="G103" i="1"/>
  <c r="G87" i="1"/>
  <c r="G32" i="1"/>
  <c r="O12" i="2"/>
  <c r="O13" i="2"/>
  <c r="G98" i="2"/>
  <c r="H98" i="2"/>
  <c r="H76" i="2"/>
  <c r="G76" i="2"/>
  <c r="H60" i="2"/>
  <c r="G60" i="2"/>
  <c r="E265" i="3"/>
  <c r="E257" i="3"/>
  <c r="E249" i="3"/>
  <c r="E241" i="3"/>
  <c r="I193" i="2"/>
  <c r="J193" i="2"/>
  <c r="I189" i="2"/>
  <c r="J189" i="2"/>
  <c r="I185" i="2"/>
  <c r="J185" i="2"/>
  <c r="I181" i="2"/>
  <c r="J181" i="2"/>
  <c r="I177" i="2"/>
  <c r="J177" i="2"/>
  <c r="I173" i="2"/>
  <c r="J173" i="2"/>
  <c r="I169" i="2"/>
  <c r="J169" i="2"/>
  <c r="I165" i="2"/>
  <c r="J165" i="2"/>
  <c r="I161" i="2"/>
  <c r="J161" i="2"/>
  <c r="I157" i="2"/>
  <c r="J157" i="2"/>
  <c r="I153" i="2"/>
  <c r="J153" i="2"/>
  <c r="I149" i="2"/>
  <c r="J149" i="2"/>
  <c r="I145" i="2"/>
  <c r="J145" i="2"/>
  <c r="I141" i="2"/>
  <c r="J141" i="2"/>
  <c r="I137" i="2"/>
  <c r="J137" i="2"/>
  <c r="I133" i="2"/>
  <c r="J133" i="2"/>
  <c r="I129" i="2"/>
  <c r="J129" i="2"/>
  <c r="I125" i="2"/>
  <c r="J125" i="2"/>
  <c r="I121" i="2"/>
  <c r="J121" i="2"/>
  <c r="I117" i="2"/>
  <c r="J117" i="2"/>
  <c r="N12" i="2"/>
  <c r="N13" i="2"/>
  <c r="M13" i="2"/>
  <c r="M12" i="2"/>
  <c r="E263" i="3"/>
  <c r="E247" i="3"/>
  <c r="E239" i="3"/>
  <c r="E212" i="3"/>
  <c r="F29" i="1"/>
  <c r="G29" i="1" s="1"/>
  <c r="F25" i="1"/>
  <c r="E204" i="3"/>
  <c r="I192" i="2"/>
  <c r="J192" i="2"/>
  <c r="I188" i="2"/>
  <c r="J188" i="2"/>
  <c r="I184" i="2"/>
  <c r="J184" i="2"/>
  <c r="I180" i="2"/>
  <c r="J180" i="2"/>
  <c r="I176" i="2"/>
  <c r="J176" i="2"/>
  <c r="I172" i="2"/>
  <c r="J172" i="2"/>
  <c r="I168" i="2"/>
  <c r="J168" i="2"/>
  <c r="I164" i="2"/>
  <c r="J164" i="2"/>
  <c r="I160" i="2"/>
  <c r="J160" i="2"/>
  <c r="I156" i="2"/>
  <c r="J156" i="2"/>
  <c r="I152" i="2"/>
  <c r="J152" i="2"/>
  <c r="I148" i="2"/>
  <c r="J148" i="2"/>
  <c r="I144" i="2"/>
  <c r="J144" i="2"/>
  <c r="I140" i="2"/>
  <c r="J140" i="2"/>
  <c r="I136" i="2"/>
  <c r="J136" i="2"/>
  <c r="I132" i="2"/>
  <c r="J132" i="2"/>
  <c r="I128" i="2"/>
  <c r="J128" i="2"/>
  <c r="I124" i="2"/>
  <c r="J124" i="2"/>
  <c r="I120" i="2"/>
  <c r="J120" i="2"/>
  <c r="E274" i="3"/>
  <c r="K12" i="2"/>
  <c r="K13" i="2"/>
  <c r="E269" i="3"/>
  <c r="E261" i="3"/>
  <c r="E253" i="3"/>
  <c r="E245" i="3"/>
  <c r="E237" i="3"/>
  <c r="E229" i="3"/>
  <c r="E205" i="3"/>
  <c r="F22" i="1"/>
  <c r="I195" i="2"/>
  <c r="J195" i="2"/>
  <c r="I191" i="2"/>
  <c r="J191" i="2"/>
  <c r="I187" i="2"/>
  <c r="J187" i="2"/>
  <c r="I183" i="2"/>
  <c r="J183" i="2"/>
  <c r="I179" i="2"/>
  <c r="J179" i="2"/>
  <c r="I175" i="2"/>
  <c r="J175" i="2"/>
  <c r="I171" i="2"/>
  <c r="J171" i="2"/>
  <c r="I167" i="2"/>
  <c r="J167" i="2"/>
  <c r="I163" i="2"/>
  <c r="J163" i="2"/>
  <c r="I159" i="2"/>
  <c r="J159" i="2"/>
  <c r="I155" i="2"/>
  <c r="J155" i="2"/>
  <c r="I151" i="2"/>
  <c r="J151" i="2"/>
  <c r="I147" i="2"/>
  <c r="J147" i="2"/>
  <c r="I143" i="2"/>
  <c r="J143" i="2"/>
  <c r="I139" i="2"/>
  <c r="J139" i="2"/>
  <c r="I135" i="2"/>
  <c r="J135" i="2"/>
  <c r="I131" i="2"/>
  <c r="J131" i="2"/>
  <c r="I127" i="2"/>
  <c r="J127" i="2"/>
  <c r="I123" i="2"/>
  <c r="J123" i="2"/>
  <c r="I119" i="2"/>
  <c r="J119" i="2"/>
  <c r="J13" i="2"/>
  <c r="J12" i="2"/>
  <c r="E267" i="3"/>
  <c r="E259" i="3"/>
  <c r="E243" i="3"/>
  <c r="E235" i="3"/>
  <c r="I194" i="2"/>
  <c r="J194" i="2"/>
  <c r="I190" i="2"/>
  <c r="J190" i="2"/>
  <c r="I186" i="2"/>
  <c r="J186" i="2"/>
  <c r="I182" i="2"/>
  <c r="J182" i="2"/>
  <c r="I178" i="2"/>
  <c r="J178" i="2"/>
  <c r="I174" i="2"/>
  <c r="J174" i="2"/>
  <c r="I170" i="2"/>
  <c r="J170" i="2"/>
  <c r="I166" i="2"/>
  <c r="J166" i="2"/>
  <c r="I162" i="2"/>
  <c r="J162" i="2"/>
  <c r="I158" i="2"/>
  <c r="J158" i="2"/>
  <c r="I154" i="2"/>
  <c r="J154" i="2"/>
  <c r="I150" i="2"/>
  <c r="J150" i="2"/>
  <c r="I146" i="2"/>
  <c r="J146" i="2"/>
  <c r="I142" i="2"/>
  <c r="J142" i="2"/>
  <c r="I138" i="2"/>
  <c r="J138" i="2"/>
  <c r="I134" i="2"/>
  <c r="J134" i="2"/>
  <c r="I130" i="2"/>
  <c r="J130" i="2"/>
  <c r="I126" i="2"/>
  <c r="J126" i="2"/>
  <c r="I122" i="2"/>
  <c r="J122" i="2"/>
  <c r="I118" i="2"/>
  <c r="J118" i="2"/>
  <c r="I12" i="2"/>
  <c r="I13" i="2"/>
  <c r="H110" i="2"/>
  <c r="G110" i="2"/>
  <c r="G97" i="2"/>
  <c r="H97" i="2"/>
  <c r="G81" i="2"/>
  <c r="H81" i="2"/>
  <c r="G65" i="2"/>
  <c r="H65" i="2"/>
  <c r="H12" i="2"/>
  <c r="H13" i="2"/>
  <c r="H109" i="2"/>
  <c r="G109" i="2"/>
  <c r="G80" i="2"/>
  <c r="H80" i="2"/>
  <c r="G64" i="2"/>
  <c r="H64" i="2"/>
  <c r="G12" i="2"/>
  <c r="G13" i="2"/>
  <c r="H102" i="2"/>
  <c r="G102" i="2"/>
  <c r="H85" i="2"/>
  <c r="G85" i="2"/>
  <c r="H69" i="2"/>
  <c r="G69" i="2"/>
  <c r="H53" i="2"/>
  <c r="G53" i="2"/>
  <c r="I305" i="4"/>
  <c r="F12" i="2"/>
  <c r="F13" i="2"/>
  <c r="G114" i="2"/>
  <c r="H114" i="2"/>
  <c r="H101" i="2"/>
  <c r="G101" i="2"/>
  <c r="H84" i="2"/>
  <c r="G84" i="2"/>
  <c r="H68" i="2"/>
  <c r="G68" i="2"/>
  <c r="AT328" i="4"/>
  <c r="AS328" i="4"/>
  <c r="AR328" i="4"/>
  <c r="AQ328" i="4"/>
  <c r="AP328" i="4"/>
  <c r="AO328" i="4"/>
  <c r="AN328" i="4"/>
  <c r="AM328" i="4"/>
  <c r="AL328" i="4"/>
  <c r="AS309" i="4"/>
  <c r="AR309" i="4"/>
  <c r="AQ309" i="4"/>
  <c r="AP309" i="4"/>
  <c r="AO309" i="4"/>
  <c r="AN309" i="4"/>
  <c r="AM309" i="4"/>
  <c r="AL309" i="4"/>
  <c r="AT309" i="4"/>
  <c r="E13" i="2"/>
  <c r="E12" i="2"/>
  <c r="G113" i="2"/>
  <c r="H113" i="2"/>
  <c r="G89" i="2"/>
  <c r="H89" i="2"/>
  <c r="G73" i="2"/>
  <c r="H73" i="2"/>
  <c r="G57" i="2"/>
  <c r="H57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L12" i="2"/>
  <c r="L13" i="2"/>
  <c r="D12" i="2"/>
  <c r="D13" i="2"/>
  <c r="G106" i="2"/>
  <c r="H106" i="2"/>
  <c r="G88" i="2"/>
  <c r="H88" i="2"/>
  <c r="G72" i="2"/>
  <c r="H72" i="2"/>
  <c r="G56" i="2"/>
  <c r="H56" i="2"/>
  <c r="G354" i="1"/>
  <c r="K354" i="1"/>
  <c r="Z354" i="1"/>
  <c r="G105" i="2"/>
  <c r="H105" i="2"/>
  <c r="H93" i="2"/>
  <c r="G93" i="2"/>
  <c r="H77" i="2"/>
  <c r="G77" i="2"/>
  <c r="H61" i="2"/>
  <c r="G61" i="2"/>
  <c r="D11" i="1"/>
  <c r="P367" i="1" s="1"/>
  <c r="G351" i="4"/>
  <c r="K351" i="4"/>
  <c r="AU351" i="4"/>
  <c r="Z346" i="4"/>
  <c r="AU346" i="4"/>
  <c r="G346" i="4"/>
  <c r="K346" i="4"/>
  <c r="Z345" i="4"/>
  <c r="Z341" i="4"/>
  <c r="AU341" i="4"/>
  <c r="G341" i="4"/>
  <c r="Z339" i="4"/>
  <c r="G339" i="4"/>
  <c r="Z312" i="4"/>
  <c r="G312" i="4"/>
  <c r="I312" i="4"/>
  <c r="AU312" i="4"/>
  <c r="Z293" i="4"/>
  <c r="G293" i="4"/>
  <c r="K293" i="4"/>
  <c r="AU293" i="4"/>
  <c r="Z338" i="4"/>
  <c r="AU338" i="4"/>
  <c r="G338" i="4"/>
  <c r="K338" i="4"/>
  <c r="G322" i="4"/>
  <c r="AU322" i="4"/>
  <c r="Z322" i="4"/>
  <c r="AJ319" i="4"/>
  <c r="AK319" i="4"/>
  <c r="Z297" i="4"/>
  <c r="G297" i="4"/>
  <c r="K297" i="4"/>
  <c r="AU297" i="4"/>
  <c r="G116" i="2"/>
  <c r="G108" i="2"/>
  <c r="G100" i="2"/>
  <c r="G92" i="2"/>
  <c r="F112" i="2"/>
  <c r="H112" i="2"/>
  <c r="F104" i="2"/>
  <c r="H104" i="2"/>
  <c r="F96" i="2"/>
  <c r="H96" i="2"/>
  <c r="G355" i="1"/>
  <c r="AU353" i="4"/>
  <c r="AU350" i="4"/>
  <c r="G343" i="4"/>
  <c r="J343" i="4"/>
  <c r="AU343" i="4"/>
  <c r="AI319" i="4"/>
  <c r="AH319" i="4"/>
  <c r="G317" i="4"/>
  <c r="AU317" i="4"/>
  <c r="Z317" i="4"/>
  <c r="G308" i="4"/>
  <c r="AU308" i="4"/>
  <c r="AS295" i="4"/>
  <c r="AR295" i="4"/>
  <c r="AQ295" i="4"/>
  <c r="AP295" i="4"/>
  <c r="AO295" i="4"/>
  <c r="AN295" i="4"/>
  <c r="AM295" i="4"/>
  <c r="AL295" i="4"/>
  <c r="AT295" i="4"/>
  <c r="AB11" i="1"/>
  <c r="AR352" i="4"/>
  <c r="AQ352" i="4"/>
  <c r="AP352" i="4"/>
  <c r="AO352" i="4"/>
  <c r="AN352" i="4"/>
  <c r="AM352" i="4"/>
  <c r="AL352" i="4"/>
  <c r="AT352" i="4"/>
  <c r="AS352" i="4"/>
  <c r="AU348" i="4"/>
  <c r="J348" i="4"/>
  <c r="AU337" i="4"/>
  <c r="K337" i="4"/>
  <c r="K334" i="4"/>
  <c r="Z332" i="4"/>
  <c r="AU332" i="4"/>
  <c r="G332" i="4"/>
  <c r="Z331" i="4"/>
  <c r="AU331" i="4"/>
  <c r="G331" i="4"/>
  <c r="K326" i="4"/>
  <c r="G323" i="4"/>
  <c r="AU323" i="4"/>
  <c r="Z323" i="4"/>
  <c r="K313" i="4"/>
  <c r="AU313" i="4"/>
  <c r="Z313" i="4"/>
  <c r="J350" i="4"/>
  <c r="Z350" i="4"/>
  <c r="AS347" i="4"/>
  <c r="AT347" i="4"/>
  <c r="AU345" i="4"/>
  <c r="K345" i="4"/>
  <c r="AT342" i="4"/>
  <c r="AS342" i="4"/>
  <c r="AR342" i="4"/>
  <c r="AQ342" i="4"/>
  <c r="AP342" i="4"/>
  <c r="AO342" i="4"/>
  <c r="AN342" i="4"/>
  <c r="AM342" i="4"/>
  <c r="AL342" i="4"/>
  <c r="AS336" i="4"/>
  <c r="AR336" i="4"/>
  <c r="AQ336" i="4"/>
  <c r="AP336" i="4"/>
  <c r="AO336" i="4"/>
  <c r="AN336" i="4"/>
  <c r="AM336" i="4"/>
  <c r="AL336" i="4"/>
  <c r="AT336" i="4"/>
  <c r="G336" i="4"/>
  <c r="Z336" i="4"/>
  <c r="G335" i="4"/>
  <c r="Z335" i="4"/>
  <c r="AU335" i="4"/>
  <c r="Z334" i="4"/>
  <c r="AU334" i="4"/>
  <c r="G327" i="4"/>
  <c r="Z327" i="4"/>
  <c r="AU327" i="4"/>
  <c r="Z326" i="4"/>
  <c r="AU326" i="4"/>
  <c r="Z305" i="4"/>
  <c r="AU305" i="4"/>
  <c r="G352" i="4"/>
  <c r="Z352" i="4"/>
  <c r="AR347" i="4"/>
  <c r="AQ347" i="4"/>
  <c r="AP347" i="4"/>
  <c r="AO347" i="4"/>
  <c r="AN347" i="4"/>
  <c r="AM347" i="4"/>
  <c r="AL347" i="4"/>
  <c r="AT344" i="4"/>
  <c r="AS344" i="4"/>
  <c r="AR344" i="4"/>
  <c r="AQ344" i="4"/>
  <c r="AP344" i="4"/>
  <c r="AO344" i="4"/>
  <c r="AN344" i="4"/>
  <c r="AM344" i="4"/>
  <c r="AL344" i="4"/>
  <c r="AU340" i="4"/>
  <c r="J340" i="4"/>
  <c r="G328" i="4"/>
  <c r="Z328" i="4"/>
  <c r="AU315" i="4"/>
  <c r="Z315" i="4"/>
  <c r="G315" i="4"/>
  <c r="G309" i="4"/>
  <c r="Z309" i="4"/>
  <c r="G301" i="4"/>
  <c r="AU301" i="4"/>
  <c r="Z301" i="4"/>
  <c r="AB18" i="1"/>
  <c r="Z349" i="4"/>
  <c r="AU349" i="4"/>
  <c r="G349" i="4"/>
  <c r="Z348" i="4"/>
  <c r="Z347" i="4"/>
  <c r="G347" i="4"/>
  <c r="J342" i="4"/>
  <c r="Z342" i="4"/>
  <c r="AT339" i="4"/>
  <c r="AS339" i="4"/>
  <c r="AR339" i="4"/>
  <c r="AQ339" i="4"/>
  <c r="AP339" i="4"/>
  <c r="AO339" i="4"/>
  <c r="AN339" i="4"/>
  <c r="AM339" i="4"/>
  <c r="AL339" i="4"/>
  <c r="G321" i="4"/>
  <c r="AU321" i="4"/>
  <c r="Z320" i="4"/>
  <c r="G320" i="4"/>
  <c r="AT300" i="4"/>
  <c r="AS300" i="4"/>
  <c r="AR300" i="4"/>
  <c r="AQ300" i="4"/>
  <c r="AP300" i="4"/>
  <c r="AO300" i="4"/>
  <c r="AN300" i="4"/>
  <c r="AM300" i="4"/>
  <c r="AL300" i="4"/>
  <c r="AB12" i="1"/>
  <c r="G344" i="4"/>
  <c r="Z344" i="4"/>
  <c r="J341" i="4"/>
  <c r="K339" i="4"/>
  <c r="Z337" i="4"/>
  <c r="AU329" i="4"/>
  <c r="G329" i="4"/>
  <c r="AU320" i="4"/>
  <c r="Z308" i="4"/>
  <c r="G307" i="4"/>
  <c r="AU307" i="4"/>
  <c r="Z307" i="4"/>
  <c r="K299" i="4"/>
  <c r="AS291" i="4"/>
  <c r="AR291" i="4"/>
  <c r="AQ291" i="4"/>
  <c r="AP291" i="4"/>
  <c r="AO291" i="4"/>
  <c r="AN291" i="4"/>
  <c r="AM291" i="4"/>
  <c r="AL291" i="4"/>
  <c r="AT291" i="4"/>
  <c r="Z289" i="4"/>
  <c r="G289" i="4"/>
  <c r="AT287" i="4"/>
  <c r="AS287" i="4"/>
  <c r="AR287" i="4"/>
  <c r="AQ287" i="4"/>
  <c r="AP287" i="4"/>
  <c r="AO287" i="4"/>
  <c r="AN287" i="4"/>
  <c r="AM287" i="4"/>
  <c r="AL287" i="4"/>
  <c r="Z285" i="4"/>
  <c r="G285" i="4"/>
  <c r="AS283" i="4"/>
  <c r="AT283" i="4"/>
  <c r="AS280" i="4"/>
  <c r="AR280" i="4"/>
  <c r="AQ280" i="4"/>
  <c r="AP280" i="4"/>
  <c r="AO280" i="4"/>
  <c r="AN280" i="4"/>
  <c r="AM280" i="4"/>
  <c r="AL280" i="4"/>
  <c r="AS276" i="4"/>
  <c r="AR276" i="4"/>
  <c r="AQ276" i="4"/>
  <c r="AP276" i="4"/>
  <c r="AO276" i="4"/>
  <c r="AN276" i="4"/>
  <c r="AM276" i="4"/>
  <c r="AL276" i="4"/>
  <c r="I270" i="4"/>
  <c r="AU259" i="4"/>
  <c r="Z259" i="4"/>
  <c r="G259" i="4"/>
  <c r="I254" i="4"/>
  <c r="Z244" i="4"/>
  <c r="AU244" i="4"/>
  <c r="G244" i="4"/>
  <c r="I244" i="4"/>
  <c r="AT205" i="4"/>
  <c r="AS205" i="4"/>
  <c r="AR205" i="4"/>
  <c r="AQ205" i="4"/>
  <c r="AP205" i="4"/>
  <c r="AO205" i="4"/>
  <c r="AN205" i="4"/>
  <c r="AM205" i="4"/>
  <c r="AL205" i="4"/>
  <c r="G165" i="4"/>
  <c r="I165" i="4"/>
  <c r="AU165" i="4"/>
  <c r="Z165" i="4"/>
  <c r="G157" i="4"/>
  <c r="Z157" i="4"/>
  <c r="AU157" i="4"/>
  <c r="G333" i="4"/>
  <c r="G325" i="4"/>
  <c r="G324" i="4"/>
  <c r="G318" i="4"/>
  <c r="AU316" i="4"/>
  <c r="G314" i="4"/>
  <c r="Z300" i="4"/>
  <c r="AR283" i="4"/>
  <c r="AQ283" i="4"/>
  <c r="AP283" i="4"/>
  <c r="AO283" i="4"/>
  <c r="AN283" i="4"/>
  <c r="AM283" i="4"/>
  <c r="AL283" i="4"/>
  <c r="J271" i="4"/>
  <c r="G263" i="4"/>
  <c r="AU263" i="4"/>
  <c r="Z263" i="4"/>
  <c r="I257" i="4"/>
  <c r="AO302" i="4"/>
  <c r="AN302" i="4"/>
  <c r="AM302" i="4"/>
  <c r="AL302" i="4"/>
  <c r="AU298" i="4"/>
  <c r="G298" i="4"/>
  <c r="AS296" i="4"/>
  <c r="AR296" i="4"/>
  <c r="AQ296" i="4"/>
  <c r="AP296" i="4"/>
  <c r="AO296" i="4"/>
  <c r="AN296" i="4"/>
  <c r="AM296" i="4"/>
  <c r="AL296" i="4"/>
  <c r="AT296" i="4"/>
  <c r="Z294" i="4"/>
  <c r="G294" i="4"/>
  <c r="AT292" i="4"/>
  <c r="AS292" i="4"/>
  <c r="AR292" i="4"/>
  <c r="AQ292" i="4"/>
  <c r="AP292" i="4"/>
  <c r="AO292" i="4"/>
  <c r="AN292" i="4"/>
  <c r="AM292" i="4"/>
  <c r="AL292" i="4"/>
  <c r="Z290" i="4"/>
  <c r="G290" i="4"/>
  <c r="AT288" i="4"/>
  <c r="AS288" i="4"/>
  <c r="AR288" i="4"/>
  <c r="AQ288" i="4"/>
  <c r="AP288" i="4"/>
  <c r="AO288" i="4"/>
  <c r="AN288" i="4"/>
  <c r="AM288" i="4"/>
  <c r="AL288" i="4"/>
  <c r="Z286" i="4"/>
  <c r="G286" i="4"/>
  <c r="AT284" i="4"/>
  <c r="AS284" i="4"/>
  <c r="AR284" i="4"/>
  <c r="AQ284" i="4"/>
  <c r="AP284" i="4"/>
  <c r="AO284" i="4"/>
  <c r="AN284" i="4"/>
  <c r="AM284" i="4"/>
  <c r="AL284" i="4"/>
  <c r="AS279" i="4"/>
  <c r="AR279" i="4"/>
  <c r="AQ279" i="4"/>
  <c r="AP279" i="4"/>
  <c r="AO279" i="4"/>
  <c r="AN279" i="4"/>
  <c r="AM279" i="4"/>
  <c r="AL279" i="4"/>
  <c r="I264" i="4"/>
  <c r="I260" i="4"/>
  <c r="Z252" i="4"/>
  <c r="AU252" i="4"/>
  <c r="G252" i="4"/>
  <c r="I252" i="4"/>
  <c r="Z248" i="4"/>
  <c r="AU248" i="4"/>
  <c r="G248" i="4"/>
  <c r="Z236" i="4"/>
  <c r="AU236" i="4"/>
  <c r="G236" i="4"/>
  <c r="Z224" i="4"/>
  <c r="AU224" i="4"/>
  <c r="G224" i="4"/>
  <c r="AU333" i="4"/>
  <c r="AU325" i="4"/>
  <c r="AT306" i="4"/>
  <c r="AS306" i="4"/>
  <c r="AR306" i="4"/>
  <c r="AQ306" i="4"/>
  <c r="AP306" i="4"/>
  <c r="AO306" i="4"/>
  <c r="AN306" i="4"/>
  <c r="AM306" i="4"/>
  <c r="AL306" i="4"/>
  <c r="K306" i="4"/>
  <c r="AT302" i="4"/>
  <c r="I265" i="4"/>
  <c r="I255" i="4"/>
  <c r="Z333" i="4"/>
  <c r="G330" i="4"/>
  <c r="Z325" i="4"/>
  <c r="AU324" i="4"/>
  <c r="Z318" i="4"/>
  <c r="G316" i="4"/>
  <c r="Z314" i="4"/>
  <c r="G306" i="4"/>
  <c r="Z304" i="4"/>
  <c r="AU304" i="4"/>
  <c r="AS302" i="4"/>
  <c r="G302" i="4"/>
  <c r="Z299" i="4"/>
  <c r="Z295" i="4"/>
  <c r="G295" i="4"/>
  <c r="Z291" i="4"/>
  <c r="G291" i="4"/>
  <c r="AU289" i="4"/>
  <c r="Z287" i="4"/>
  <c r="G287" i="4"/>
  <c r="AU285" i="4"/>
  <c r="AT282" i="4"/>
  <c r="AS282" i="4"/>
  <c r="AR282" i="4"/>
  <c r="AQ282" i="4"/>
  <c r="AP282" i="4"/>
  <c r="AO282" i="4"/>
  <c r="AN282" i="4"/>
  <c r="AM282" i="4"/>
  <c r="AL282" i="4"/>
  <c r="I266" i="4"/>
  <c r="Z228" i="4"/>
  <c r="AU228" i="4"/>
  <c r="G228" i="4"/>
  <c r="I228" i="4"/>
  <c r="AA319" i="4"/>
  <c r="AE319" i="4"/>
  <c r="AR302" i="4"/>
  <c r="K300" i="4"/>
  <c r="Z298" i="4"/>
  <c r="I267" i="4"/>
  <c r="Z262" i="4"/>
  <c r="G262" i="4"/>
  <c r="AU262" i="4"/>
  <c r="AU258" i="4"/>
  <c r="G258" i="4"/>
  <c r="Z258" i="4"/>
  <c r="I253" i="4"/>
  <c r="Z240" i="4"/>
  <c r="AU240" i="4"/>
  <c r="G240" i="4"/>
  <c r="Z216" i="4"/>
  <c r="AU216" i="4"/>
  <c r="G216" i="4"/>
  <c r="I216" i="4"/>
  <c r="AU330" i="4"/>
  <c r="AT318" i="4"/>
  <c r="AT314" i="4"/>
  <c r="AT310" i="4"/>
  <c r="AQ302" i="4"/>
  <c r="Z296" i="4"/>
  <c r="G296" i="4"/>
  <c r="AU294" i="4"/>
  <c r="Z292" i="4"/>
  <c r="G292" i="4"/>
  <c r="AU290" i="4"/>
  <c r="Z288" i="4"/>
  <c r="G288" i="4"/>
  <c r="AU286" i="4"/>
  <c r="I268" i="4"/>
  <c r="I256" i="4"/>
  <c r="I251" i="4"/>
  <c r="Z330" i="4"/>
  <c r="AS318" i="4"/>
  <c r="AR318" i="4"/>
  <c r="AQ318" i="4"/>
  <c r="AP318" i="4"/>
  <c r="AO318" i="4"/>
  <c r="AN318" i="4"/>
  <c r="AM318" i="4"/>
  <c r="AL318" i="4"/>
  <c r="AS314" i="4"/>
  <c r="AR314" i="4"/>
  <c r="AQ314" i="4"/>
  <c r="AP314" i="4"/>
  <c r="AO314" i="4"/>
  <c r="AN314" i="4"/>
  <c r="AM314" i="4"/>
  <c r="AL314" i="4"/>
  <c r="AS310" i="4"/>
  <c r="AR310" i="4"/>
  <c r="AQ310" i="4"/>
  <c r="AP310" i="4"/>
  <c r="AO310" i="4"/>
  <c r="AN310" i="4"/>
  <c r="AM310" i="4"/>
  <c r="AL310" i="4"/>
  <c r="G310" i="4"/>
  <c r="Z306" i="4"/>
  <c r="AP302" i="4"/>
  <c r="Z302" i="4"/>
  <c r="AU299" i="4"/>
  <c r="I289" i="4"/>
  <c r="I285" i="4"/>
  <c r="I269" i="4"/>
  <c r="Z232" i="4"/>
  <c r="AU232" i="4"/>
  <c r="G232" i="4"/>
  <c r="Z220" i="4"/>
  <c r="AU220" i="4"/>
  <c r="G220" i="4"/>
  <c r="AU260" i="4"/>
  <c r="AU257" i="4"/>
  <c r="AU256" i="4"/>
  <c r="AU255" i="4"/>
  <c r="AU254" i="4"/>
  <c r="AU253" i="4"/>
  <c r="Z250" i="4"/>
  <c r="AU250" i="4"/>
  <c r="Z249" i="4"/>
  <c r="AU249" i="4"/>
  <c r="G249" i="4"/>
  <c r="G284" i="4"/>
  <c r="G283" i="4"/>
  <c r="G282" i="4"/>
  <c r="G281" i="4"/>
  <c r="G280" i="4"/>
  <c r="G279" i="4"/>
  <c r="G278" i="4"/>
  <c r="G277" i="4"/>
  <c r="G276" i="4"/>
  <c r="Z245" i="4"/>
  <c r="AU245" i="4"/>
  <c r="G245" i="4"/>
  <c r="Z241" i="4"/>
  <c r="AU241" i="4"/>
  <c r="G241" i="4"/>
  <c r="Z237" i="4"/>
  <c r="AU237" i="4"/>
  <c r="G237" i="4"/>
  <c r="Z233" i="4"/>
  <c r="AU233" i="4"/>
  <c r="G233" i="4"/>
  <c r="Z229" i="4"/>
  <c r="AU229" i="4"/>
  <c r="G229" i="4"/>
  <c r="Z225" i="4"/>
  <c r="AU225" i="4"/>
  <c r="G225" i="4"/>
  <c r="Z221" i="4"/>
  <c r="AU221" i="4"/>
  <c r="G221" i="4"/>
  <c r="Z217" i="4"/>
  <c r="AU217" i="4"/>
  <c r="G217" i="4"/>
  <c r="G204" i="4"/>
  <c r="Z204" i="4"/>
  <c r="AU204" i="4"/>
  <c r="AU271" i="4"/>
  <c r="AU270" i="4"/>
  <c r="AU269" i="4"/>
  <c r="AU268" i="4"/>
  <c r="AU267" i="4"/>
  <c r="AU266" i="4"/>
  <c r="AU265" i="4"/>
  <c r="AU264" i="4"/>
  <c r="G213" i="4"/>
  <c r="AU213" i="4"/>
  <c r="Z213" i="4"/>
  <c r="Z271" i="4"/>
  <c r="Z270" i="4"/>
  <c r="Z269" i="4"/>
  <c r="Z268" i="4"/>
  <c r="Z267" i="4"/>
  <c r="Z266" i="4"/>
  <c r="Z265" i="4"/>
  <c r="Z264" i="4"/>
  <c r="Z260" i="4"/>
  <c r="Z257" i="4"/>
  <c r="Z256" i="4"/>
  <c r="Z255" i="4"/>
  <c r="Z254" i="4"/>
  <c r="Z253" i="4"/>
  <c r="Z246" i="4"/>
  <c r="AU246" i="4"/>
  <c r="G246" i="4"/>
  <c r="Z242" i="4"/>
  <c r="AU242" i="4"/>
  <c r="G242" i="4"/>
  <c r="Z238" i="4"/>
  <c r="AU238" i="4"/>
  <c r="G238" i="4"/>
  <c r="Z234" i="4"/>
  <c r="AU234" i="4"/>
  <c r="G234" i="4"/>
  <c r="Z230" i="4"/>
  <c r="AU230" i="4"/>
  <c r="G230" i="4"/>
  <c r="Z226" i="4"/>
  <c r="AU226" i="4"/>
  <c r="G226" i="4"/>
  <c r="Z222" i="4"/>
  <c r="AU222" i="4"/>
  <c r="G222" i="4"/>
  <c r="Z218" i="4"/>
  <c r="AU218" i="4"/>
  <c r="G218" i="4"/>
  <c r="AS199" i="4"/>
  <c r="AR199" i="4"/>
  <c r="AQ199" i="4"/>
  <c r="AP199" i="4"/>
  <c r="AO199" i="4"/>
  <c r="AN199" i="4"/>
  <c r="AM199" i="4"/>
  <c r="AL199" i="4"/>
  <c r="AT199" i="4"/>
  <c r="AU272" i="4"/>
  <c r="Z251" i="4"/>
  <c r="AU251" i="4"/>
  <c r="Z284" i="4"/>
  <c r="Z283" i="4"/>
  <c r="Z282" i="4"/>
  <c r="AT281" i="4"/>
  <c r="AS281" i="4"/>
  <c r="AR281" i="4"/>
  <c r="AQ281" i="4"/>
  <c r="AP281" i="4"/>
  <c r="AO281" i="4"/>
  <c r="AN281" i="4"/>
  <c r="AM281" i="4"/>
  <c r="AL281" i="4"/>
  <c r="Z281" i="4"/>
  <c r="AT280" i="4"/>
  <c r="Z280" i="4"/>
  <c r="AT279" i="4"/>
  <c r="Z279" i="4"/>
  <c r="AT278" i="4"/>
  <c r="AS278" i="4"/>
  <c r="AR278" i="4"/>
  <c r="AQ278" i="4"/>
  <c r="AP278" i="4"/>
  <c r="AO278" i="4"/>
  <c r="AN278" i="4"/>
  <c r="AM278" i="4"/>
  <c r="AL278" i="4"/>
  <c r="Z278" i="4"/>
  <c r="AT277" i="4"/>
  <c r="AS277" i="4"/>
  <c r="AR277" i="4"/>
  <c r="AQ277" i="4"/>
  <c r="AP277" i="4"/>
  <c r="AO277" i="4"/>
  <c r="AN277" i="4"/>
  <c r="AM277" i="4"/>
  <c r="AL277" i="4"/>
  <c r="Z277" i="4"/>
  <c r="AT276" i="4"/>
  <c r="Z276" i="4"/>
  <c r="AT275" i="4"/>
  <c r="AS275" i="4"/>
  <c r="AR275" i="4"/>
  <c r="AQ275" i="4"/>
  <c r="AP275" i="4"/>
  <c r="AO275" i="4"/>
  <c r="AN275" i="4"/>
  <c r="AM275" i="4"/>
  <c r="AL275" i="4"/>
  <c r="Z275" i="4"/>
  <c r="AT274" i="4"/>
  <c r="AS274" i="4"/>
  <c r="AR274" i="4"/>
  <c r="AQ274" i="4"/>
  <c r="AP274" i="4"/>
  <c r="AO274" i="4"/>
  <c r="AN274" i="4"/>
  <c r="AM274" i="4"/>
  <c r="AL274" i="4"/>
  <c r="Z274" i="4"/>
  <c r="AT273" i="4"/>
  <c r="AS273" i="4"/>
  <c r="AR273" i="4"/>
  <c r="AQ273" i="4"/>
  <c r="AP273" i="4"/>
  <c r="AO273" i="4"/>
  <c r="AN273" i="4"/>
  <c r="AM273" i="4"/>
  <c r="AL273" i="4"/>
  <c r="Z273" i="4"/>
  <c r="Z272" i="4"/>
  <c r="AU261" i="4"/>
  <c r="Z247" i="4"/>
  <c r="AU247" i="4"/>
  <c r="G247" i="4"/>
  <c r="Z243" i="4"/>
  <c r="AU243" i="4"/>
  <c r="G243" i="4"/>
  <c r="Z239" i="4"/>
  <c r="AU239" i="4"/>
  <c r="G239" i="4"/>
  <c r="Z235" i="4"/>
  <c r="AU235" i="4"/>
  <c r="G235" i="4"/>
  <c r="Z231" i="4"/>
  <c r="AU231" i="4"/>
  <c r="G231" i="4"/>
  <c r="Z227" i="4"/>
  <c r="AU227" i="4"/>
  <c r="G227" i="4"/>
  <c r="Z223" i="4"/>
  <c r="AU223" i="4"/>
  <c r="G223" i="4"/>
  <c r="Z219" i="4"/>
  <c r="AU219" i="4"/>
  <c r="G219" i="4"/>
  <c r="Z215" i="4"/>
  <c r="AU215" i="4"/>
  <c r="G215" i="4"/>
  <c r="I209" i="4"/>
  <c r="AU194" i="4"/>
  <c r="G194" i="4"/>
  <c r="Z194" i="4"/>
  <c r="AU186" i="4"/>
  <c r="G186" i="4"/>
  <c r="I186" i="4"/>
  <c r="Z186" i="4"/>
  <c r="AU311" i="4"/>
  <c r="AU303" i="4"/>
  <c r="U272" i="4"/>
  <c r="I250" i="4"/>
  <c r="I211" i="4"/>
  <c r="G202" i="4"/>
  <c r="Z202" i="4"/>
  <c r="AU202" i="4"/>
  <c r="AU212" i="4"/>
  <c r="AR209" i="4"/>
  <c r="AQ209" i="4"/>
  <c r="AP209" i="4"/>
  <c r="AO209" i="4"/>
  <c r="AN209" i="4"/>
  <c r="AM209" i="4"/>
  <c r="AL209" i="4"/>
  <c r="AQ207" i="4"/>
  <c r="AP207" i="4"/>
  <c r="AO207" i="4"/>
  <c r="AN207" i="4"/>
  <c r="AM207" i="4"/>
  <c r="AL207" i="4"/>
  <c r="G203" i="4"/>
  <c r="AU200" i="4"/>
  <c r="AU193" i="4"/>
  <c r="G193" i="4"/>
  <c r="AU185" i="4"/>
  <c r="G185" i="4"/>
  <c r="AS203" i="4"/>
  <c r="AU201" i="4"/>
  <c r="AU192" i="4"/>
  <c r="G192" i="4"/>
  <c r="G173" i="4"/>
  <c r="AU173" i="4"/>
  <c r="Z173" i="4"/>
  <c r="G167" i="4"/>
  <c r="AU167" i="4"/>
  <c r="Z167" i="4"/>
  <c r="G161" i="4"/>
  <c r="AU161" i="4"/>
  <c r="Z161" i="4"/>
  <c r="I161" i="4"/>
  <c r="AS208" i="4"/>
  <c r="AR208" i="4"/>
  <c r="AQ208" i="4"/>
  <c r="AP208" i="4"/>
  <c r="AO208" i="4"/>
  <c r="AN208" i="4"/>
  <c r="AM208" i="4"/>
  <c r="AL208" i="4"/>
  <c r="G198" i="4"/>
  <c r="AU191" i="4"/>
  <c r="G191" i="4"/>
  <c r="G156" i="4"/>
  <c r="Z156" i="4"/>
  <c r="AU156" i="4"/>
  <c r="AT143" i="4"/>
  <c r="AS143" i="4"/>
  <c r="AR143" i="4"/>
  <c r="AQ143" i="4"/>
  <c r="AP143" i="4"/>
  <c r="AO143" i="4"/>
  <c r="AN143" i="4"/>
  <c r="AM143" i="4"/>
  <c r="AL143" i="4"/>
  <c r="AU214" i="4"/>
  <c r="Z214" i="4"/>
  <c r="G212" i="4"/>
  <c r="Z211" i="4"/>
  <c r="AT210" i="4"/>
  <c r="AS210" i="4"/>
  <c r="AR210" i="4"/>
  <c r="AQ210" i="4"/>
  <c r="AP210" i="4"/>
  <c r="AO210" i="4"/>
  <c r="AN210" i="4"/>
  <c r="AM210" i="4"/>
  <c r="AL210" i="4"/>
  <c r="G210" i="4"/>
  <c r="Z209" i="4"/>
  <c r="AT208" i="4"/>
  <c r="G208" i="4"/>
  <c r="AR203" i="4"/>
  <c r="AU190" i="4"/>
  <c r="G190" i="4"/>
  <c r="G175" i="4"/>
  <c r="AU175" i="4"/>
  <c r="Z175" i="4"/>
  <c r="G169" i="4"/>
  <c r="AU169" i="4"/>
  <c r="Z169" i="4"/>
  <c r="AR148" i="4"/>
  <c r="AQ148" i="4"/>
  <c r="AP148" i="4"/>
  <c r="AO148" i="4"/>
  <c r="AN148" i="4"/>
  <c r="AM148" i="4"/>
  <c r="AL148" i="4"/>
  <c r="AT148" i="4"/>
  <c r="AS148" i="4"/>
  <c r="G207" i="4"/>
  <c r="AQ203" i="4"/>
  <c r="AP203" i="4"/>
  <c r="AO203" i="4"/>
  <c r="AN203" i="4"/>
  <c r="AM203" i="4"/>
  <c r="AL203" i="4"/>
  <c r="Z203" i="4"/>
  <c r="G199" i="4"/>
  <c r="AS197" i="4"/>
  <c r="AR197" i="4"/>
  <c r="AQ197" i="4"/>
  <c r="AP197" i="4"/>
  <c r="AO197" i="4"/>
  <c r="AN197" i="4"/>
  <c r="AM197" i="4"/>
  <c r="AL197" i="4"/>
  <c r="G197" i="4"/>
  <c r="AU189" i="4"/>
  <c r="G189" i="4"/>
  <c r="G166" i="4"/>
  <c r="AU166" i="4"/>
  <c r="Z166" i="4"/>
  <c r="I166" i="4"/>
  <c r="G160" i="4"/>
  <c r="Z160" i="4"/>
  <c r="I160" i="4"/>
  <c r="AU160" i="4"/>
  <c r="G158" i="4"/>
  <c r="Z158" i="4"/>
  <c r="AU158" i="4"/>
  <c r="AS207" i="4"/>
  <c r="AR207" i="4"/>
  <c r="G206" i="4"/>
  <c r="G200" i="4"/>
  <c r="AU196" i="4"/>
  <c r="G196" i="4"/>
  <c r="Z193" i="4"/>
  <c r="AU188" i="4"/>
  <c r="G188" i="4"/>
  <c r="Z185" i="4"/>
  <c r="AS211" i="4"/>
  <c r="AR211" i="4"/>
  <c r="AQ211" i="4"/>
  <c r="AP211" i="4"/>
  <c r="AO211" i="4"/>
  <c r="AN211" i="4"/>
  <c r="AM211" i="4"/>
  <c r="AL211" i="4"/>
  <c r="AS209" i="4"/>
  <c r="AS206" i="4"/>
  <c r="AR206" i="4"/>
  <c r="AQ206" i="4"/>
  <c r="AP206" i="4"/>
  <c r="AO206" i="4"/>
  <c r="AN206" i="4"/>
  <c r="AM206" i="4"/>
  <c r="AL206" i="4"/>
  <c r="G205" i="4"/>
  <c r="G201" i="4"/>
  <c r="AU198" i="4"/>
  <c r="AU195" i="4"/>
  <c r="G195" i="4"/>
  <c r="AU187" i="4"/>
  <c r="G187" i="4"/>
  <c r="G174" i="4"/>
  <c r="AU174" i="4"/>
  <c r="Z174" i="4"/>
  <c r="I174" i="4"/>
  <c r="G168" i="4"/>
  <c r="AU168" i="4"/>
  <c r="Z168" i="4"/>
  <c r="AT144" i="4"/>
  <c r="AS144" i="4"/>
  <c r="AR144" i="4"/>
  <c r="AQ144" i="4"/>
  <c r="AP144" i="4"/>
  <c r="AO144" i="4"/>
  <c r="AN144" i="4"/>
  <c r="AM144" i="4"/>
  <c r="AL144" i="4"/>
  <c r="G171" i="4"/>
  <c r="G163" i="4"/>
  <c r="AT159" i="4"/>
  <c r="AS159" i="4"/>
  <c r="AR159" i="4"/>
  <c r="AQ159" i="4"/>
  <c r="AP159" i="4"/>
  <c r="AO159" i="4"/>
  <c r="AN159" i="4"/>
  <c r="AM159" i="4"/>
  <c r="AL159" i="4"/>
  <c r="G159" i="4"/>
  <c r="Z159" i="4"/>
  <c r="AP155" i="4"/>
  <c r="AO155" i="4"/>
  <c r="AN155" i="4"/>
  <c r="AM155" i="4"/>
  <c r="AL155" i="4"/>
  <c r="AT155" i="4"/>
  <c r="G155" i="4"/>
  <c r="Z155" i="4"/>
  <c r="G154" i="4"/>
  <c r="Z154" i="4"/>
  <c r="G153" i="4"/>
  <c r="Z153" i="4"/>
  <c r="G152" i="4"/>
  <c r="Z152" i="4"/>
  <c r="G151" i="4"/>
  <c r="Z151" i="4"/>
  <c r="G149" i="4"/>
  <c r="Z149" i="4"/>
  <c r="AT146" i="4"/>
  <c r="AT140" i="4"/>
  <c r="AS140" i="4"/>
  <c r="AR140" i="4"/>
  <c r="AQ140" i="4"/>
  <c r="AP140" i="4"/>
  <c r="AO140" i="4"/>
  <c r="AN140" i="4"/>
  <c r="AM140" i="4"/>
  <c r="AL140" i="4"/>
  <c r="AT139" i="4"/>
  <c r="AS139" i="4"/>
  <c r="AR139" i="4"/>
  <c r="AQ139" i="4"/>
  <c r="AP139" i="4"/>
  <c r="AO139" i="4"/>
  <c r="AN139" i="4"/>
  <c r="AM139" i="4"/>
  <c r="AL139" i="4"/>
  <c r="AU134" i="4"/>
  <c r="Z134" i="4"/>
  <c r="I134" i="4"/>
  <c r="AT172" i="4"/>
  <c r="AS172" i="4"/>
  <c r="AR172" i="4"/>
  <c r="AQ172" i="4"/>
  <c r="AP172" i="4"/>
  <c r="AO172" i="4"/>
  <c r="AN172" i="4"/>
  <c r="AM172" i="4"/>
  <c r="AL172" i="4"/>
  <c r="AT164" i="4"/>
  <c r="AS164" i="4"/>
  <c r="AR164" i="4"/>
  <c r="AQ164" i="4"/>
  <c r="AP164" i="4"/>
  <c r="AO164" i="4"/>
  <c r="AN164" i="4"/>
  <c r="AM164" i="4"/>
  <c r="AL164" i="4"/>
  <c r="AS155" i="4"/>
  <c r="AS146" i="4"/>
  <c r="AR146" i="4"/>
  <c r="AQ146" i="4"/>
  <c r="AP146" i="4"/>
  <c r="AO146" i="4"/>
  <c r="AN146" i="4"/>
  <c r="AM146" i="4"/>
  <c r="AL146" i="4"/>
  <c r="G146" i="4"/>
  <c r="Z146" i="4"/>
  <c r="AU126" i="4"/>
  <c r="G126" i="4"/>
  <c r="Z126" i="4"/>
  <c r="Z118" i="4"/>
  <c r="AU118" i="4"/>
  <c r="G118" i="4"/>
  <c r="I103" i="4"/>
  <c r="Z103" i="4"/>
  <c r="AU103" i="4"/>
  <c r="G103" i="4"/>
  <c r="AP170" i="4"/>
  <c r="AO170" i="4"/>
  <c r="AN170" i="4"/>
  <c r="AM170" i="4"/>
  <c r="AL170" i="4"/>
  <c r="AR155" i="4"/>
  <c r="AU154" i="4"/>
  <c r="AU153" i="4"/>
  <c r="AU152" i="4"/>
  <c r="AU151" i="4"/>
  <c r="AT150" i="4"/>
  <c r="AS150" i="4"/>
  <c r="AR150" i="4"/>
  <c r="AQ150" i="4"/>
  <c r="AP150" i="4"/>
  <c r="AO150" i="4"/>
  <c r="AN150" i="4"/>
  <c r="AM150" i="4"/>
  <c r="AL150" i="4"/>
  <c r="G143" i="4"/>
  <c r="Z143" i="4"/>
  <c r="AU132" i="4"/>
  <c r="Z132" i="4"/>
  <c r="G132" i="4"/>
  <c r="AU129" i="4"/>
  <c r="Z129" i="4"/>
  <c r="G129" i="4"/>
  <c r="I129" i="4"/>
  <c r="Z122" i="4"/>
  <c r="AU122" i="4"/>
  <c r="G122" i="4"/>
  <c r="G172" i="4"/>
  <c r="G164" i="4"/>
  <c r="AQ155" i="4"/>
  <c r="G148" i="4"/>
  <c r="Z148" i="4"/>
  <c r="AR145" i="4"/>
  <c r="AQ145" i="4"/>
  <c r="AP145" i="4"/>
  <c r="AO145" i="4"/>
  <c r="AN145" i="4"/>
  <c r="AM145" i="4"/>
  <c r="AL145" i="4"/>
  <c r="AT145" i="4"/>
  <c r="BA102" i="4"/>
  <c r="BB102" i="4"/>
  <c r="G184" i="4"/>
  <c r="G183" i="4"/>
  <c r="G182" i="4"/>
  <c r="G181" i="4"/>
  <c r="G180" i="4"/>
  <c r="G179" i="4"/>
  <c r="G178" i="4"/>
  <c r="G177" i="4"/>
  <c r="G176" i="4"/>
  <c r="Z171" i="4"/>
  <c r="AS170" i="4"/>
  <c r="Z163" i="4"/>
  <c r="AS162" i="4"/>
  <c r="AR162" i="4"/>
  <c r="AQ162" i="4"/>
  <c r="AP162" i="4"/>
  <c r="AO162" i="4"/>
  <c r="AN162" i="4"/>
  <c r="AM162" i="4"/>
  <c r="AL162" i="4"/>
  <c r="AS145" i="4"/>
  <c r="G145" i="4"/>
  <c r="Z145" i="4"/>
  <c r="AR142" i="4"/>
  <c r="AQ142" i="4"/>
  <c r="AP142" i="4"/>
  <c r="AO142" i="4"/>
  <c r="AN142" i="4"/>
  <c r="AM142" i="4"/>
  <c r="AL142" i="4"/>
  <c r="AT142" i="4"/>
  <c r="AS135" i="4"/>
  <c r="AR135" i="4"/>
  <c r="AQ135" i="4"/>
  <c r="AP135" i="4"/>
  <c r="AO135" i="4"/>
  <c r="AN135" i="4"/>
  <c r="AM135" i="4"/>
  <c r="AL135" i="4"/>
  <c r="AT135" i="4"/>
  <c r="H133" i="4"/>
  <c r="AU127" i="4"/>
  <c r="G127" i="4"/>
  <c r="Z127" i="4"/>
  <c r="H116" i="4"/>
  <c r="AU171" i="4"/>
  <c r="AR170" i="4"/>
  <c r="G170" i="4"/>
  <c r="AU163" i="4"/>
  <c r="G162" i="4"/>
  <c r="G150" i="4"/>
  <c r="Z150" i="4"/>
  <c r="AT147" i="4"/>
  <c r="AS142" i="4"/>
  <c r="G142" i="4"/>
  <c r="Z142" i="4"/>
  <c r="AS136" i="4"/>
  <c r="AR136" i="4"/>
  <c r="AQ136" i="4"/>
  <c r="AP136" i="4"/>
  <c r="AO136" i="4"/>
  <c r="AN136" i="4"/>
  <c r="AM136" i="4"/>
  <c r="AL136" i="4"/>
  <c r="AT136" i="4"/>
  <c r="AU130" i="4"/>
  <c r="G130" i="4"/>
  <c r="Z97" i="4"/>
  <c r="AU97" i="4"/>
  <c r="I97" i="4"/>
  <c r="G97" i="4"/>
  <c r="AQ170" i="4"/>
  <c r="AS147" i="4"/>
  <c r="AR147" i="4"/>
  <c r="AQ147" i="4"/>
  <c r="AP147" i="4"/>
  <c r="AO147" i="4"/>
  <c r="AN147" i="4"/>
  <c r="AM147" i="4"/>
  <c r="AL147" i="4"/>
  <c r="G147" i="4"/>
  <c r="Z147" i="4"/>
  <c r="G141" i="4"/>
  <c r="I141" i="4"/>
  <c r="Z141" i="4"/>
  <c r="AS137" i="4"/>
  <c r="AR137" i="4"/>
  <c r="AQ137" i="4"/>
  <c r="AP137" i="4"/>
  <c r="AO137" i="4"/>
  <c r="AN137" i="4"/>
  <c r="AM137" i="4"/>
  <c r="AL137" i="4"/>
  <c r="AT137" i="4"/>
  <c r="AU184" i="4"/>
  <c r="AU183" i="4"/>
  <c r="AU182" i="4"/>
  <c r="AU181" i="4"/>
  <c r="AU180" i="4"/>
  <c r="AU179" i="4"/>
  <c r="AU178" i="4"/>
  <c r="AU177" i="4"/>
  <c r="AU176" i="4"/>
  <c r="Z172" i="4"/>
  <c r="Z164" i="4"/>
  <c r="I159" i="4"/>
  <c r="AU149" i="4"/>
  <c r="G144" i="4"/>
  <c r="Z144" i="4"/>
  <c r="AT141" i="4"/>
  <c r="AS141" i="4"/>
  <c r="AR141" i="4"/>
  <c r="AQ141" i="4"/>
  <c r="AP141" i="4"/>
  <c r="AO141" i="4"/>
  <c r="AN141" i="4"/>
  <c r="AM141" i="4"/>
  <c r="AL141" i="4"/>
  <c r="AS138" i="4"/>
  <c r="AR138" i="4"/>
  <c r="AQ138" i="4"/>
  <c r="AP138" i="4"/>
  <c r="AO138" i="4"/>
  <c r="AN138" i="4"/>
  <c r="AM138" i="4"/>
  <c r="AL138" i="4"/>
  <c r="AT138" i="4"/>
  <c r="G134" i="4"/>
  <c r="AU128" i="4"/>
  <c r="G128" i="4"/>
  <c r="I128" i="4"/>
  <c r="Z128" i="4"/>
  <c r="Z123" i="4"/>
  <c r="AU123" i="4"/>
  <c r="G123" i="4"/>
  <c r="Z119" i="4"/>
  <c r="AU119" i="4"/>
  <c r="G119" i="4"/>
  <c r="AU107" i="4"/>
  <c r="G107" i="4"/>
  <c r="I107" i="4"/>
  <c r="Z107" i="4"/>
  <c r="Z104" i="4"/>
  <c r="AU104" i="4"/>
  <c r="G104" i="4"/>
  <c r="I104" i="4"/>
  <c r="G94" i="4"/>
  <c r="I94" i="4"/>
  <c r="Z94" i="4"/>
  <c r="Z133" i="4"/>
  <c r="AU125" i="4"/>
  <c r="G125" i="4"/>
  <c r="AU116" i="4"/>
  <c r="BH100" i="4"/>
  <c r="BG100" i="4"/>
  <c r="BF100" i="4"/>
  <c r="BE100" i="4"/>
  <c r="BD100" i="4"/>
  <c r="BC100" i="4"/>
  <c r="BA94" i="4"/>
  <c r="AZ94" i="4"/>
  <c r="AX94" i="4"/>
  <c r="BB94" i="4"/>
  <c r="BK93" i="4"/>
  <c r="BJ93" i="4"/>
  <c r="BI93" i="4"/>
  <c r="BH93" i="4"/>
  <c r="BG93" i="4"/>
  <c r="BF93" i="4"/>
  <c r="BE93" i="4"/>
  <c r="BD93" i="4"/>
  <c r="BC93" i="4"/>
  <c r="BA90" i="4"/>
  <c r="AZ90" i="4"/>
  <c r="AX90" i="4"/>
  <c r="BB90" i="4"/>
  <c r="Z140" i="4"/>
  <c r="Z139" i="4"/>
  <c r="Z138" i="4"/>
  <c r="Z137" i="4"/>
  <c r="Z136" i="4"/>
  <c r="Z135" i="4"/>
  <c r="BF96" i="4"/>
  <c r="BE96" i="4"/>
  <c r="BD96" i="4"/>
  <c r="BC96" i="4"/>
  <c r="AS94" i="4"/>
  <c r="AR94" i="4"/>
  <c r="AQ94" i="4"/>
  <c r="AP94" i="4"/>
  <c r="AO94" i="4"/>
  <c r="AN94" i="4"/>
  <c r="AM94" i="4"/>
  <c r="AL94" i="4"/>
  <c r="AT94" i="4"/>
  <c r="G86" i="4"/>
  <c r="Z86" i="4"/>
  <c r="AU86" i="4"/>
  <c r="I86" i="4"/>
  <c r="AU131" i="4"/>
  <c r="Z121" i="4"/>
  <c r="AU121" i="4"/>
  <c r="G121" i="4"/>
  <c r="H115" i="4"/>
  <c r="G102" i="4"/>
  <c r="I102" i="4"/>
  <c r="Z102" i="4"/>
  <c r="AU99" i="4"/>
  <c r="G99" i="4"/>
  <c r="I99" i="4"/>
  <c r="Z99" i="4"/>
  <c r="Z96" i="4"/>
  <c r="AU96" i="4"/>
  <c r="G96" i="4"/>
  <c r="H96" i="4"/>
  <c r="AU91" i="4"/>
  <c r="I91" i="4"/>
  <c r="Z91" i="4"/>
  <c r="G91" i="4"/>
  <c r="Z125" i="4"/>
  <c r="U117" i="4"/>
  <c r="Z117" i="4"/>
  <c r="AU117" i="4"/>
  <c r="Z116" i="4"/>
  <c r="AU115" i="4"/>
  <c r="BK101" i="4"/>
  <c r="BJ101" i="4"/>
  <c r="BI101" i="4"/>
  <c r="BH101" i="4"/>
  <c r="BG101" i="4"/>
  <c r="BF101" i="4"/>
  <c r="BE101" i="4"/>
  <c r="BD101" i="4"/>
  <c r="BC101" i="4"/>
  <c r="Z90" i="4"/>
  <c r="G90" i="4"/>
  <c r="H90" i="4"/>
  <c r="AU90" i="4"/>
  <c r="BA82" i="4"/>
  <c r="BB82" i="4"/>
  <c r="I137" i="4"/>
  <c r="AU133" i="4"/>
  <c r="AU124" i="4"/>
  <c r="G124" i="4"/>
  <c r="Z120" i="4"/>
  <c r="AU120" i="4"/>
  <c r="G120" i="4"/>
  <c r="Z105" i="4"/>
  <c r="AU105" i="4"/>
  <c r="I105" i="4"/>
  <c r="I95" i="4"/>
  <c r="Z95" i="4"/>
  <c r="AU95" i="4"/>
  <c r="G95" i="4"/>
  <c r="G140" i="4"/>
  <c r="G139" i="4"/>
  <c r="G138" i="4"/>
  <c r="G137" i="4"/>
  <c r="G136" i="4"/>
  <c r="G135" i="4"/>
  <c r="Z131" i="4"/>
  <c r="BF104" i="4"/>
  <c r="BE104" i="4"/>
  <c r="BD104" i="4"/>
  <c r="BC104" i="4"/>
  <c r="AU102" i="4"/>
  <c r="AU108" i="4"/>
  <c r="BK106" i="4"/>
  <c r="AS106" i="4"/>
  <c r="BJ105" i="4"/>
  <c r="BI105" i="4"/>
  <c r="BH105" i="4"/>
  <c r="BG105" i="4"/>
  <c r="BF105" i="4"/>
  <c r="BE105" i="4"/>
  <c r="BD105" i="4"/>
  <c r="BC105" i="4"/>
  <c r="BH103" i="4"/>
  <c r="BG103" i="4"/>
  <c r="BF103" i="4"/>
  <c r="BE103" i="4"/>
  <c r="BD103" i="4"/>
  <c r="BC103" i="4"/>
  <c r="AU100" i="4"/>
  <c r="BK98" i="4"/>
  <c r="BJ98" i="4"/>
  <c r="BI98" i="4"/>
  <c r="BH98" i="4"/>
  <c r="BG98" i="4"/>
  <c r="BF98" i="4"/>
  <c r="BE98" i="4"/>
  <c r="BD98" i="4"/>
  <c r="BC98" i="4"/>
  <c r="AS98" i="4"/>
  <c r="BJ97" i="4"/>
  <c r="BH95" i="4"/>
  <c r="BG95" i="4"/>
  <c r="BF95" i="4"/>
  <c r="BE95" i="4"/>
  <c r="BD95" i="4"/>
  <c r="BC95" i="4"/>
  <c r="AO93" i="4"/>
  <c r="AN93" i="4"/>
  <c r="AM93" i="4"/>
  <c r="AL93" i="4"/>
  <c r="BI92" i="4"/>
  <c r="BH92" i="4"/>
  <c r="BG92" i="4"/>
  <c r="BF92" i="4"/>
  <c r="BE92" i="4"/>
  <c r="BD92" i="4"/>
  <c r="BC92" i="4"/>
  <c r="BI89" i="4"/>
  <c r="BH89" i="4"/>
  <c r="BG89" i="4"/>
  <c r="BF89" i="4"/>
  <c r="BE89" i="4"/>
  <c r="BD89" i="4"/>
  <c r="BC89" i="4"/>
  <c r="Z85" i="4"/>
  <c r="AT84" i="4"/>
  <c r="Z82" i="4"/>
  <c r="AU82" i="4"/>
  <c r="G82" i="4"/>
  <c r="I82" i="4"/>
  <c r="AU80" i="4"/>
  <c r="G80" i="4"/>
  <c r="I80" i="4"/>
  <c r="Z73" i="4"/>
  <c r="AU73" i="4"/>
  <c r="G73" i="4"/>
  <c r="H73" i="4"/>
  <c r="AU114" i="4"/>
  <c r="AU113" i="4"/>
  <c r="AU112" i="4"/>
  <c r="AU111" i="4"/>
  <c r="AU110" i="4"/>
  <c r="AU109" i="4"/>
  <c r="Z108" i="4"/>
  <c r="BJ106" i="4"/>
  <c r="BI106" i="4"/>
  <c r="BH106" i="4"/>
  <c r="BG106" i="4"/>
  <c r="BF106" i="4"/>
  <c r="BE106" i="4"/>
  <c r="BD106" i="4"/>
  <c r="BC106" i="4"/>
  <c r="AR106" i="4"/>
  <c r="AQ106" i="4"/>
  <c r="AU101" i="4"/>
  <c r="Z100" i="4"/>
  <c r="AR98" i="4"/>
  <c r="AQ98" i="4"/>
  <c r="AP98" i="4"/>
  <c r="AO98" i="4"/>
  <c r="AN98" i="4"/>
  <c r="AM98" i="4"/>
  <c r="AL98" i="4"/>
  <c r="BI97" i="4"/>
  <c r="BH97" i="4"/>
  <c r="Z92" i="4"/>
  <c r="BJ88" i="4"/>
  <c r="BI88" i="4"/>
  <c r="BH88" i="4"/>
  <c r="BG88" i="4"/>
  <c r="BF88" i="4"/>
  <c r="BE88" i="4"/>
  <c r="BD88" i="4"/>
  <c r="BC88" i="4"/>
  <c r="BI87" i="4"/>
  <c r="BH87" i="4"/>
  <c r="BG87" i="4"/>
  <c r="BF87" i="4"/>
  <c r="H87" i="4"/>
  <c r="Z87" i="4"/>
  <c r="AU87" i="4"/>
  <c r="BJ84" i="4"/>
  <c r="BI84" i="4"/>
  <c r="BH84" i="4"/>
  <c r="BG84" i="4"/>
  <c r="BF84" i="4"/>
  <c r="BE84" i="4"/>
  <c r="BD84" i="4"/>
  <c r="BC84" i="4"/>
  <c r="BK84" i="4"/>
  <c r="AU83" i="4"/>
  <c r="G83" i="4"/>
  <c r="I83" i="4"/>
  <c r="Z83" i="4"/>
  <c r="BI79" i="4"/>
  <c r="BH79" i="4"/>
  <c r="BG79" i="4"/>
  <c r="BF79" i="4"/>
  <c r="BE79" i="4"/>
  <c r="BD79" i="4"/>
  <c r="BC79" i="4"/>
  <c r="G77" i="4"/>
  <c r="I77" i="4"/>
  <c r="Z77" i="4"/>
  <c r="AU77" i="4"/>
  <c r="BJ108" i="4"/>
  <c r="BI108" i="4"/>
  <c r="BH108" i="4"/>
  <c r="BG108" i="4"/>
  <c r="BF108" i="4"/>
  <c r="BE108" i="4"/>
  <c r="BD108" i="4"/>
  <c r="BC108" i="4"/>
  <c r="BI107" i="4"/>
  <c r="BH107" i="4"/>
  <c r="BG107" i="4"/>
  <c r="BF107" i="4"/>
  <c r="BE107" i="4"/>
  <c r="BD107" i="4"/>
  <c r="BC107" i="4"/>
  <c r="AP106" i="4"/>
  <c r="G106" i="4"/>
  <c r="BJ100" i="4"/>
  <c r="BI100" i="4"/>
  <c r="BI99" i="4"/>
  <c r="BH99" i="4"/>
  <c r="BG99" i="4"/>
  <c r="BF99" i="4"/>
  <c r="BE99" i="4"/>
  <c r="BD99" i="4"/>
  <c r="BC99" i="4"/>
  <c r="G98" i="4"/>
  <c r="BG97" i="4"/>
  <c r="AR93" i="4"/>
  <c r="AQ93" i="4"/>
  <c r="AP93" i="4"/>
  <c r="G93" i="4"/>
  <c r="AT92" i="4"/>
  <c r="BI91" i="4"/>
  <c r="BH91" i="4"/>
  <c r="BG91" i="4"/>
  <c r="BF91" i="4"/>
  <c r="BE91" i="4"/>
  <c r="BD91" i="4"/>
  <c r="BC91" i="4"/>
  <c r="AU89" i="4"/>
  <c r="BH86" i="4"/>
  <c r="BG86" i="4"/>
  <c r="BF86" i="4"/>
  <c r="BE86" i="4"/>
  <c r="BD86" i="4"/>
  <c r="BC86" i="4"/>
  <c r="BG85" i="4"/>
  <c r="BF85" i="4"/>
  <c r="BE85" i="4"/>
  <c r="BD85" i="4"/>
  <c r="BC85" i="4"/>
  <c r="AT85" i="4"/>
  <c r="AS85" i="4"/>
  <c r="AR85" i="4"/>
  <c r="AQ85" i="4"/>
  <c r="AP85" i="4"/>
  <c r="AO85" i="4"/>
  <c r="AN85" i="4"/>
  <c r="AM85" i="4"/>
  <c r="AL85" i="4"/>
  <c r="Z74" i="4"/>
  <c r="AU74" i="4"/>
  <c r="G74" i="4"/>
  <c r="H74" i="4"/>
  <c r="I108" i="4"/>
  <c r="AO106" i="4"/>
  <c r="I100" i="4"/>
  <c r="BF97" i="4"/>
  <c r="AS92" i="4"/>
  <c r="AR92" i="4"/>
  <c r="AQ92" i="4"/>
  <c r="AP92" i="4"/>
  <c r="AO92" i="4"/>
  <c r="AN92" i="4"/>
  <c r="AM92" i="4"/>
  <c r="AL92" i="4"/>
  <c r="H92" i="4"/>
  <c r="BJ83" i="4"/>
  <c r="BI83" i="4"/>
  <c r="BH83" i="4"/>
  <c r="BG83" i="4"/>
  <c r="BF83" i="4"/>
  <c r="BE83" i="4"/>
  <c r="BD83" i="4"/>
  <c r="BC83" i="4"/>
  <c r="G78" i="4"/>
  <c r="I78" i="4"/>
  <c r="Z78" i="4"/>
  <c r="AU78" i="4"/>
  <c r="AT64" i="4"/>
  <c r="AS64" i="4"/>
  <c r="AR64" i="4"/>
  <c r="AQ64" i="4"/>
  <c r="AP64" i="4"/>
  <c r="AO64" i="4"/>
  <c r="AN64" i="4"/>
  <c r="AM64" i="4"/>
  <c r="AL64" i="4"/>
  <c r="I114" i="4"/>
  <c r="I113" i="4"/>
  <c r="I112" i="4"/>
  <c r="I111" i="4"/>
  <c r="I110" i="4"/>
  <c r="I109" i="4"/>
  <c r="G108" i="4"/>
  <c r="AN106" i="4"/>
  <c r="AM106" i="4"/>
  <c r="AL106" i="4"/>
  <c r="H101" i="4"/>
  <c r="G100" i="4"/>
  <c r="BE97" i="4"/>
  <c r="BD97" i="4"/>
  <c r="BC97" i="4"/>
  <c r="G92" i="4"/>
  <c r="H89" i="4"/>
  <c r="AU88" i="4"/>
  <c r="I88" i="4"/>
  <c r="AU67" i="4"/>
  <c r="H67" i="4"/>
  <c r="Z67" i="4"/>
  <c r="G67" i="4"/>
  <c r="G89" i="4"/>
  <c r="G88" i="4"/>
  <c r="H85" i="4"/>
  <c r="AT81" i="4"/>
  <c r="AS81" i="4"/>
  <c r="AR81" i="4"/>
  <c r="AQ81" i="4"/>
  <c r="AP81" i="4"/>
  <c r="AO81" i="4"/>
  <c r="AN81" i="4"/>
  <c r="AM81" i="4"/>
  <c r="AL81" i="4"/>
  <c r="Z81" i="4"/>
  <c r="G81" i="4"/>
  <c r="AR84" i="4"/>
  <c r="AQ84" i="4"/>
  <c r="AP84" i="4"/>
  <c r="AO84" i="4"/>
  <c r="AN84" i="4"/>
  <c r="AM84" i="4"/>
  <c r="AL84" i="4"/>
  <c r="AS84" i="4"/>
  <c r="BK80" i="4"/>
  <c r="BJ80" i="4"/>
  <c r="BI80" i="4"/>
  <c r="BH80" i="4"/>
  <c r="BG80" i="4"/>
  <c r="BF80" i="4"/>
  <c r="BE80" i="4"/>
  <c r="BD80" i="4"/>
  <c r="BC80" i="4"/>
  <c r="BA74" i="4"/>
  <c r="BB74" i="4"/>
  <c r="H71" i="4"/>
  <c r="G71" i="4"/>
  <c r="AU71" i="4"/>
  <c r="Z71" i="4"/>
  <c r="G70" i="4"/>
  <c r="Z70" i="4"/>
  <c r="I70" i="4"/>
  <c r="AU70" i="4"/>
  <c r="BB66" i="4"/>
  <c r="BA66" i="4"/>
  <c r="BA56" i="4"/>
  <c r="BB56" i="4"/>
  <c r="G79" i="4"/>
  <c r="Z75" i="4"/>
  <c r="BI69" i="4"/>
  <c r="BH69" i="4"/>
  <c r="BG69" i="4"/>
  <c r="BF69" i="4"/>
  <c r="BE69" i="4"/>
  <c r="BD69" i="4"/>
  <c r="BC69" i="4"/>
  <c r="Z68" i="4"/>
  <c r="AS65" i="4"/>
  <c r="BJ64" i="4"/>
  <c r="BI64" i="4"/>
  <c r="BH64" i="4"/>
  <c r="BG64" i="4"/>
  <c r="BF64" i="4"/>
  <c r="BE64" i="4"/>
  <c r="BD64" i="4"/>
  <c r="BC64" i="4"/>
  <c r="Z56" i="4"/>
  <c r="I56" i="4"/>
  <c r="G56" i="4"/>
  <c r="AU56" i="4"/>
  <c r="Z59" i="4"/>
  <c r="G59" i="4"/>
  <c r="AU59" i="4"/>
  <c r="G55" i="4"/>
  <c r="Z55" i="4"/>
  <c r="I55" i="4"/>
  <c r="AU55" i="4"/>
  <c r="BH81" i="4"/>
  <c r="BG81" i="4"/>
  <c r="BF81" i="4"/>
  <c r="BE81" i="4"/>
  <c r="BD81" i="4"/>
  <c r="BC81" i="4"/>
  <c r="BE78" i="4"/>
  <c r="BD78" i="4"/>
  <c r="BC78" i="4"/>
  <c r="BK76" i="4"/>
  <c r="AS76" i="4"/>
  <c r="BJ75" i="4"/>
  <c r="BI75" i="4"/>
  <c r="BH75" i="4"/>
  <c r="BG75" i="4"/>
  <c r="BF75" i="4"/>
  <c r="BE75" i="4"/>
  <c r="BD75" i="4"/>
  <c r="BC75" i="4"/>
  <c r="BH73" i="4"/>
  <c r="BG73" i="4"/>
  <c r="BF73" i="4"/>
  <c r="BE73" i="4"/>
  <c r="BD73" i="4"/>
  <c r="BC73" i="4"/>
  <c r="AU72" i="4"/>
  <c r="BJ71" i="4"/>
  <c r="BI71" i="4"/>
  <c r="BH71" i="4"/>
  <c r="BG71" i="4"/>
  <c r="BF71" i="4"/>
  <c r="BE71" i="4"/>
  <c r="BD71" i="4"/>
  <c r="BC71" i="4"/>
  <c r="BH70" i="4"/>
  <c r="BG70" i="4"/>
  <c r="AU69" i="4"/>
  <c r="AR65" i="4"/>
  <c r="AQ65" i="4"/>
  <c r="AP65" i="4"/>
  <c r="AO65" i="4"/>
  <c r="AN65" i="4"/>
  <c r="AM65" i="4"/>
  <c r="AL65" i="4"/>
  <c r="BJ63" i="4"/>
  <c r="BI63" i="4"/>
  <c r="BH63" i="4"/>
  <c r="BG63" i="4"/>
  <c r="BF63" i="4"/>
  <c r="BE63" i="4"/>
  <c r="BD63" i="4"/>
  <c r="BC63" i="4"/>
  <c r="BE87" i="4"/>
  <c r="BD87" i="4"/>
  <c r="BC87" i="4"/>
  <c r="BK85" i="4"/>
  <c r="AU79" i="4"/>
  <c r="BK77" i="4"/>
  <c r="BJ77" i="4"/>
  <c r="BI77" i="4"/>
  <c r="BH77" i="4"/>
  <c r="BG77" i="4"/>
  <c r="BF77" i="4"/>
  <c r="BE77" i="4"/>
  <c r="BD77" i="4"/>
  <c r="BC77" i="4"/>
  <c r="BJ76" i="4"/>
  <c r="AR76" i="4"/>
  <c r="I75" i="4"/>
  <c r="AU68" i="4"/>
  <c r="H68" i="4"/>
  <c r="H61" i="4"/>
  <c r="BJ85" i="4"/>
  <c r="BI85" i="4"/>
  <c r="BH85" i="4"/>
  <c r="I84" i="4"/>
  <c r="Z79" i="4"/>
  <c r="BI76" i="4"/>
  <c r="BH76" i="4"/>
  <c r="BG76" i="4"/>
  <c r="BF76" i="4"/>
  <c r="BE76" i="4"/>
  <c r="BD76" i="4"/>
  <c r="BC76" i="4"/>
  <c r="AQ76" i="4"/>
  <c r="AP76" i="4"/>
  <c r="AO76" i="4"/>
  <c r="AN76" i="4"/>
  <c r="AM76" i="4"/>
  <c r="AL76" i="4"/>
  <c r="I76" i="4"/>
  <c r="G75" i="4"/>
  <c r="H72" i="4"/>
  <c r="H69" i="4"/>
  <c r="G68" i="4"/>
  <c r="G63" i="4"/>
  <c r="H63" i="4"/>
  <c r="AU63" i="4"/>
  <c r="G60" i="4"/>
  <c r="AU60" i="4"/>
  <c r="Z60" i="4"/>
  <c r="H60" i="4"/>
  <c r="AU57" i="4"/>
  <c r="I57" i="4"/>
  <c r="G57" i="4"/>
  <c r="BJ72" i="4"/>
  <c r="BI72" i="4"/>
  <c r="BH72" i="4"/>
  <c r="BG72" i="4"/>
  <c r="BF72" i="4"/>
  <c r="BE72" i="4"/>
  <c r="BD72" i="4"/>
  <c r="BC72" i="4"/>
  <c r="Z66" i="4"/>
  <c r="G66" i="4"/>
  <c r="BH62" i="4"/>
  <c r="BG62" i="4"/>
  <c r="BF62" i="4"/>
  <c r="BE62" i="4"/>
  <c r="BD62" i="4"/>
  <c r="BC62" i="4"/>
  <c r="AU61" i="4"/>
  <c r="Z61" i="4"/>
  <c r="BA48" i="4"/>
  <c r="AZ48" i="4"/>
  <c r="AX48" i="4"/>
  <c r="BB48" i="4"/>
  <c r="BK72" i="4"/>
  <c r="BK69" i="4"/>
  <c r="G64" i="4"/>
  <c r="H64" i="4"/>
  <c r="AT62" i="4"/>
  <c r="I79" i="4"/>
  <c r="AU75" i="4"/>
  <c r="BF70" i="4"/>
  <c r="BE70" i="4"/>
  <c r="BD70" i="4"/>
  <c r="BC70" i="4"/>
  <c r="BJ69" i="4"/>
  <c r="BF68" i="4"/>
  <c r="BE68" i="4"/>
  <c r="BD68" i="4"/>
  <c r="BC68" i="4"/>
  <c r="BE67" i="4"/>
  <c r="BD67" i="4"/>
  <c r="BC67" i="4"/>
  <c r="BI67" i="4"/>
  <c r="BH67" i="4"/>
  <c r="BG67" i="4"/>
  <c r="BF67" i="4"/>
  <c r="AU66" i="4"/>
  <c r="BK65" i="4"/>
  <c r="BJ65" i="4"/>
  <c r="BI65" i="4"/>
  <c r="BH65" i="4"/>
  <c r="BG65" i="4"/>
  <c r="BF65" i="4"/>
  <c r="BE65" i="4"/>
  <c r="BD65" i="4"/>
  <c r="BC65" i="4"/>
  <c r="H65" i="4"/>
  <c r="AS62" i="4"/>
  <c r="AR62" i="4"/>
  <c r="AQ62" i="4"/>
  <c r="AP62" i="4"/>
  <c r="AO62" i="4"/>
  <c r="AN62" i="4"/>
  <c r="AM62" i="4"/>
  <c r="AL62" i="4"/>
  <c r="AR58" i="4"/>
  <c r="AQ58" i="4"/>
  <c r="AP58" i="4"/>
  <c r="AO58" i="4"/>
  <c r="AN58" i="4"/>
  <c r="AM58" i="4"/>
  <c r="AL58" i="4"/>
  <c r="AT58" i="4"/>
  <c r="AS58" i="4"/>
  <c r="AR53" i="4"/>
  <c r="AQ53" i="4"/>
  <c r="AP53" i="4"/>
  <c r="AO53" i="4"/>
  <c r="AN53" i="4"/>
  <c r="AM53" i="4"/>
  <c r="AL53" i="4"/>
  <c r="AT53" i="4"/>
  <c r="AS53" i="4"/>
  <c r="BK52" i="4"/>
  <c r="BJ52" i="4"/>
  <c r="BI52" i="4"/>
  <c r="BH52" i="4"/>
  <c r="BG52" i="4"/>
  <c r="BF52" i="4"/>
  <c r="BE52" i="4"/>
  <c r="BD52" i="4"/>
  <c r="BC52" i="4"/>
  <c r="AU49" i="4"/>
  <c r="G49" i="4"/>
  <c r="AU47" i="4"/>
  <c r="Z43" i="4"/>
  <c r="AU43" i="4"/>
  <c r="G43" i="4"/>
  <c r="Z62" i="4"/>
  <c r="BK61" i="4"/>
  <c r="BJ61" i="4"/>
  <c r="BI61" i="4"/>
  <c r="BH61" i="4"/>
  <c r="BJ60" i="4"/>
  <c r="BI60" i="4"/>
  <c r="BH60" i="4"/>
  <c r="BG60" i="4"/>
  <c r="BF60" i="4"/>
  <c r="BE60" i="4"/>
  <c r="BD60" i="4"/>
  <c r="BC60" i="4"/>
  <c r="Z58" i="4"/>
  <c r="BK57" i="4"/>
  <c r="BJ57" i="4"/>
  <c r="BI57" i="4"/>
  <c r="BH57" i="4"/>
  <c r="BG57" i="4"/>
  <c r="BF57" i="4"/>
  <c r="BE57" i="4"/>
  <c r="BD57" i="4"/>
  <c r="BC57" i="4"/>
  <c r="BI53" i="4"/>
  <c r="BH53" i="4"/>
  <c r="BG53" i="4"/>
  <c r="AT37" i="4"/>
  <c r="AS37" i="4"/>
  <c r="AR37" i="4"/>
  <c r="AQ37" i="4"/>
  <c r="AP37" i="4"/>
  <c r="AO37" i="4"/>
  <c r="AN37" i="4"/>
  <c r="AM37" i="4"/>
  <c r="AL37" i="4"/>
  <c r="AZ42" i="4"/>
  <c r="AX42" i="4"/>
  <c r="BJ54" i="4"/>
  <c r="G51" i="4"/>
  <c r="Z51" i="4"/>
  <c r="AS50" i="4"/>
  <c r="BH49" i="4"/>
  <c r="BG49" i="4"/>
  <c r="BF49" i="4"/>
  <c r="BE49" i="4"/>
  <c r="BD49" i="4"/>
  <c r="BC49" i="4"/>
  <c r="BJ49" i="4"/>
  <c r="BB42" i="4"/>
  <c r="BK55" i="4"/>
  <c r="BJ55" i="4"/>
  <c r="BI55" i="4"/>
  <c r="BH55" i="4"/>
  <c r="BG55" i="4"/>
  <c r="BF55" i="4"/>
  <c r="BE55" i="4"/>
  <c r="BD55" i="4"/>
  <c r="BC55" i="4"/>
  <c r="G52" i="4"/>
  <c r="I52" i="4"/>
  <c r="AU52" i="4"/>
  <c r="BK50" i="4"/>
  <c r="BJ50" i="4"/>
  <c r="BI50" i="4"/>
  <c r="BH50" i="4"/>
  <c r="BG50" i="4"/>
  <c r="BF50" i="4"/>
  <c r="BE50" i="4"/>
  <c r="BD50" i="4"/>
  <c r="BC50" i="4"/>
  <c r="H47" i="4"/>
  <c r="Z47" i="4"/>
  <c r="BB35" i="4"/>
  <c r="BA35" i="4"/>
  <c r="G25" i="4"/>
  <c r="I25" i="4"/>
  <c r="Z25" i="4"/>
  <c r="AU25" i="4"/>
  <c r="G62" i="4"/>
  <c r="BG61" i="4"/>
  <c r="BF61" i="4"/>
  <c r="BE61" i="4"/>
  <c r="BD61" i="4"/>
  <c r="BC61" i="4"/>
  <c r="BJ59" i="4"/>
  <c r="BI59" i="4"/>
  <c r="BH59" i="4"/>
  <c r="BG59" i="4"/>
  <c r="BF59" i="4"/>
  <c r="BE59" i="4"/>
  <c r="BD59" i="4"/>
  <c r="BC59" i="4"/>
  <c r="BF58" i="4"/>
  <c r="BE58" i="4"/>
  <c r="BD58" i="4"/>
  <c r="BC58" i="4"/>
  <c r="G58" i="4"/>
  <c r="BI54" i="4"/>
  <c r="BH54" i="4"/>
  <c r="BG54" i="4"/>
  <c r="BF54" i="4"/>
  <c r="BE54" i="4"/>
  <c r="BD54" i="4"/>
  <c r="BC54" i="4"/>
  <c r="AR50" i="4"/>
  <c r="AQ50" i="4"/>
  <c r="AP50" i="4"/>
  <c r="AO50" i="4"/>
  <c r="AN50" i="4"/>
  <c r="AM50" i="4"/>
  <c r="AL50" i="4"/>
  <c r="BI49" i="4"/>
  <c r="BH33" i="4"/>
  <c r="BG33" i="4"/>
  <c r="BF33" i="4"/>
  <c r="AU54" i="4"/>
  <c r="I54" i="4"/>
  <c r="I53" i="4"/>
  <c r="Z53" i="4"/>
  <c r="BG51" i="4"/>
  <c r="BF51" i="4"/>
  <c r="BE51" i="4"/>
  <c r="BD51" i="4"/>
  <c r="BC51" i="4"/>
  <c r="Z48" i="4"/>
  <c r="AU48" i="4"/>
  <c r="I48" i="4"/>
  <c r="AT46" i="4"/>
  <c r="AS46" i="4"/>
  <c r="AR46" i="4"/>
  <c r="AQ46" i="4"/>
  <c r="AP46" i="4"/>
  <c r="AO46" i="4"/>
  <c r="AN46" i="4"/>
  <c r="AM46" i="4"/>
  <c r="AL46" i="4"/>
  <c r="BA34" i="4"/>
  <c r="AZ34" i="4"/>
  <c r="AX34" i="4"/>
  <c r="BB34" i="4"/>
  <c r="G54" i="4"/>
  <c r="AU51" i="4"/>
  <c r="I49" i="4"/>
  <c r="H43" i="4"/>
  <c r="H40" i="4"/>
  <c r="Z40" i="4"/>
  <c r="G40" i="4"/>
  <c r="AU40" i="4"/>
  <c r="BF53" i="4"/>
  <c r="BE53" i="4"/>
  <c r="BD53" i="4"/>
  <c r="BC53" i="4"/>
  <c r="BH47" i="4"/>
  <c r="BG47" i="4"/>
  <c r="BF47" i="4"/>
  <c r="BE47" i="4"/>
  <c r="BD47" i="4"/>
  <c r="BC47" i="4"/>
  <c r="BJ41" i="4"/>
  <c r="BI41" i="4"/>
  <c r="BH41" i="4"/>
  <c r="BG41" i="4"/>
  <c r="BF41" i="4"/>
  <c r="BE41" i="4"/>
  <c r="BD41" i="4"/>
  <c r="BC41" i="4"/>
  <c r="BK41" i="4"/>
  <c r="BJ39" i="4"/>
  <c r="BI39" i="4"/>
  <c r="BH39" i="4"/>
  <c r="BG39" i="4"/>
  <c r="BF39" i="4"/>
  <c r="BE39" i="4"/>
  <c r="BD39" i="4"/>
  <c r="BC39" i="4"/>
  <c r="BK39" i="4"/>
  <c r="G39" i="4"/>
  <c r="H39" i="4"/>
  <c r="Z35" i="4"/>
  <c r="AU35" i="4"/>
  <c r="AT32" i="4"/>
  <c r="AS32" i="4"/>
  <c r="AR32" i="4"/>
  <c r="AQ32" i="4"/>
  <c r="AP32" i="4"/>
  <c r="AO32" i="4"/>
  <c r="AN32" i="4"/>
  <c r="AM32" i="4"/>
  <c r="AL32" i="4"/>
  <c r="G46" i="4"/>
  <c r="AU44" i="4"/>
  <c r="G44" i="4"/>
  <c r="AU42" i="4"/>
  <c r="BJ38" i="4"/>
  <c r="BI38" i="4"/>
  <c r="BH38" i="4"/>
  <c r="BG38" i="4"/>
  <c r="BF38" i="4"/>
  <c r="BE38" i="4"/>
  <c r="BD38" i="4"/>
  <c r="BC38" i="4"/>
  <c r="AU38" i="4"/>
  <c r="G38" i="4"/>
  <c r="H38" i="4"/>
  <c r="Z37" i="4"/>
  <c r="G37" i="4"/>
  <c r="H37" i="4"/>
  <c r="H28" i="4"/>
  <c r="Z28" i="4"/>
  <c r="G28" i="4"/>
  <c r="AU28" i="4"/>
  <c r="BJ46" i="4"/>
  <c r="Z45" i="4"/>
  <c r="BE43" i="4"/>
  <c r="BD43" i="4"/>
  <c r="BC43" i="4"/>
  <c r="G41" i="4"/>
  <c r="Z41" i="4"/>
  <c r="AU41" i="4"/>
  <c r="BK36" i="4"/>
  <c r="BJ36" i="4"/>
  <c r="BI36" i="4"/>
  <c r="BH36" i="4"/>
  <c r="BG36" i="4"/>
  <c r="BF36" i="4"/>
  <c r="BE36" i="4"/>
  <c r="BD36" i="4"/>
  <c r="BC36" i="4"/>
  <c r="G33" i="4"/>
  <c r="Z33" i="4"/>
  <c r="AU33" i="4"/>
  <c r="BA29" i="4"/>
  <c r="AZ29" i="4"/>
  <c r="AX29" i="4"/>
  <c r="BB29" i="4"/>
  <c r="BI46" i="4"/>
  <c r="BH46" i="4"/>
  <c r="BG46" i="4"/>
  <c r="BF46" i="4"/>
  <c r="BE46" i="4"/>
  <c r="BD46" i="4"/>
  <c r="BC46" i="4"/>
  <c r="AU45" i="4"/>
  <c r="BK44" i="4"/>
  <c r="BJ44" i="4"/>
  <c r="BI44" i="4"/>
  <c r="BH44" i="4"/>
  <c r="BG44" i="4"/>
  <c r="BF44" i="4"/>
  <c r="BE44" i="4"/>
  <c r="BD44" i="4"/>
  <c r="BC44" i="4"/>
  <c r="Z39" i="4"/>
  <c r="G34" i="4"/>
  <c r="H34" i="4"/>
  <c r="Z34" i="4"/>
  <c r="AU34" i="4"/>
  <c r="BK32" i="4"/>
  <c r="BJ32" i="4"/>
  <c r="BI32" i="4"/>
  <c r="BH32" i="4"/>
  <c r="BG32" i="4"/>
  <c r="BF32" i="4"/>
  <c r="BE32" i="4"/>
  <c r="BD32" i="4"/>
  <c r="BC32" i="4"/>
  <c r="AO31" i="4"/>
  <c r="H42" i="4"/>
  <c r="Z42" i="4"/>
  <c r="AS39" i="4"/>
  <c r="AR39" i="4"/>
  <c r="AQ39" i="4"/>
  <c r="AP39" i="4"/>
  <c r="AO39" i="4"/>
  <c r="AN39" i="4"/>
  <c r="AM39" i="4"/>
  <c r="AL39" i="4"/>
  <c r="BA28" i="4"/>
  <c r="BB28" i="4"/>
  <c r="AS27" i="4"/>
  <c r="AR27" i="4"/>
  <c r="AQ27" i="4"/>
  <c r="AP27" i="4"/>
  <c r="AO27" i="4"/>
  <c r="AN27" i="4"/>
  <c r="AM27" i="4"/>
  <c r="AL27" i="4"/>
  <c r="AT27" i="4"/>
  <c r="G36" i="4"/>
  <c r="BE33" i="4"/>
  <c r="BD33" i="4"/>
  <c r="BC33" i="4"/>
  <c r="AQ31" i="4"/>
  <c r="AP31" i="4"/>
  <c r="AU30" i="4"/>
  <c r="H30" i="4"/>
  <c r="AU24" i="4"/>
  <c r="G24" i="4"/>
  <c r="I24" i="4"/>
  <c r="Z24" i="4"/>
  <c r="BG45" i="4"/>
  <c r="BF45" i="4"/>
  <c r="BE45" i="4"/>
  <c r="BD45" i="4"/>
  <c r="BC45" i="4"/>
  <c r="BJ40" i="4"/>
  <c r="BI40" i="4"/>
  <c r="BH40" i="4"/>
  <c r="BG40" i="4"/>
  <c r="BF40" i="4"/>
  <c r="BE40" i="4"/>
  <c r="BD40" i="4"/>
  <c r="BC40" i="4"/>
  <c r="BG37" i="4"/>
  <c r="BF37" i="4"/>
  <c r="BE37" i="4"/>
  <c r="BD37" i="4"/>
  <c r="BC37" i="4"/>
  <c r="BK33" i="4"/>
  <c r="BK31" i="4"/>
  <c r="BJ31" i="4"/>
  <c r="BI31" i="4"/>
  <c r="BH31" i="4"/>
  <c r="BG31" i="4"/>
  <c r="BF31" i="4"/>
  <c r="BE31" i="4"/>
  <c r="BD31" i="4"/>
  <c r="BC31" i="4"/>
  <c r="BK30" i="4"/>
  <c r="BJ21" i="4"/>
  <c r="BI21" i="4"/>
  <c r="BH21" i="4"/>
  <c r="BG21" i="4"/>
  <c r="BF21" i="4"/>
  <c r="BE21" i="4"/>
  <c r="BD21" i="4"/>
  <c r="BC21" i="4"/>
  <c r="AU36" i="4"/>
  <c r="BJ33" i="4"/>
  <c r="BI33" i="4"/>
  <c r="Z32" i="4"/>
  <c r="BJ30" i="4"/>
  <c r="BI30" i="4"/>
  <c r="BH30" i="4"/>
  <c r="BG30" i="4"/>
  <c r="BF30" i="4"/>
  <c r="BE30" i="4"/>
  <c r="BD30" i="4"/>
  <c r="BC30" i="4"/>
  <c r="Z29" i="4"/>
  <c r="AU29" i="4"/>
  <c r="G29" i="4"/>
  <c r="BK26" i="4"/>
  <c r="BJ26" i="4"/>
  <c r="BI26" i="4"/>
  <c r="BH26" i="4"/>
  <c r="BG26" i="4"/>
  <c r="BF26" i="4"/>
  <c r="BE26" i="4"/>
  <c r="BD26" i="4"/>
  <c r="BC26" i="4"/>
  <c r="I21" i="4"/>
  <c r="Z21" i="4"/>
  <c r="AU21" i="4"/>
  <c r="BI20" i="4"/>
  <c r="BH20" i="4"/>
  <c r="BG20" i="4"/>
  <c r="BF20" i="4"/>
  <c r="BE20" i="4"/>
  <c r="BD20" i="4"/>
  <c r="BC20" i="4"/>
  <c r="AN31" i="4"/>
  <c r="AM31" i="4"/>
  <c r="AL31" i="4"/>
  <c r="AR31" i="4"/>
  <c r="Z30" i="4"/>
  <c r="I26" i="4"/>
  <c r="Z26" i="4"/>
  <c r="AU26" i="4"/>
  <c r="U23" i="4"/>
  <c r="BH25" i="4"/>
  <c r="BG25" i="4"/>
  <c r="BF25" i="4"/>
  <c r="BE25" i="4"/>
  <c r="BD25" i="4"/>
  <c r="BC25" i="4"/>
  <c r="AT23" i="4"/>
  <c r="AS23" i="4"/>
  <c r="AR23" i="4"/>
  <c r="AQ23" i="4"/>
  <c r="AP23" i="4"/>
  <c r="AO23" i="4"/>
  <c r="AN23" i="4"/>
  <c r="AM23" i="4"/>
  <c r="AL23" i="4"/>
  <c r="BK21" i="4"/>
  <c r="BK18" i="4"/>
  <c r="BJ18" i="4"/>
  <c r="BI18" i="4"/>
  <c r="BH18" i="4"/>
  <c r="BG18" i="4"/>
  <c r="BF18" i="4"/>
  <c r="BE18" i="4"/>
  <c r="BD18" i="4"/>
  <c r="BC18" i="4"/>
  <c r="BK15" i="4"/>
  <c r="BJ15" i="4"/>
  <c r="BI15" i="4"/>
  <c r="BH15" i="4"/>
  <c r="BG15" i="4"/>
  <c r="BF15" i="4"/>
  <c r="BE15" i="4"/>
  <c r="BD15" i="4"/>
  <c r="BC15" i="4"/>
  <c r="BK24" i="4"/>
  <c r="BJ24" i="4"/>
  <c r="BI24" i="4"/>
  <c r="BH24" i="4"/>
  <c r="BG24" i="4"/>
  <c r="BF24" i="4"/>
  <c r="BE24" i="4"/>
  <c r="BD24" i="4"/>
  <c r="BC24" i="4"/>
  <c r="BJ23" i="4"/>
  <c r="BI23" i="4"/>
  <c r="BH23" i="4"/>
  <c r="BL7" i="4"/>
  <c r="BL9" i="4"/>
  <c r="BL10" i="4"/>
  <c r="BL11" i="4"/>
  <c r="BL12" i="4"/>
  <c r="BL13" i="4"/>
  <c r="Z27" i="4"/>
  <c r="AT22" i="4"/>
  <c r="AS22" i="4"/>
  <c r="AR22" i="4"/>
  <c r="AQ22" i="4"/>
  <c r="AP22" i="4"/>
  <c r="AO22" i="4"/>
  <c r="AN22" i="4"/>
  <c r="AM22" i="4"/>
  <c r="AL22" i="4"/>
  <c r="Z22" i="4"/>
  <c r="BH19" i="4"/>
  <c r="BG19" i="4"/>
  <c r="BF19" i="4"/>
  <c r="BE19" i="4"/>
  <c r="BD19" i="4"/>
  <c r="BC19" i="4"/>
  <c r="BK27" i="4"/>
  <c r="BJ27" i="4"/>
  <c r="BI27" i="4"/>
  <c r="BH27" i="4"/>
  <c r="BG27" i="4"/>
  <c r="BF27" i="4"/>
  <c r="BE27" i="4"/>
  <c r="BD27" i="4"/>
  <c r="BC27" i="4"/>
  <c r="BI25" i="4"/>
  <c r="BG23" i="4"/>
  <c r="BF23" i="4"/>
  <c r="BE23" i="4"/>
  <c r="BD23" i="4"/>
  <c r="BC23" i="4"/>
  <c r="BK22" i="4"/>
  <c r="BJ22" i="4"/>
  <c r="BI22" i="4"/>
  <c r="BH22" i="4"/>
  <c r="BG22" i="4"/>
  <c r="BF22" i="4"/>
  <c r="BE22" i="4"/>
  <c r="BD22" i="4"/>
  <c r="BC22" i="4"/>
  <c r="BI19" i="4"/>
  <c r="BL14" i="4"/>
  <c r="BL17" i="4"/>
  <c r="BK16" i="4"/>
  <c r="BJ16" i="4"/>
  <c r="BI16" i="4"/>
  <c r="BH16" i="4"/>
  <c r="BG16" i="4"/>
  <c r="BF16" i="4"/>
  <c r="BE16" i="4"/>
  <c r="BD16" i="4"/>
  <c r="BC16" i="4"/>
  <c r="G27" i="4"/>
  <c r="G22" i="4"/>
  <c r="Z357" i="1"/>
  <c r="G357" i="1"/>
  <c r="BL2" i="4"/>
  <c r="AY7" i="4"/>
  <c r="AY6" i="4"/>
  <c r="AY5" i="4"/>
  <c r="AY4" i="4"/>
  <c r="AY3" i="4"/>
  <c r="AY2" i="4"/>
  <c r="BL8" i="4"/>
  <c r="BL6" i="4"/>
  <c r="BL5" i="4"/>
  <c r="BL4" i="4"/>
  <c r="BL3" i="4"/>
  <c r="BA37" i="4"/>
  <c r="AZ37" i="4"/>
  <c r="AX37" i="4"/>
  <c r="BB37" i="4"/>
  <c r="BB81" i="4"/>
  <c r="BA81" i="4"/>
  <c r="AZ81" i="4"/>
  <c r="AX81" i="4"/>
  <c r="AK275" i="4"/>
  <c r="AI275" i="4"/>
  <c r="AH275" i="4"/>
  <c r="AB275" i="4"/>
  <c r="AJ275" i="4"/>
  <c r="AJ22" i="4"/>
  <c r="AK22" i="4"/>
  <c r="AI22" i="4"/>
  <c r="AH22" i="4"/>
  <c r="AA22" i="4"/>
  <c r="AD22" i="4"/>
  <c r="AI39" i="4"/>
  <c r="AH39" i="4"/>
  <c r="AJ39" i="4"/>
  <c r="AK39" i="4"/>
  <c r="BA16" i="4"/>
  <c r="AZ16" i="4"/>
  <c r="AX16" i="4"/>
  <c r="BB16" i="4"/>
  <c r="BB27" i="4"/>
  <c r="BA27" i="4"/>
  <c r="AZ27" i="4"/>
  <c r="AX27" i="4"/>
  <c r="AI23" i="4"/>
  <c r="AH23" i="4"/>
  <c r="AA23" i="4"/>
  <c r="AJ23" i="4"/>
  <c r="AK23" i="4"/>
  <c r="BB31" i="4"/>
  <c r="BA31" i="4"/>
  <c r="AZ31" i="4"/>
  <c r="AX31" i="4"/>
  <c r="BB41" i="4"/>
  <c r="BA41" i="4"/>
  <c r="BA61" i="4"/>
  <c r="AZ61" i="4"/>
  <c r="AX61" i="4"/>
  <c r="BB61" i="4"/>
  <c r="BB60" i="4"/>
  <c r="BA60" i="4"/>
  <c r="AZ60" i="4"/>
  <c r="AX60" i="4"/>
  <c r="AK81" i="4"/>
  <c r="AJ81" i="4"/>
  <c r="AI81" i="4"/>
  <c r="BA108" i="4"/>
  <c r="BB108" i="4"/>
  <c r="BA101" i="4"/>
  <c r="AZ101" i="4"/>
  <c r="AX101" i="4"/>
  <c r="BB101" i="4"/>
  <c r="AI138" i="4"/>
  <c r="AH138" i="4"/>
  <c r="AA138" i="4"/>
  <c r="AJ138" i="4"/>
  <c r="AK138" i="4"/>
  <c r="AI142" i="4"/>
  <c r="AJ142" i="4"/>
  <c r="AK142" i="4"/>
  <c r="AJ150" i="4"/>
  <c r="AK150" i="4"/>
  <c r="AI150" i="4"/>
  <c r="AI144" i="4"/>
  <c r="AH144" i="4"/>
  <c r="AJ144" i="4"/>
  <c r="AK144" i="4"/>
  <c r="AK211" i="4"/>
  <c r="AJ211" i="4"/>
  <c r="AI211" i="4"/>
  <c r="AH211" i="4"/>
  <c r="AB211" i="4"/>
  <c r="AK274" i="4"/>
  <c r="AI274" i="4"/>
  <c r="AH274" i="4"/>
  <c r="AB274" i="4"/>
  <c r="AJ274" i="4"/>
  <c r="AK278" i="4"/>
  <c r="AI278" i="4"/>
  <c r="AJ278" i="4"/>
  <c r="AK339" i="4"/>
  <c r="AI339" i="4"/>
  <c r="AH339" i="4"/>
  <c r="AJ339" i="4"/>
  <c r="AI336" i="4"/>
  <c r="AJ336" i="4"/>
  <c r="AK336" i="4"/>
  <c r="BA18" i="4"/>
  <c r="AZ18" i="4"/>
  <c r="AX18" i="4"/>
  <c r="BB18" i="4"/>
  <c r="BA19" i="4"/>
  <c r="AZ19" i="4"/>
  <c r="AX19" i="4"/>
  <c r="BB19" i="4"/>
  <c r="BA55" i="4"/>
  <c r="BB55" i="4"/>
  <c r="BA65" i="4"/>
  <c r="BB65" i="4"/>
  <c r="BA77" i="4"/>
  <c r="AZ77" i="4"/>
  <c r="AX77" i="4"/>
  <c r="BB77" i="4"/>
  <c r="BA83" i="4"/>
  <c r="BB83" i="4"/>
  <c r="AJ85" i="4"/>
  <c r="AK85" i="4"/>
  <c r="AI85" i="4"/>
  <c r="AH85" i="4"/>
  <c r="BA100" i="4"/>
  <c r="BB100" i="4"/>
  <c r="AI141" i="4"/>
  <c r="AH141" i="4"/>
  <c r="AJ141" i="4"/>
  <c r="AK141" i="4"/>
  <c r="AI139" i="4"/>
  <c r="AH139" i="4"/>
  <c r="AJ139" i="4"/>
  <c r="AK139" i="4"/>
  <c r="AI197" i="4"/>
  <c r="AJ197" i="4"/>
  <c r="AK197" i="4"/>
  <c r="AK207" i="4"/>
  <c r="AI207" i="4"/>
  <c r="AJ207" i="4"/>
  <c r="AJ199" i="4"/>
  <c r="AK199" i="4"/>
  <c r="AI199" i="4"/>
  <c r="AI310" i="4"/>
  <c r="AJ310" i="4"/>
  <c r="AK310" i="4"/>
  <c r="AI302" i="4"/>
  <c r="AH302" i="4"/>
  <c r="AJ302" i="4"/>
  <c r="AK302" i="4"/>
  <c r="AK287" i="4"/>
  <c r="AI287" i="4"/>
  <c r="AJ287" i="4"/>
  <c r="AI300" i="4"/>
  <c r="AH300" i="4"/>
  <c r="AB300" i="4"/>
  <c r="AK300" i="4"/>
  <c r="AJ300" i="4"/>
  <c r="BA30" i="4"/>
  <c r="AZ30" i="4"/>
  <c r="AX30" i="4"/>
  <c r="BB30" i="4"/>
  <c r="BB72" i="4"/>
  <c r="BA72" i="4"/>
  <c r="AZ72" i="4"/>
  <c r="AX72" i="4"/>
  <c r="AI140" i="4"/>
  <c r="AH140" i="4"/>
  <c r="AB140" i="4"/>
  <c r="AJ140" i="4"/>
  <c r="AK140" i="4"/>
  <c r="AI342" i="4"/>
  <c r="AH342" i="4"/>
  <c r="AB342" i="4"/>
  <c r="AK342" i="4"/>
  <c r="AJ342" i="4"/>
  <c r="BA40" i="4"/>
  <c r="BB40" i="4"/>
  <c r="AJ27" i="4"/>
  <c r="AK27" i="4"/>
  <c r="AI27" i="4"/>
  <c r="BA32" i="4"/>
  <c r="AZ32" i="4"/>
  <c r="AX32" i="4"/>
  <c r="BB32" i="4"/>
  <c r="BA38" i="4"/>
  <c r="BB38" i="4"/>
  <c r="AI50" i="4"/>
  <c r="AH50" i="4"/>
  <c r="AK50" i="4"/>
  <c r="AJ50" i="4"/>
  <c r="AI37" i="4"/>
  <c r="AK37" i="4"/>
  <c r="AJ37" i="4"/>
  <c r="BA71" i="4"/>
  <c r="BB71" i="4"/>
  <c r="BB64" i="4"/>
  <c r="BA64" i="4"/>
  <c r="AI64" i="4"/>
  <c r="AH64" i="4"/>
  <c r="AA64" i="4"/>
  <c r="AJ64" i="4"/>
  <c r="AK64" i="4"/>
  <c r="BA99" i="4"/>
  <c r="BB99" i="4"/>
  <c r="BB106" i="4"/>
  <c r="BA106" i="4"/>
  <c r="AZ106" i="4"/>
  <c r="AX106" i="4"/>
  <c r="AI94" i="4"/>
  <c r="AH94" i="4"/>
  <c r="AA94" i="4"/>
  <c r="AD94" i="4"/>
  <c r="AJ94" i="4"/>
  <c r="AK94" i="4"/>
  <c r="AI136" i="4"/>
  <c r="AJ136" i="4"/>
  <c r="AK136" i="4"/>
  <c r="AI164" i="4"/>
  <c r="AH164" i="4"/>
  <c r="AB164" i="4"/>
  <c r="AJ164" i="4"/>
  <c r="AK164" i="4"/>
  <c r="AK159" i="4"/>
  <c r="AI159" i="4"/>
  <c r="AH159" i="4"/>
  <c r="AJ159" i="4"/>
  <c r="AI143" i="4"/>
  <c r="AJ143" i="4"/>
  <c r="AK143" i="4"/>
  <c r="AK209" i="4"/>
  <c r="AJ209" i="4"/>
  <c r="AI209" i="4"/>
  <c r="AJ318" i="4"/>
  <c r="AK318" i="4"/>
  <c r="AI318" i="4"/>
  <c r="AH318" i="4"/>
  <c r="AK288" i="4"/>
  <c r="AJ288" i="4"/>
  <c r="AI288" i="4"/>
  <c r="AK280" i="4"/>
  <c r="AI280" i="4"/>
  <c r="AJ280" i="4"/>
  <c r="AI328" i="4"/>
  <c r="AJ328" i="4"/>
  <c r="AK328" i="4"/>
  <c r="BB98" i="4"/>
  <c r="BA98" i="4"/>
  <c r="AZ98" i="4"/>
  <c r="AX98" i="4"/>
  <c r="AK276" i="4"/>
  <c r="AI276" i="4"/>
  <c r="AH276" i="4"/>
  <c r="AJ276" i="4"/>
  <c r="BA26" i="4"/>
  <c r="BB26" i="4"/>
  <c r="BB45" i="4"/>
  <c r="BA45" i="4"/>
  <c r="AZ45" i="4"/>
  <c r="AX45" i="4"/>
  <c r="BA36" i="4"/>
  <c r="BB36" i="4"/>
  <c r="AJ32" i="4"/>
  <c r="AK32" i="4"/>
  <c r="AI32" i="4"/>
  <c r="BB54" i="4"/>
  <c r="BA54" i="4"/>
  <c r="BA50" i="4"/>
  <c r="BB50" i="4"/>
  <c r="BB49" i="4"/>
  <c r="BA49" i="4"/>
  <c r="BA52" i="4"/>
  <c r="AZ52" i="4"/>
  <c r="AX52" i="4"/>
  <c r="BB52" i="4"/>
  <c r="AI58" i="4"/>
  <c r="AH58" i="4"/>
  <c r="AK58" i="4"/>
  <c r="AJ58" i="4"/>
  <c r="AI84" i="4"/>
  <c r="AJ84" i="4"/>
  <c r="AK84" i="4"/>
  <c r="AI92" i="4"/>
  <c r="AH92" i="4"/>
  <c r="AJ92" i="4"/>
  <c r="AK92" i="4"/>
  <c r="BB88" i="4"/>
  <c r="BA88" i="4"/>
  <c r="AZ88" i="4"/>
  <c r="AX88" i="4"/>
  <c r="AI135" i="4"/>
  <c r="AJ135" i="4"/>
  <c r="AK135" i="4"/>
  <c r="AI172" i="4"/>
  <c r="AH172" i="4"/>
  <c r="AB172" i="4"/>
  <c r="AJ172" i="4"/>
  <c r="AK172" i="4"/>
  <c r="AI148" i="4"/>
  <c r="AJ148" i="4"/>
  <c r="AK148" i="4"/>
  <c r="AK282" i="4"/>
  <c r="AJ282" i="4"/>
  <c r="AI282" i="4"/>
  <c r="AK296" i="4"/>
  <c r="AJ296" i="4"/>
  <c r="AI296" i="4"/>
  <c r="AK283" i="4"/>
  <c r="AI283" i="4"/>
  <c r="AJ283" i="4"/>
  <c r="AI352" i="4"/>
  <c r="AJ352" i="4"/>
  <c r="AK352" i="4"/>
  <c r="BA24" i="4"/>
  <c r="AZ24" i="4"/>
  <c r="AX24" i="4"/>
  <c r="BB24" i="4"/>
  <c r="BA23" i="4"/>
  <c r="AZ23" i="4"/>
  <c r="AX23" i="4"/>
  <c r="BB23" i="4"/>
  <c r="BA15" i="4"/>
  <c r="AZ15" i="4"/>
  <c r="AX15" i="4"/>
  <c r="BB15" i="4"/>
  <c r="BB20" i="4"/>
  <c r="BA20" i="4"/>
  <c r="AZ20" i="4"/>
  <c r="AX20" i="4"/>
  <c r="BA46" i="4"/>
  <c r="AZ46" i="4"/>
  <c r="AX46" i="4"/>
  <c r="BB46" i="4"/>
  <c r="AI76" i="4"/>
  <c r="AH76" i="4"/>
  <c r="AJ76" i="4"/>
  <c r="AK76" i="4"/>
  <c r="BA73" i="4"/>
  <c r="BB73" i="4"/>
  <c r="BA91" i="4"/>
  <c r="AZ91" i="4"/>
  <c r="AX91" i="4"/>
  <c r="BB91" i="4"/>
  <c r="BA92" i="4"/>
  <c r="BB92" i="4"/>
  <c r="BA103" i="4"/>
  <c r="BB103" i="4"/>
  <c r="AI162" i="4"/>
  <c r="AJ162" i="4"/>
  <c r="AK162" i="4"/>
  <c r="AK203" i="4"/>
  <c r="AI203" i="4"/>
  <c r="AH203" i="4"/>
  <c r="AJ203" i="4"/>
  <c r="AK208" i="4"/>
  <c r="AI208" i="4"/>
  <c r="AH208" i="4"/>
  <c r="AA208" i="4"/>
  <c r="AJ208" i="4"/>
  <c r="AJ306" i="4"/>
  <c r="AK306" i="4"/>
  <c r="AI306" i="4"/>
  <c r="AK205" i="4"/>
  <c r="AJ205" i="4"/>
  <c r="AI205" i="4"/>
  <c r="AH205" i="4"/>
  <c r="AA205" i="4"/>
  <c r="BA44" i="4"/>
  <c r="AZ44" i="4"/>
  <c r="AX44" i="4"/>
  <c r="BB44" i="4"/>
  <c r="AI309" i="4"/>
  <c r="AH309" i="4"/>
  <c r="AJ309" i="4"/>
  <c r="AK309" i="4"/>
  <c r="BB22" i="4"/>
  <c r="BA22" i="4"/>
  <c r="AZ22" i="4"/>
  <c r="AX22" i="4"/>
  <c r="AJ46" i="4"/>
  <c r="AI46" i="4"/>
  <c r="AK46" i="4"/>
  <c r="BB57" i="4"/>
  <c r="BA57" i="4"/>
  <c r="BA76" i="4"/>
  <c r="BB76" i="4"/>
  <c r="BA75" i="4"/>
  <c r="AZ75" i="4"/>
  <c r="AX75" i="4"/>
  <c r="BB75" i="4"/>
  <c r="BA84" i="4"/>
  <c r="AZ84" i="4"/>
  <c r="AX84" i="4"/>
  <c r="BB84" i="4"/>
  <c r="BA93" i="4"/>
  <c r="AZ93" i="4"/>
  <c r="AX93" i="4"/>
  <c r="BB93" i="4"/>
  <c r="AI137" i="4"/>
  <c r="AJ137" i="4"/>
  <c r="AK137" i="4"/>
  <c r="AI147" i="4"/>
  <c r="AH147" i="4"/>
  <c r="AJ147" i="4"/>
  <c r="AK147" i="4"/>
  <c r="AI145" i="4"/>
  <c r="AH145" i="4"/>
  <c r="AJ145" i="4"/>
  <c r="AK145" i="4"/>
  <c r="AI170" i="4"/>
  <c r="AJ170" i="4"/>
  <c r="AK170" i="4"/>
  <c r="AK206" i="4"/>
  <c r="AI206" i="4"/>
  <c r="AH206" i="4"/>
  <c r="AA206" i="4"/>
  <c r="AJ206" i="4"/>
  <c r="AK210" i="4"/>
  <c r="AI210" i="4"/>
  <c r="AJ210" i="4"/>
  <c r="AK273" i="4"/>
  <c r="AI273" i="4"/>
  <c r="AJ273" i="4"/>
  <c r="AK277" i="4"/>
  <c r="AI277" i="4"/>
  <c r="AJ277" i="4"/>
  <c r="AK281" i="4"/>
  <c r="AI281" i="4"/>
  <c r="AH281" i="4"/>
  <c r="AJ281" i="4"/>
  <c r="AK279" i="4"/>
  <c r="AI279" i="4"/>
  <c r="AJ279" i="4"/>
  <c r="AB314" i="4"/>
  <c r="AK291" i="4"/>
  <c r="AI291" i="4"/>
  <c r="AH291" i="4"/>
  <c r="AJ291" i="4"/>
  <c r="AI344" i="4"/>
  <c r="AH344" i="4"/>
  <c r="AJ344" i="4"/>
  <c r="AK344" i="4"/>
  <c r="AI53" i="4"/>
  <c r="AH53" i="4"/>
  <c r="AJ53" i="4"/>
  <c r="AK53" i="4"/>
  <c r="BB80" i="4"/>
  <c r="BA80" i="4"/>
  <c r="AZ80" i="4"/>
  <c r="AX80" i="4"/>
  <c r="AJ314" i="4"/>
  <c r="AI314" i="4"/>
  <c r="AH314" i="4"/>
  <c r="AK314" i="4"/>
  <c r="BA21" i="4"/>
  <c r="BB21" i="4"/>
  <c r="BA39" i="4"/>
  <c r="BB39" i="4"/>
  <c r="AI62" i="4"/>
  <c r="AH62" i="4"/>
  <c r="AA62" i="4"/>
  <c r="AE62" i="4"/>
  <c r="AJ62" i="4"/>
  <c r="AK62" i="4"/>
  <c r="BA63" i="4"/>
  <c r="AZ63" i="4"/>
  <c r="AX63" i="4"/>
  <c r="BB63" i="4"/>
  <c r="BA69" i="4"/>
  <c r="AZ69" i="4"/>
  <c r="AX69" i="4"/>
  <c r="BB69" i="4"/>
  <c r="BA79" i="4"/>
  <c r="BB79" i="4"/>
  <c r="BA105" i="4"/>
  <c r="AZ105" i="4"/>
  <c r="AX105" i="4"/>
  <c r="BB105" i="4"/>
  <c r="BA59" i="4"/>
  <c r="BB59" i="4"/>
  <c r="AA58" i="4"/>
  <c r="AD58" i="4"/>
  <c r="AB64" i="4"/>
  <c r="AI65" i="4"/>
  <c r="AK65" i="4"/>
  <c r="AJ65" i="4"/>
  <c r="BA107" i="4"/>
  <c r="BB107" i="4"/>
  <c r="AJ98" i="4"/>
  <c r="AK98" i="4"/>
  <c r="AI98" i="4"/>
  <c r="BA95" i="4"/>
  <c r="AZ95" i="4"/>
  <c r="AX95" i="4"/>
  <c r="BB95" i="4"/>
  <c r="AI146" i="4"/>
  <c r="AJ146" i="4"/>
  <c r="AK146" i="4"/>
  <c r="AK155" i="4"/>
  <c r="AI155" i="4"/>
  <c r="AH155" i="4"/>
  <c r="AA155" i="4"/>
  <c r="AE155" i="4"/>
  <c r="AJ155" i="4"/>
  <c r="AK284" i="4"/>
  <c r="AJ284" i="4"/>
  <c r="AI284" i="4"/>
  <c r="AK292" i="4"/>
  <c r="AJ292" i="4"/>
  <c r="AI292" i="4"/>
  <c r="AK347" i="4"/>
  <c r="AI347" i="4"/>
  <c r="AH347" i="4"/>
  <c r="AJ347" i="4"/>
  <c r="AK295" i="4"/>
  <c r="AI295" i="4"/>
  <c r="AJ295" i="4"/>
  <c r="AJ31" i="4"/>
  <c r="AI31" i="4"/>
  <c r="AK31" i="4"/>
  <c r="AI93" i="4"/>
  <c r="AK93" i="4"/>
  <c r="AJ93" i="4"/>
  <c r="K124" i="4"/>
  <c r="K125" i="4"/>
  <c r="AT126" i="4"/>
  <c r="AS126" i="4"/>
  <c r="AR126" i="4"/>
  <c r="AQ126" i="4"/>
  <c r="AP126" i="4"/>
  <c r="AO126" i="4"/>
  <c r="AN126" i="4"/>
  <c r="AM126" i="4"/>
  <c r="AL126" i="4"/>
  <c r="AS42" i="4"/>
  <c r="AR42" i="4"/>
  <c r="AQ42" i="4"/>
  <c r="AT42" i="4"/>
  <c r="AP42" i="4"/>
  <c r="AO42" i="4"/>
  <c r="AN42" i="4"/>
  <c r="AM42" i="4"/>
  <c r="AL42" i="4"/>
  <c r="BA86" i="4"/>
  <c r="BB86" i="4"/>
  <c r="AA164" i="4"/>
  <c r="AS168" i="4"/>
  <c r="AR168" i="4"/>
  <c r="AQ168" i="4"/>
  <c r="AP168" i="4"/>
  <c r="AO168" i="4"/>
  <c r="AN168" i="4"/>
  <c r="AM168" i="4"/>
  <c r="AL168" i="4"/>
  <c r="AT168" i="4"/>
  <c r="AT261" i="4"/>
  <c r="AS261" i="4"/>
  <c r="AR261" i="4"/>
  <c r="AQ261" i="4"/>
  <c r="AP261" i="4"/>
  <c r="AO261" i="4"/>
  <c r="AN261" i="4"/>
  <c r="AM261" i="4"/>
  <c r="AL261" i="4"/>
  <c r="AS285" i="4"/>
  <c r="AR285" i="4"/>
  <c r="AQ285" i="4"/>
  <c r="AT285" i="4"/>
  <c r="AP285" i="4"/>
  <c r="AO285" i="4"/>
  <c r="AN285" i="4"/>
  <c r="AM285" i="4"/>
  <c r="AL285" i="4"/>
  <c r="AT329" i="4"/>
  <c r="AS329" i="4"/>
  <c r="AR329" i="4"/>
  <c r="AQ329" i="4"/>
  <c r="AP329" i="4"/>
  <c r="AO329" i="4"/>
  <c r="AN329" i="4"/>
  <c r="AM329" i="4"/>
  <c r="AL329" i="4"/>
  <c r="AB302" i="4"/>
  <c r="AT340" i="4"/>
  <c r="AS340" i="4"/>
  <c r="AR340" i="4"/>
  <c r="AQ340" i="4"/>
  <c r="AP340" i="4"/>
  <c r="AO340" i="4"/>
  <c r="AN340" i="4"/>
  <c r="AM340" i="4"/>
  <c r="AL340" i="4"/>
  <c r="K327" i="4"/>
  <c r="K323" i="4"/>
  <c r="AT346" i="4"/>
  <c r="AR346" i="4"/>
  <c r="AS346" i="4"/>
  <c r="AQ346" i="4"/>
  <c r="AP346" i="4"/>
  <c r="AO346" i="4"/>
  <c r="AN346" i="4"/>
  <c r="AM346" i="4"/>
  <c r="AL346" i="4"/>
  <c r="BB33" i="4"/>
  <c r="BA33" i="4"/>
  <c r="AS80" i="4"/>
  <c r="AR80" i="4"/>
  <c r="AQ80" i="4"/>
  <c r="AP80" i="4"/>
  <c r="AO80" i="4"/>
  <c r="AN80" i="4"/>
  <c r="AM80" i="4"/>
  <c r="AL80" i="4"/>
  <c r="AT80" i="4"/>
  <c r="I138" i="4"/>
  <c r="AB138" i="4"/>
  <c r="I145" i="4"/>
  <c r="AT122" i="4"/>
  <c r="AS122" i="4"/>
  <c r="AR122" i="4"/>
  <c r="AQ122" i="4"/>
  <c r="AP122" i="4"/>
  <c r="AO122" i="4"/>
  <c r="AN122" i="4"/>
  <c r="AM122" i="4"/>
  <c r="AL122" i="4"/>
  <c r="AR189" i="4"/>
  <c r="AQ189" i="4"/>
  <c r="AP189" i="4"/>
  <c r="AO189" i="4"/>
  <c r="AN189" i="4"/>
  <c r="AM189" i="4"/>
  <c r="AL189" i="4"/>
  <c r="AS189" i="4"/>
  <c r="AT189" i="4"/>
  <c r="BK8" i="4"/>
  <c r="BJ8" i="4"/>
  <c r="BI8" i="4"/>
  <c r="BH8" i="4"/>
  <c r="BG8" i="4"/>
  <c r="BF8" i="4"/>
  <c r="BE8" i="4"/>
  <c r="BD8" i="4"/>
  <c r="BC8" i="4"/>
  <c r="BA25" i="4"/>
  <c r="AZ25" i="4"/>
  <c r="AX25" i="4"/>
  <c r="BB25" i="4"/>
  <c r="BA62" i="4"/>
  <c r="BB62" i="4"/>
  <c r="AJ106" i="4"/>
  <c r="AK106" i="4"/>
  <c r="AI106" i="4"/>
  <c r="AQ101" i="4"/>
  <c r="AP101" i="4"/>
  <c r="AO101" i="4"/>
  <c r="AN101" i="4"/>
  <c r="AM101" i="4"/>
  <c r="AL101" i="4"/>
  <c r="AR101" i="4"/>
  <c r="AS101" i="4"/>
  <c r="AT101" i="4"/>
  <c r="I139" i="4"/>
  <c r="AR124" i="4"/>
  <c r="AQ124" i="4"/>
  <c r="AP124" i="4"/>
  <c r="AO124" i="4"/>
  <c r="AN124" i="4"/>
  <c r="AM124" i="4"/>
  <c r="AL124" i="4"/>
  <c r="AT124" i="4"/>
  <c r="AS124" i="4"/>
  <c r="AS125" i="4"/>
  <c r="AR125" i="4"/>
  <c r="AQ125" i="4"/>
  <c r="AP125" i="4"/>
  <c r="AO125" i="4"/>
  <c r="AN125" i="4"/>
  <c r="AM125" i="4"/>
  <c r="AL125" i="4"/>
  <c r="AT125" i="4"/>
  <c r="I176" i="4"/>
  <c r="I199" i="4"/>
  <c r="AS214" i="4"/>
  <c r="AR214" i="4"/>
  <c r="AQ214" i="4"/>
  <c r="AP214" i="4"/>
  <c r="AO214" i="4"/>
  <c r="AN214" i="4"/>
  <c r="AM214" i="4"/>
  <c r="AL214" i="4"/>
  <c r="AT214" i="4"/>
  <c r="AR227" i="4"/>
  <c r="AQ227" i="4"/>
  <c r="AP227" i="4"/>
  <c r="AO227" i="4"/>
  <c r="AN227" i="4"/>
  <c r="AM227" i="4"/>
  <c r="AL227" i="4"/>
  <c r="AS227" i="4"/>
  <c r="AT227" i="4"/>
  <c r="AA275" i="4"/>
  <c r="AZ28" i="4"/>
  <c r="AX28" i="4"/>
  <c r="AR33" i="4"/>
  <c r="AS33" i="4"/>
  <c r="AT33" i="4"/>
  <c r="AQ33" i="4"/>
  <c r="AP33" i="4"/>
  <c r="AO33" i="4"/>
  <c r="AN33" i="4"/>
  <c r="AM33" i="4"/>
  <c r="AL33" i="4"/>
  <c r="AS38" i="4"/>
  <c r="AR38" i="4"/>
  <c r="AQ38" i="4"/>
  <c r="AP38" i="4"/>
  <c r="AO38" i="4"/>
  <c r="AN38" i="4"/>
  <c r="AM38" i="4"/>
  <c r="AL38" i="4"/>
  <c r="AT38" i="4"/>
  <c r="AT51" i="4"/>
  <c r="AS51" i="4"/>
  <c r="AR51" i="4"/>
  <c r="AQ51" i="4"/>
  <c r="AP51" i="4"/>
  <c r="AO51" i="4"/>
  <c r="AN51" i="4"/>
  <c r="AM51" i="4"/>
  <c r="AL51" i="4"/>
  <c r="AT60" i="4"/>
  <c r="AS60" i="4"/>
  <c r="AR60" i="4"/>
  <c r="AQ60" i="4"/>
  <c r="AP60" i="4"/>
  <c r="AO60" i="4"/>
  <c r="AN60" i="4"/>
  <c r="AM60" i="4"/>
  <c r="AL60" i="4"/>
  <c r="AB58" i="4"/>
  <c r="AT68" i="4"/>
  <c r="AS68" i="4"/>
  <c r="AR68" i="4"/>
  <c r="AQ68" i="4"/>
  <c r="AP68" i="4"/>
  <c r="AO68" i="4"/>
  <c r="AN68" i="4"/>
  <c r="AM68" i="4"/>
  <c r="AL68" i="4"/>
  <c r="AZ56" i="4"/>
  <c r="AX56" i="4"/>
  <c r="AT83" i="4"/>
  <c r="AS83" i="4"/>
  <c r="AR83" i="4"/>
  <c r="AQ83" i="4"/>
  <c r="AP83" i="4"/>
  <c r="AO83" i="4"/>
  <c r="AN83" i="4"/>
  <c r="AM83" i="4"/>
  <c r="AL83" i="4"/>
  <c r="AA92" i="4"/>
  <c r="AE92" i="4"/>
  <c r="AS110" i="4"/>
  <c r="AR110" i="4"/>
  <c r="AQ110" i="4"/>
  <c r="AP110" i="4"/>
  <c r="AO110" i="4"/>
  <c r="AN110" i="4"/>
  <c r="AM110" i="4"/>
  <c r="AL110" i="4"/>
  <c r="AT110" i="4"/>
  <c r="AS73" i="4"/>
  <c r="AR73" i="4"/>
  <c r="AQ73" i="4"/>
  <c r="AP73" i="4"/>
  <c r="AO73" i="4"/>
  <c r="AN73" i="4"/>
  <c r="AM73" i="4"/>
  <c r="AL73" i="4"/>
  <c r="AT73" i="4"/>
  <c r="BA89" i="4"/>
  <c r="AZ89" i="4"/>
  <c r="AX89" i="4"/>
  <c r="BB89" i="4"/>
  <c r="I140" i="4"/>
  <c r="AZ82" i="4"/>
  <c r="AX82" i="4"/>
  <c r="AT91" i="4"/>
  <c r="AS91" i="4"/>
  <c r="AR91" i="4"/>
  <c r="AQ91" i="4"/>
  <c r="AP91" i="4"/>
  <c r="AO91" i="4"/>
  <c r="AN91" i="4"/>
  <c r="AM91" i="4"/>
  <c r="AL91" i="4"/>
  <c r="BB96" i="4"/>
  <c r="BA96" i="4"/>
  <c r="AZ96" i="4"/>
  <c r="AX96" i="4"/>
  <c r="AO107" i="4"/>
  <c r="AN107" i="4"/>
  <c r="AM107" i="4"/>
  <c r="AL107" i="4"/>
  <c r="AT107" i="4"/>
  <c r="AS107" i="4"/>
  <c r="AR107" i="4"/>
  <c r="AQ107" i="4"/>
  <c r="AP107" i="4"/>
  <c r="AS128" i="4"/>
  <c r="AR128" i="4"/>
  <c r="AQ128" i="4"/>
  <c r="AP128" i="4"/>
  <c r="AO128" i="4"/>
  <c r="AN128" i="4"/>
  <c r="AM128" i="4"/>
  <c r="AL128" i="4"/>
  <c r="AT128" i="4"/>
  <c r="AS179" i="4"/>
  <c r="AR179" i="4"/>
  <c r="AQ179" i="4"/>
  <c r="AP179" i="4"/>
  <c r="AO179" i="4"/>
  <c r="AN179" i="4"/>
  <c r="AM179" i="4"/>
  <c r="AL179" i="4"/>
  <c r="AT179" i="4"/>
  <c r="AA147" i="4"/>
  <c r="I162" i="4"/>
  <c r="AT127" i="4"/>
  <c r="AS127" i="4"/>
  <c r="AR127" i="4"/>
  <c r="AQ127" i="4"/>
  <c r="AP127" i="4"/>
  <c r="AO127" i="4"/>
  <c r="AN127" i="4"/>
  <c r="AM127" i="4"/>
  <c r="AL127" i="4"/>
  <c r="I177" i="4"/>
  <c r="AS132" i="4"/>
  <c r="AR132" i="4"/>
  <c r="AQ132" i="4"/>
  <c r="AP132" i="4"/>
  <c r="AO132" i="4"/>
  <c r="AN132" i="4"/>
  <c r="AM132" i="4"/>
  <c r="AL132" i="4"/>
  <c r="AT132" i="4"/>
  <c r="AR154" i="4"/>
  <c r="AQ154" i="4"/>
  <c r="AP154" i="4"/>
  <c r="AO154" i="4"/>
  <c r="AN154" i="4"/>
  <c r="AM154" i="4"/>
  <c r="AL154" i="4"/>
  <c r="AT154" i="4"/>
  <c r="AS154" i="4"/>
  <c r="H118" i="4"/>
  <c r="I149" i="4"/>
  <c r="I163" i="4"/>
  <c r="I168" i="4"/>
  <c r="AS187" i="4"/>
  <c r="AR187" i="4"/>
  <c r="AQ187" i="4"/>
  <c r="AP187" i="4"/>
  <c r="AO187" i="4"/>
  <c r="AN187" i="4"/>
  <c r="AM187" i="4"/>
  <c r="AL187" i="4"/>
  <c r="AT187" i="4"/>
  <c r="I196" i="4"/>
  <c r="I158" i="4"/>
  <c r="I197" i="4"/>
  <c r="AN191" i="4"/>
  <c r="AM191" i="4"/>
  <c r="AL191" i="4"/>
  <c r="AP191" i="4"/>
  <c r="AO191" i="4"/>
  <c r="AT191" i="4"/>
  <c r="AS191" i="4"/>
  <c r="AR191" i="4"/>
  <c r="AQ191" i="4"/>
  <c r="AT200" i="4"/>
  <c r="AS200" i="4"/>
  <c r="AR200" i="4"/>
  <c r="AQ200" i="4"/>
  <c r="AP200" i="4"/>
  <c r="AO200" i="4"/>
  <c r="AN200" i="4"/>
  <c r="AM200" i="4"/>
  <c r="AL200" i="4"/>
  <c r="AN303" i="4"/>
  <c r="AM303" i="4"/>
  <c r="AL303" i="4"/>
  <c r="AS303" i="4"/>
  <c r="AT303" i="4"/>
  <c r="AR303" i="4"/>
  <c r="AQ303" i="4"/>
  <c r="AP303" i="4"/>
  <c r="AO303" i="4"/>
  <c r="I194" i="4"/>
  <c r="AS265" i="4"/>
  <c r="AR265" i="4"/>
  <c r="AQ265" i="4"/>
  <c r="AP265" i="4"/>
  <c r="AO265" i="4"/>
  <c r="AN265" i="4"/>
  <c r="AM265" i="4"/>
  <c r="AL265" i="4"/>
  <c r="AT265" i="4"/>
  <c r="I229" i="4"/>
  <c r="I237" i="4"/>
  <c r="I245" i="4"/>
  <c r="I279" i="4"/>
  <c r="I284" i="4"/>
  <c r="AS250" i="4"/>
  <c r="AT250" i="4"/>
  <c r="AQ250" i="4"/>
  <c r="AP250" i="4"/>
  <c r="AO250" i="4"/>
  <c r="AN250" i="4"/>
  <c r="AM250" i="4"/>
  <c r="AL250" i="4"/>
  <c r="AR250" i="4"/>
  <c r="AT255" i="4"/>
  <c r="AS255" i="4"/>
  <c r="AR255" i="4"/>
  <c r="AQ255" i="4"/>
  <c r="AP255" i="4"/>
  <c r="AO255" i="4"/>
  <c r="AN255" i="4"/>
  <c r="AM255" i="4"/>
  <c r="AL255" i="4"/>
  <c r="I240" i="4"/>
  <c r="I287" i="4"/>
  <c r="AA314" i="4"/>
  <c r="AD314" i="4"/>
  <c r="AT252" i="4"/>
  <c r="AS252" i="4"/>
  <c r="AR252" i="4"/>
  <c r="AQ252" i="4"/>
  <c r="AP252" i="4"/>
  <c r="AO252" i="4"/>
  <c r="AN252" i="4"/>
  <c r="AM252" i="4"/>
  <c r="AL252" i="4"/>
  <c r="AT157" i="4"/>
  <c r="AS157" i="4"/>
  <c r="AR157" i="4"/>
  <c r="AQ157" i="4"/>
  <c r="AP157" i="4"/>
  <c r="AO157" i="4"/>
  <c r="AN157" i="4"/>
  <c r="AM157" i="4"/>
  <c r="AL157" i="4"/>
  <c r="AT307" i="4"/>
  <c r="AS307" i="4"/>
  <c r="AR307" i="4"/>
  <c r="AQ307" i="4"/>
  <c r="AP307" i="4"/>
  <c r="AO307" i="4"/>
  <c r="AN307" i="4"/>
  <c r="AM307" i="4"/>
  <c r="AL307" i="4"/>
  <c r="AA342" i="4"/>
  <c r="BL7" i="1"/>
  <c r="AU53" i="1"/>
  <c r="AU101" i="1"/>
  <c r="AU140" i="1"/>
  <c r="AU144" i="1"/>
  <c r="AT144" i="1" s="1"/>
  <c r="AU76" i="1"/>
  <c r="AT76" i="1" s="1"/>
  <c r="AS76" i="1" s="1"/>
  <c r="AR76" i="1" s="1"/>
  <c r="AQ76" i="1" s="1"/>
  <c r="AP76" i="1" s="1"/>
  <c r="AO76" i="1" s="1"/>
  <c r="AN76" i="1" s="1"/>
  <c r="AM76" i="1" s="1"/>
  <c r="AL76" i="1" s="1"/>
  <c r="AU112" i="1"/>
  <c r="AU116" i="1"/>
  <c r="AU28" i="1"/>
  <c r="AU102" i="1"/>
  <c r="AU115" i="1"/>
  <c r="AU186" i="1"/>
  <c r="AU31" i="1"/>
  <c r="BL5" i="1"/>
  <c r="AU62" i="1"/>
  <c r="AU150" i="1"/>
  <c r="AU94" i="1"/>
  <c r="AU58" i="1"/>
  <c r="AU187" i="1"/>
  <c r="AU188" i="1"/>
  <c r="AT188" i="1" s="1"/>
  <c r="AS188" i="1" s="1"/>
  <c r="AR188" i="1" s="1"/>
  <c r="AQ188" i="1" s="1"/>
  <c r="AP188" i="1" s="1"/>
  <c r="AO188" i="1" s="1"/>
  <c r="AN188" i="1" s="1"/>
  <c r="AM188" i="1" s="1"/>
  <c r="AL188" i="1" s="1"/>
  <c r="AU267" i="1"/>
  <c r="AT267" i="1" s="1"/>
  <c r="AU185" i="1"/>
  <c r="AU279" i="1"/>
  <c r="AU180" i="1"/>
  <c r="AU236" i="1"/>
  <c r="AU244" i="1"/>
  <c r="AU159" i="1"/>
  <c r="AU203" i="1"/>
  <c r="AU233" i="1"/>
  <c r="AT233" i="1" s="1"/>
  <c r="AU269" i="1"/>
  <c r="AU277" i="1"/>
  <c r="AU121" i="1"/>
  <c r="AU226" i="1"/>
  <c r="AU230" i="1"/>
  <c r="AT230" i="1" s="1"/>
  <c r="AU134" i="1"/>
  <c r="BL44" i="1"/>
  <c r="AU330" i="1"/>
  <c r="AU341" i="1"/>
  <c r="AU348" i="1"/>
  <c r="AU349" i="1"/>
  <c r="BL11" i="1"/>
  <c r="AU320" i="1"/>
  <c r="AU270" i="1"/>
  <c r="AU278" i="1"/>
  <c r="BL71" i="1"/>
  <c r="BL95" i="1"/>
  <c r="BL70" i="1"/>
  <c r="BL101" i="1"/>
  <c r="BL46" i="1"/>
  <c r="BL51" i="1"/>
  <c r="AU311" i="1"/>
  <c r="BL27" i="1"/>
  <c r="BL98" i="1"/>
  <c r="BL105" i="1"/>
  <c r="BL42" i="1"/>
  <c r="BL64" i="1"/>
  <c r="BL80" i="1"/>
  <c r="BL49" i="1"/>
  <c r="AQ313" i="4"/>
  <c r="AP313" i="4"/>
  <c r="AO313" i="4"/>
  <c r="AN313" i="4"/>
  <c r="AM313" i="4"/>
  <c r="AL313" i="4"/>
  <c r="AT313" i="4"/>
  <c r="AS313" i="4"/>
  <c r="AR313" i="4"/>
  <c r="K332" i="4"/>
  <c r="AQ337" i="4"/>
  <c r="AP337" i="4"/>
  <c r="AO337" i="4"/>
  <c r="AN337" i="4"/>
  <c r="AM337" i="4"/>
  <c r="AL337" i="4"/>
  <c r="AT337" i="4"/>
  <c r="AS337" i="4"/>
  <c r="AR337" i="4"/>
  <c r="AT312" i="4"/>
  <c r="AS312" i="4"/>
  <c r="AR312" i="4"/>
  <c r="AQ312" i="4"/>
  <c r="AP312" i="4"/>
  <c r="AO312" i="4"/>
  <c r="AN312" i="4"/>
  <c r="AM312" i="4"/>
  <c r="AL312" i="4"/>
  <c r="G112" i="2"/>
  <c r="Z29" i="1"/>
  <c r="H29" i="1"/>
  <c r="G104" i="2"/>
  <c r="I255" i="1"/>
  <c r="AT49" i="4"/>
  <c r="AS49" i="4"/>
  <c r="AR49" i="4"/>
  <c r="AQ49" i="4"/>
  <c r="AP49" i="4"/>
  <c r="AO49" i="4"/>
  <c r="AN49" i="4"/>
  <c r="AM49" i="4"/>
  <c r="AL49" i="4"/>
  <c r="AS131" i="4"/>
  <c r="AR131" i="4"/>
  <c r="AQ131" i="4"/>
  <c r="AP131" i="4"/>
  <c r="AO131" i="4"/>
  <c r="AN131" i="4"/>
  <c r="AM131" i="4"/>
  <c r="AL131" i="4"/>
  <c r="AT131" i="4"/>
  <c r="AT123" i="4"/>
  <c r="AS123" i="4"/>
  <c r="AR123" i="4"/>
  <c r="AQ123" i="4"/>
  <c r="AP123" i="4"/>
  <c r="AO123" i="4"/>
  <c r="AN123" i="4"/>
  <c r="AM123" i="4"/>
  <c r="AL123" i="4"/>
  <c r="AT177" i="4"/>
  <c r="AS177" i="4"/>
  <c r="AR177" i="4"/>
  <c r="AQ177" i="4"/>
  <c r="AP177" i="4"/>
  <c r="AO177" i="4"/>
  <c r="AN177" i="4"/>
  <c r="AM177" i="4"/>
  <c r="AL177" i="4"/>
  <c r="K130" i="4"/>
  <c r="I170" i="4"/>
  <c r="I219" i="4"/>
  <c r="BB51" i="4"/>
  <c r="BA51" i="4"/>
  <c r="AZ51" i="4"/>
  <c r="AX51" i="4"/>
  <c r="BB68" i="4"/>
  <c r="BA68" i="4"/>
  <c r="AZ68" i="4"/>
  <c r="AX68" i="4"/>
  <c r="AT78" i="4"/>
  <c r="AS78" i="4"/>
  <c r="AR78" i="4"/>
  <c r="AQ78" i="4"/>
  <c r="AP78" i="4"/>
  <c r="AO78" i="4"/>
  <c r="AN78" i="4"/>
  <c r="AM78" i="4"/>
  <c r="AL78" i="4"/>
  <c r="H127" i="4"/>
  <c r="I187" i="4"/>
  <c r="I191" i="4"/>
  <c r="AO201" i="4"/>
  <c r="AN201" i="4"/>
  <c r="AM201" i="4"/>
  <c r="AL201" i="4"/>
  <c r="AT201" i="4"/>
  <c r="AS201" i="4"/>
  <c r="AR201" i="4"/>
  <c r="AQ201" i="4"/>
  <c r="AP201" i="4"/>
  <c r="AS243" i="4"/>
  <c r="AR243" i="4"/>
  <c r="AQ243" i="4"/>
  <c r="AP243" i="4"/>
  <c r="AO243" i="4"/>
  <c r="AN243" i="4"/>
  <c r="AM243" i="4"/>
  <c r="AL243" i="4"/>
  <c r="AT243" i="4"/>
  <c r="I283" i="4"/>
  <c r="I302" i="4"/>
  <c r="AS248" i="4"/>
  <c r="AR248" i="4"/>
  <c r="AQ248" i="4"/>
  <c r="AP248" i="4"/>
  <c r="AO248" i="4"/>
  <c r="AN248" i="4"/>
  <c r="AM248" i="4"/>
  <c r="AL248" i="4"/>
  <c r="AT248" i="4"/>
  <c r="AA347" i="4"/>
  <c r="AD347" i="4"/>
  <c r="K335" i="4"/>
  <c r="I274" i="1"/>
  <c r="BK5" i="4"/>
  <c r="BJ5" i="4"/>
  <c r="BI5" i="4"/>
  <c r="BH5" i="4"/>
  <c r="BG5" i="4"/>
  <c r="BF5" i="4"/>
  <c r="BE5" i="4"/>
  <c r="BD5" i="4"/>
  <c r="BC5" i="4"/>
  <c r="BK13" i="4"/>
  <c r="BJ13" i="4"/>
  <c r="BI13" i="4"/>
  <c r="BH13" i="4"/>
  <c r="BG13" i="4"/>
  <c r="BF13" i="4"/>
  <c r="BE13" i="4"/>
  <c r="BD13" i="4"/>
  <c r="BC13" i="4"/>
  <c r="AS30" i="4"/>
  <c r="AR30" i="4"/>
  <c r="AQ30" i="4"/>
  <c r="AP30" i="4"/>
  <c r="AO30" i="4"/>
  <c r="AN30" i="4"/>
  <c r="AM30" i="4"/>
  <c r="AL30" i="4"/>
  <c r="AT30" i="4"/>
  <c r="BB43" i="4"/>
  <c r="BA43" i="4"/>
  <c r="AZ43" i="4"/>
  <c r="AX43" i="4"/>
  <c r="AT44" i="4"/>
  <c r="AS44" i="4"/>
  <c r="AR44" i="4"/>
  <c r="AQ44" i="4"/>
  <c r="AP44" i="4"/>
  <c r="AO44" i="4"/>
  <c r="AN44" i="4"/>
  <c r="AM44" i="4"/>
  <c r="AL44" i="4"/>
  <c r="BA53" i="4"/>
  <c r="AZ53" i="4"/>
  <c r="AX53" i="4"/>
  <c r="BB53" i="4"/>
  <c r="AT48" i="4"/>
  <c r="AS48" i="4"/>
  <c r="AR48" i="4"/>
  <c r="AQ48" i="4"/>
  <c r="AP48" i="4"/>
  <c r="AO48" i="4"/>
  <c r="AN48" i="4"/>
  <c r="AM48" i="4"/>
  <c r="AL48" i="4"/>
  <c r="AR25" i="4"/>
  <c r="AQ25" i="4"/>
  <c r="AP25" i="4"/>
  <c r="AO25" i="4"/>
  <c r="AN25" i="4"/>
  <c r="AM25" i="4"/>
  <c r="AL25" i="4"/>
  <c r="AS25" i="4"/>
  <c r="AT25" i="4"/>
  <c r="AZ35" i="4"/>
  <c r="AX35" i="4"/>
  <c r="AT79" i="4"/>
  <c r="AS79" i="4"/>
  <c r="AR79" i="4"/>
  <c r="AQ79" i="4"/>
  <c r="AP79" i="4"/>
  <c r="AO79" i="4"/>
  <c r="AN79" i="4"/>
  <c r="AM79" i="4"/>
  <c r="AL79" i="4"/>
  <c r="AR69" i="4"/>
  <c r="AQ69" i="4"/>
  <c r="AP69" i="4"/>
  <c r="AO69" i="4"/>
  <c r="AN69" i="4"/>
  <c r="AM69" i="4"/>
  <c r="AL69" i="4"/>
  <c r="AS69" i="4"/>
  <c r="AT69" i="4"/>
  <c r="AZ66" i="4"/>
  <c r="AX66" i="4"/>
  <c r="AT71" i="4"/>
  <c r="AS71" i="4"/>
  <c r="AR71" i="4"/>
  <c r="AQ71" i="4"/>
  <c r="AP71" i="4"/>
  <c r="AO71" i="4"/>
  <c r="AN71" i="4"/>
  <c r="AM71" i="4"/>
  <c r="AL71" i="4"/>
  <c r="AT89" i="4"/>
  <c r="AS89" i="4"/>
  <c r="AR89" i="4"/>
  <c r="AQ89" i="4"/>
  <c r="AP89" i="4"/>
  <c r="AO89" i="4"/>
  <c r="AN89" i="4"/>
  <c r="AM89" i="4"/>
  <c r="AL89" i="4"/>
  <c r="AS111" i="4"/>
  <c r="AR111" i="4"/>
  <c r="AQ111" i="4"/>
  <c r="AP111" i="4"/>
  <c r="AO111" i="4"/>
  <c r="AN111" i="4"/>
  <c r="AM111" i="4"/>
  <c r="AL111" i="4"/>
  <c r="AT111" i="4"/>
  <c r="H121" i="4"/>
  <c r="AT86" i="4"/>
  <c r="AS86" i="4"/>
  <c r="AR86" i="4"/>
  <c r="AQ86" i="4"/>
  <c r="AP86" i="4"/>
  <c r="AO86" i="4"/>
  <c r="AN86" i="4"/>
  <c r="AM86" i="4"/>
  <c r="AL86" i="4"/>
  <c r="AA140" i="4"/>
  <c r="H119" i="4"/>
  <c r="AT180" i="4"/>
  <c r="AS180" i="4"/>
  <c r="AR180" i="4"/>
  <c r="AQ180" i="4"/>
  <c r="AP180" i="4"/>
  <c r="AO180" i="4"/>
  <c r="AN180" i="4"/>
  <c r="AM180" i="4"/>
  <c r="AL180" i="4"/>
  <c r="AE147" i="4"/>
  <c r="I147" i="4"/>
  <c r="AB147" i="4"/>
  <c r="AD147" i="4"/>
  <c r="I142" i="4"/>
  <c r="AZ102" i="4"/>
  <c r="AX102" i="4"/>
  <c r="I164" i="4"/>
  <c r="AS118" i="4"/>
  <c r="AR118" i="4"/>
  <c r="AQ118" i="4"/>
  <c r="AP118" i="4"/>
  <c r="AO118" i="4"/>
  <c r="AN118" i="4"/>
  <c r="AM118" i="4"/>
  <c r="AL118" i="4"/>
  <c r="AT118" i="4"/>
  <c r="AS134" i="4"/>
  <c r="AR134" i="4"/>
  <c r="AQ134" i="4"/>
  <c r="AP134" i="4"/>
  <c r="AO134" i="4"/>
  <c r="AN134" i="4"/>
  <c r="AM134" i="4"/>
  <c r="AL134" i="4"/>
  <c r="AT134" i="4"/>
  <c r="I153" i="4"/>
  <c r="AE205" i="4"/>
  <c r="I205" i="4"/>
  <c r="AB205" i="4"/>
  <c r="AD205" i="4"/>
  <c r="AS196" i="4"/>
  <c r="AR196" i="4"/>
  <c r="AQ196" i="4"/>
  <c r="AP196" i="4"/>
  <c r="AO196" i="4"/>
  <c r="AN196" i="4"/>
  <c r="AM196" i="4"/>
  <c r="AL196" i="4"/>
  <c r="AT196" i="4"/>
  <c r="AT166" i="4"/>
  <c r="AS166" i="4"/>
  <c r="AR166" i="4"/>
  <c r="AQ166" i="4"/>
  <c r="AP166" i="4"/>
  <c r="AO166" i="4"/>
  <c r="AN166" i="4"/>
  <c r="AM166" i="4"/>
  <c r="AL166" i="4"/>
  <c r="AA203" i="4"/>
  <c r="AE203" i="4"/>
  <c r="I156" i="4"/>
  <c r="I185" i="4"/>
  <c r="AB203" i="4"/>
  <c r="AD203" i="4"/>
  <c r="I203" i="4"/>
  <c r="AT212" i="4"/>
  <c r="AS212" i="4"/>
  <c r="AR212" i="4"/>
  <c r="AQ212" i="4"/>
  <c r="AP212" i="4"/>
  <c r="AO212" i="4"/>
  <c r="AN212" i="4"/>
  <c r="AM212" i="4"/>
  <c r="AL212" i="4"/>
  <c r="AT311" i="4"/>
  <c r="AS311" i="4"/>
  <c r="AR311" i="4"/>
  <c r="AQ311" i="4"/>
  <c r="AP311" i="4"/>
  <c r="AO311" i="4"/>
  <c r="AN311" i="4"/>
  <c r="AM311" i="4"/>
  <c r="AL311" i="4"/>
  <c r="AT194" i="4"/>
  <c r="AS194" i="4"/>
  <c r="AR194" i="4"/>
  <c r="AQ194" i="4"/>
  <c r="AP194" i="4"/>
  <c r="AO194" i="4"/>
  <c r="AN194" i="4"/>
  <c r="AM194" i="4"/>
  <c r="AL194" i="4"/>
  <c r="AA276" i="4"/>
  <c r="I222" i="4"/>
  <c r="I230" i="4"/>
  <c r="AT266" i="4"/>
  <c r="AS266" i="4"/>
  <c r="AR266" i="4"/>
  <c r="AQ266" i="4"/>
  <c r="AP266" i="4"/>
  <c r="AO266" i="4"/>
  <c r="AN266" i="4"/>
  <c r="AM266" i="4"/>
  <c r="AL266" i="4"/>
  <c r="I204" i="4"/>
  <c r="AS221" i="4"/>
  <c r="AR221" i="4"/>
  <c r="AQ221" i="4"/>
  <c r="AP221" i="4"/>
  <c r="AO221" i="4"/>
  <c r="AN221" i="4"/>
  <c r="AM221" i="4"/>
  <c r="AL221" i="4"/>
  <c r="AT221" i="4"/>
  <c r="AT229" i="4"/>
  <c r="AS229" i="4"/>
  <c r="AR229" i="4"/>
  <c r="AQ229" i="4"/>
  <c r="AP229" i="4"/>
  <c r="AO229" i="4"/>
  <c r="AN229" i="4"/>
  <c r="AM229" i="4"/>
  <c r="AL229" i="4"/>
  <c r="AT237" i="4"/>
  <c r="AS237" i="4"/>
  <c r="AR237" i="4"/>
  <c r="AQ237" i="4"/>
  <c r="AP237" i="4"/>
  <c r="AO237" i="4"/>
  <c r="AN237" i="4"/>
  <c r="AM237" i="4"/>
  <c r="AL237" i="4"/>
  <c r="AT245" i="4"/>
  <c r="AS245" i="4"/>
  <c r="AR245" i="4"/>
  <c r="AQ245" i="4"/>
  <c r="AP245" i="4"/>
  <c r="AO245" i="4"/>
  <c r="AN245" i="4"/>
  <c r="AM245" i="4"/>
  <c r="AL245" i="4"/>
  <c r="AS290" i="4"/>
  <c r="AT290" i="4"/>
  <c r="AP290" i="4"/>
  <c r="AO290" i="4"/>
  <c r="AN290" i="4"/>
  <c r="AM290" i="4"/>
  <c r="AL290" i="4"/>
  <c r="AR290" i="4"/>
  <c r="AQ290" i="4"/>
  <c r="AR240" i="4"/>
  <c r="AQ240" i="4"/>
  <c r="AP240" i="4"/>
  <c r="AO240" i="4"/>
  <c r="AN240" i="4"/>
  <c r="AM240" i="4"/>
  <c r="AL240" i="4"/>
  <c r="AS240" i="4"/>
  <c r="AT240" i="4"/>
  <c r="AR228" i="4"/>
  <c r="AS228" i="4"/>
  <c r="AT228" i="4"/>
  <c r="AQ228" i="4"/>
  <c r="AP228" i="4"/>
  <c r="AO228" i="4"/>
  <c r="AN228" i="4"/>
  <c r="AM228" i="4"/>
  <c r="AL228" i="4"/>
  <c r="K316" i="4"/>
  <c r="AA300" i="4"/>
  <c r="AT316" i="4"/>
  <c r="AS316" i="4"/>
  <c r="AR316" i="4"/>
  <c r="AQ316" i="4"/>
  <c r="AP316" i="4"/>
  <c r="AO316" i="4"/>
  <c r="AN316" i="4"/>
  <c r="AM316" i="4"/>
  <c r="AL316" i="4"/>
  <c r="J307" i="4"/>
  <c r="AA309" i="4"/>
  <c r="AD309" i="4"/>
  <c r="AT326" i="4"/>
  <c r="AS326" i="4"/>
  <c r="AR326" i="4"/>
  <c r="AQ326" i="4"/>
  <c r="AP326" i="4"/>
  <c r="AO326" i="4"/>
  <c r="AN326" i="4"/>
  <c r="AM326" i="4"/>
  <c r="AL326" i="4"/>
  <c r="AT334" i="4"/>
  <c r="AS334" i="4"/>
  <c r="AR334" i="4"/>
  <c r="AQ334" i="4"/>
  <c r="AP334" i="4"/>
  <c r="AO334" i="4"/>
  <c r="AN334" i="4"/>
  <c r="AM334" i="4"/>
  <c r="AL334" i="4"/>
  <c r="J336" i="4"/>
  <c r="AS332" i="4"/>
  <c r="AR332" i="4"/>
  <c r="AQ332" i="4"/>
  <c r="AP332" i="4"/>
  <c r="AO332" i="4"/>
  <c r="AN332" i="4"/>
  <c r="AM332" i="4"/>
  <c r="AL332" i="4"/>
  <c r="AT332" i="4"/>
  <c r="AS317" i="4"/>
  <c r="AR317" i="4"/>
  <c r="AQ317" i="4"/>
  <c r="AP317" i="4"/>
  <c r="AO317" i="4"/>
  <c r="AN317" i="4"/>
  <c r="AM317" i="4"/>
  <c r="AL317" i="4"/>
  <c r="AT317" i="4"/>
  <c r="AT341" i="4"/>
  <c r="AS341" i="4"/>
  <c r="AR341" i="4"/>
  <c r="AQ341" i="4"/>
  <c r="AP341" i="4"/>
  <c r="AO341" i="4"/>
  <c r="AN341" i="4"/>
  <c r="AM341" i="4"/>
  <c r="AL341" i="4"/>
  <c r="Z22" i="1"/>
  <c r="I191" i="1"/>
  <c r="I190" i="1"/>
  <c r="AT59" i="4"/>
  <c r="AS59" i="4"/>
  <c r="AR59" i="4"/>
  <c r="AQ59" i="4"/>
  <c r="AP59" i="4"/>
  <c r="AO59" i="4"/>
  <c r="AN59" i="4"/>
  <c r="AM59" i="4"/>
  <c r="AL59" i="4"/>
  <c r="AT87" i="4"/>
  <c r="AS87" i="4"/>
  <c r="AR87" i="4"/>
  <c r="AQ87" i="4"/>
  <c r="AP87" i="4"/>
  <c r="AO87" i="4"/>
  <c r="AN87" i="4"/>
  <c r="AM87" i="4"/>
  <c r="AL87" i="4"/>
  <c r="AT112" i="4"/>
  <c r="AS112" i="4"/>
  <c r="AR112" i="4"/>
  <c r="AQ112" i="4"/>
  <c r="AP112" i="4"/>
  <c r="AO112" i="4"/>
  <c r="AN112" i="4"/>
  <c r="AM112" i="4"/>
  <c r="AL112" i="4"/>
  <c r="AT82" i="4"/>
  <c r="AS82" i="4"/>
  <c r="AR82" i="4"/>
  <c r="AQ82" i="4"/>
  <c r="AP82" i="4"/>
  <c r="AO82" i="4"/>
  <c r="AN82" i="4"/>
  <c r="AM82" i="4"/>
  <c r="AL82" i="4"/>
  <c r="AT108" i="4"/>
  <c r="AS108" i="4"/>
  <c r="AR108" i="4"/>
  <c r="AQ108" i="4"/>
  <c r="AP108" i="4"/>
  <c r="AO108" i="4"/>
  <c r="AN108" i="4"/>
  <c r="AM108" i="4"/>
  <c r="AL108" i="4"/>
  <c r="AS105" i="4"/>
  <c r="AR105" i="4"/>
  <c r="AQ105" i="4"/>
  <c r="AP105" i="4"/>
  <c r="AO105" i="4"/>
  <c r="AN105" i="4"/>
  <c r="AM105" i="4"/>
  <c r="AL105" i="4"/>
  <c r="AT105" i="4"/>
  <c r="AR115" i="4"/>
  <c r="AQ115" i="4"/>
  <c r="AP115" i="4"/>
  <c r="AO115" i="4"/>
  <c r="AN115" i="4"/>
  <c r="AM115" i="4"/>
  <c r="AL115" i="4"/>
  <c r="AT115" i="4"/>
  <c r="AS115" i="4"/>
  <c r="AT121" i="4"/>
  <c r="AS121" i="4"/>
  <c r="AQ121" i="4"/>
  <c r="AP121" i="4"/>
  <c r="AO121" i="4"/>
  <c r="AN121" i="4"/>
  <c r="AM121" i="4"/>
  <c r="AL121" i="4"/>
  <c r="AR121" i="4"/>
  <c r="AT104" i="4"/>
  <c r="AS104" i="4"/>
  <c r="AR104" i="4"/>
  <c r="AQ104" i="4"/>
  <c r="AP104" i="4"/>
  <c r="AO104" i="4"/>
  <c r="AN104" i="4"/>
  <c r="AM104" i="4"/>
  <c r="AL104" i="4"/>
  <c r="AT119" i="4"/>
  <c r="AS119" i="4"/>
  <c r="AR119" i="4"/>
  <c r="AQ119" i="4"/>
  <c r="AP119" i="4"/>
  <c r="AO119" i="4"/>
  <c r="AN119" i="4"/>
  <c r="AM119" i="4"/>
  <c r="AL119" i="4"/>
  <c r="AT149" i="4"/>
  <c r="AS149" i="4"/>
  <c r="AR149" i="4"/>
  <c r="AQ149" i="4"/>
  <c r="AP149" i="4"/>
  <c r="AO149" i="4"/>
  <c r="AN149" i="4"/>
  <c r="AM149" i="4"/>
  <c r="AL149" i="4"/>
  <c r="AT181" i="4"/>
  <c r="AS181" i="4"/>
  <c r="AR181" i="4"/>
  <c r="AQ181" i="4"/>
  <c r="AP181" i="4"/>
  <c r="AO181" i="4"/>
  <c r="AN181" i="4"/>
  <c r="AM181" i="4"/>
  <c r="AL181" i="4"/>
  <c r="AA141" i="4"/>
  <c r="AT97" i="4"/>
  <c r="AS97" i="4"/>
  <c r="AR97" i="4"/>
  <c r="AQ97" i="4"/>
  <c r="AP97" i="4"/>
  <c r="AO97" i="4"/>
  <c r="AN97" i="4"/>
  <c r="AM97" i="4"/>
  <c r="AL97" i="4"/>
  <c r="AT171" i="4"/>
  <c r="AS171" i="4"/>
  <c r="AR171" i="4"/>
  <c r="AQ171" i="4"/>
  <c r="AP171" i="4"/>
  <c r="AO171" i="4"/>
  <c r="AN171" i="4"/>
  <c r="AM171" i="4"/>
  <c r="AL171" i="4"/>
  <c r="I179" i="4"/>
  <c r="I148" i="4"/>
  <c r="AS160" i="4"/>
  <c r="AR160" i="4"/>
  <c r="AQ160" i="4"/>
  <c r="AP160" i="4"/>
  <c r="AO160" i="4"/>
  <c r="AN160" i="4"/>
  <c r="AM160" i="4"/>
  <c r="AL160" i="4"/>
  <c r="AT160" i="4"/>
  <c r="AT169" i="4"/>
  <c r="AS169" i="4"/>
  <c r="AR169" i="4"/>
  <c r="AQ169" i="4"/>
  <c r="AP169" i="4"/>
  <c r="AO169" i="4"/>
  <c r="AN169" i="4"/>
  <c r="AM169" i="4"/>
  <c r="AL169" i="4"/>
  <c r="I190" i="4"/>
  <c r="I210" i="4"/>
  <c r="AT167" i="4"/>
  <c r="AS167" i="4"/>
  <c r="AR167" i="4"/>
  <c r="AQ167" i="4"/>
  <c r="AP167" i="4"/>
  <c r="AO167" i="4"/>
  <c r="AN167" i="4"/>
  <c r="AM167" i="4"/>
  <c r="AL167" i="4"/>
  <c r="AS185" i="4"/>
  <c r="AR185" i="4"/>
  <c r="AQ185" i="4"/>
  <c r="AP185" i="4"/>
  <c r="AO185" i="4"/>
  <c r="AN185" i="4"/>
  <c r="AM185" i="4"/>
  <c r="AL185" i="4"/>
  <c r="AT185" i="4"/>
  <c r="I231" i="4"/>
  <c r="I239" i="4"/>
  <c r="AT222" i="4"/>
  <c r="AS222" i="4"/>
  <c r="AR222" i="4"/>
  <c r="AQ222" i="4"/>
  <c r="AP222" i="4"/>
  <c r="AO222" i="4"/>
  <c r="AN222" i="4"/>
  <c r="AM222" i="4"/>
  <c r="AL222" i="4"/>
  <c r="AT230" i="4"/>
  <c r="AS230" i="4"/>
  <c r="AR230" i="4"/>
  <c r="AQ230" i="4"/>
  <c r="AP230" i="4"/>
  <c r="AO230" i="4"/>
  <c r="AN230" i="4"/>
  <c r="AM230" i="4"/>
  <c r="AL230" i="4"/>
  <c r="AT238" i="4"/>
  <c r="AS238" i="4"/>
  <c r="AR238" i="4"/>
  <c r="AQ238" i="4"/>
  <c r="AP238" i="4"/>
  <c r="AO238" i="4"/>
  <c r="AN238" i="4"/>
  <c r="AM238" i="4"/>
  <c r="AL238" i="4"/>
  <c r="AS246" i="4"/>
  <c r="AR246" i="4"/>
  <c r="AQ246" i="4"/>
  <c r="AP246" i="4"/>
  <c r="AO246" i="4"/>
  <c r="AN246" i="4"/>
  <c r="AM246" i="4"/>
  <c r="AL246" i="4"/>
  <c r="AT246" i="4"/>
  <c r="AS213" i="4"/>
  <c r="AR213" i="4"/>
  <c r="AQ213" i="4"/>
  <c r="AP213" i="4"/>
  <c r="AO213" i="4"/>
  <c r="AN213" i="4"/>
  <c r="AM213" i="4"/>
  <c r="AL213" i="4"/>
  <c r="AT213" i="4"/>
  <c r="AT267" i="4"/>
  <c r="AS267" i="4"/>
  <c r="AR267" i="4"/>
  <c r="AQ267" i="4"/>
  <c r="AP267" i="4"/>
  <c r="AO267" i="4"/>
  <c r="AN267" i="4"/>
  <c r="AM267" i="4"/>
  <c r="AL267" i="4"/>
  <c r="AE276" i="4"/>
  <c r="AB276" i="4"/>
  <c r="AD276" i="4"/>
  <c r="I276" i="4"/>
  <c r="AT256" i="4"/>
  <c r="AS256" i="4"/>
  <c r="AR256" i="4"/>
  <c r="AQ256" i="4"/>
  <c r="AP256" i="4"/>
  <c r="AO256" i="4"/>
  <c r="AN256" i="4"/>
  <c r="AM256" i="4"/>
  <c r="AL256" i="4"/>
  <c r="I220" i="4"/>
  <c r="AT330" i="4"/>
  <c r="AR330" i="4"/>
  <c r="AQ330" i="4"/>
  <c r="AP330" i="4"/>
  <c r="AO330" i="4"/>
  <c r="AN330" i="4"/>
  <c r="AM330" i="4"/>
  <c r="AL330" i="4"/>
  <c r="AS330" i="4"/>
  <c r="I258" i="4"/>
  <c r="AT304" i="4"/>
  <c r="AS304" i="4"/>
  <c r="AR304" i="4"/>
  <c r="AQ304" i="4"/>
  <c r="AP304" i="4"/>
  <c r="AO304" i="4"/>
  <c r="AN304" i="4"/>
  <c r="AM304" i="4"/>
  <c r="AL304" i="4"/>
  <c r="AA318" i="4"/>
  <c r="AE318" i="4"/>
  <c r="AT325" i="4"/>
  <c r="AS325" i="4"/>
  <c r="AR325" i="4"/>
  <c r="AQ325" i="4"/>
  <c r="AP325" i="4"/>
  <c r="AO325" i="4"/>
  <c r="AN325" i="4"/>
  <c r="AM325" i="4"/>
  <c r="AL325" i="4"/>
  <c r="I236" i="4"/>
  <c r="K318" i="4"/>
  <c r="I157" i="4"/>
  <c r="AA344" i="4"/>
  <c r="AD344" i="4"/>
  <c r="AE309" i="4"/>
  <c r="K309" i="4"/>
  <c r="AB309" i="4"/>
  <c r="K328" i="4"/>
  <c r="J317" i="4"/>
  <c r="AT350" i="4"/>
  <c r="AS350" i="4"/>
  <c r="AR350" i="4"/>
  <c r="AQ350" i="4"/>
  <c r="AP350" i="4"/>
  <c r="AO350" i="4"/>
  <c r="AN350" i="4"/>
  <c r="AM350" i="4"/>
  <c r="AL350" i="4"/>
  <c r="AR351" i="4"/>
  <c r="AQ351" i="4"/>
  <c r="AP351" i="4"/>
  <c r="AO351" i="4"/>
  <c r="AN351" i="4"/>
  <c r="AM351" i="4"/>
  <c r="AL351" i="4"/>
  <c r="AS351" i="4"/>
  <c r="AT351" i="4"/>
  <c r="G96" i="2"/>
  <c r="I192" i="1"/>
  <c r="I168" i="1"/>
  <c r="K320" i="1"/>
  <c r="I183" i="4"/>
  <c r="I132" i="4"/>
  <c r="I152" i="4"/>
  <c r="BK4" i="4"/>
  <c r="BJ4" i="4"/>
  <c r="BI4" i="4"/>
  <c r="BH4" i="4"/>
  <c r="BG4" i="4"/>
  <c r="BF4" i="4"/>
  <c r="BE4" i="4"/>
  <c r="BD4" i="4"/>
  <c r="BC4" i="4"/>
  <c r="AS26" i="4"/>
  <c r="AR26" i="4"/>
  <c r="AQ26" i="4"/>
  <c r="AP26" i="4"/>
  <c r="AO26" i="4"/>
  <c r="AN26" i="4"/>
  <c r="AM26" i="4"/>
  <c r="AL26" i="4"/>
  <c r="AT26" i="4"/>
  <c r="AZ74" i="4"/>
  <c r="AX74" i="4"/>
  <c r="AS109" i="4"/>
  <c r="AR109" i="4"/>
  <c r="AQ109" i="4"/>
  <c r="AP109" i="4"/>
  <c r="AO109" i="4"/>
  <c r="AN109" i="4"/>
  <c r="AM109" i="4"/>
  <c r="AL109" i="4"/>
  <c r="AT109" i="4"/>
  <c r="AS178" i="4"/>
  <c r="AR178" i="4"/>
  <c r="AQ178" i="4"/>
  <c r="AP178" i="4"/>
  <c r="AO178" i="4"/>
  <c r="AN178" i="4"/>
  <c r="AM178" i="4"/>
  <c r="AL178" i="4"/>
  <c r="AT178" i="4"/>
  <c r="AS130" i="4"/>
  <c r="AR130" i="4"/>
  <c r="AQ130" i="4"/>
  <c r="AP130" i="4"/>
  <c r="AO130" i="4"/>
  <c r="AN130" i="4"/>
  <c r="AM130" i="4"/>
  <c r="AL130" i="4"/>
  <c r="AT130" i="4"/>
  <c r="I184" i="4"/>
  <c r="AT153" i="4"/>
  <c r="AS153" i="4"/>
  <c r="AR153" i="4"/>
  <c r="AQ153" i="4"/>
  <c r="AP153" i="4"/>
  <c r="AO153" i="4"/>
  <c r="AN153" i="4"/>
  <c r="AM153" i="4"/>
  <c r="AL153" i="4"/>
  <c r="I155" i="4"/>
  <c r="AD155" i="4"/>
  <c r="I175" i="4"/>
  <c r="AT156" i="4"/>
  <c r="AS156" i="4"/>
  <c r="AR156" i="4"/>
  <c r="AQ156" i="4"/>
  <c r="AP156" i="4"/>
  <c r="AO156" i="4"/>
  <c r="AN156" i="4"/>
  <c r="AM156" i="4"/>
  <c r="AL156" i="4"/>
  <c r="I173" i="4"/>
  <c r="AS219" i="4"/>
  <c r="AR219" i="4"/>
  <c r="AQ219" i="4"/>
  <c r="AP219" i="4"/>
  <c r="AO219" i="4"/>
  <c r="AN219" i="4"/>
  <c r="AM219" i="4"/>
  <c r="AL219" i="4"/>
  <c r="AT219" i="4"/>
  <c r="AT235" i="4"/>
  <c r="AS235" i="4"/>
  <c r="AR235" i="4"/>
  <c r="AQ235" i="4"/>
  <c r="AP235" i="4"/>
  <c r="AO235" i="4"/>
  <c r="AN235" i="4"/>
  <c r="AM235" i="4"/>
  <c r="AL235" i="4"/>
  <c r="AS272" i="4"/>
  <c r="AT272" i="4"/>
  <c r="AR272" i="4"/>
  <c r="AQ272" i="4"/>
  <c r="AP272" i="4"/>
  <c r="AO272" i="4"/>
  <c r="AN272" i="4"/>
  <c r="AM272" i="4"/>
  <c r="AL272" i="4"/>
  <c r="AT264" i="4"/>
  <c r="AS264" i="4"/>
  <c r="AR264" i="4"/>
  <c r="AQ264" i="4"/>
  <c r="AP264" i="4"/>
  <c r="AO264" i="4"/>
  <c r="AN264" i="4"/>
  <c r="AM264" i="4"/>
  <c r="AL264" i="4"/>
  <c r="AS204" i="4"/>
  <c r="AR204" i="4"/>
  <c r="AQ204" i="4"/>
  <c r="AP204" i="4"/>
  <c r="AO204" i="4"/>
  <c r="AN204" i="4"/>
  <c r="AM204" i="4"/>
  <c r="AL204" i="4"/>
  <c r="AT204" i="4"/>
  <c r="AR232" i="4"/>
  <c r="AS232" i="4"/>
  <c r="AT232" i="4"/>
  <c r="AQ232" i="4"/>
  <c r="AP232" i="4"/>
  <c r="AO232" i="4"/>
  <c r="AN232" i="4"/>
  <c r="AM232" i="4"/>
  <c r="AL232" i="4"/>
  <c r="AT224" i="4"/>
  <c r="AS224" i="4"/>
  <c r="AR224" i="4"/>
  <c r="AQ224" i="4"/>
  <c r="AP224" i="4"/>
  <c r="AO224" i="4"/>
  <c r="AN224" i="4"/>
  <c r="AM224" i="4"/>
  <c r="AL224" i="4"/>
  <c r="AT259" i="4"/>
  <c r="AS259" i="4"/>
  <c r="AR259" i="4"/>
  <c r="AQ259" i="4"/>
  <c r="AP259" i="4"/>
  <c r="AO259" i="4"/>
  <c r="AN259" i="4"/>
  <c r="AM259" i="4"/>
  <c r="AL259" i="4"/>
  <c r="AE22" i="4"/>
  <c r="AB22" i="4"/>
  <c r="BK12" i="4"/>
  <c r="BJ12" i="4"/>
  <c r="BI12" i="4"/>
  <c r="BH12" i="4"/>
  <c r="BG12" i="4"/>
  <c r="BF12" i="4"/>
  <c r="BE12" i="4"/>
  <c r="BD12" i="4"/>
  <c r="BC12" i="4"/>
  <c r="AS52" i="4"/>
  <c r="AT52" i="4"/>
  <c r="AR52" i="4"/>
  <c r="AQ52" i="4"/>
  <c r="AP52" i="4"/>
  <c r="AO52" i="4"/>
  <c r="AN52" i="4"/>
  <c r="AM52" i="4"/>
  <c r="AL52" i="4"/>
  <c r="BA70" i="4"/>
  <c r="BB70" i="4"/>
  <c r="BA97" i="4"/>
  <c r="BB97" i="4"/>
  <c r="AB92" i="4"/>
  <c r="AT102" i="4"/>
  <c r="AS102" i="4"/>
  <c r="AR102" i="4"/>
  <c r="AQ102" i="4"/>
  <c r="AP102" i="4"/>
  <c r="AO102" i="4"/>
  <c r="AN102" i="4"/>
  <c r="AM102" i="4"/>
  <c r="AL102" i="4"/>
  <c r="H120" i="4"/>
  <c r="AT90" i="4"/>
  <c r="AS90" i="4"/>
  <c r="AR90" i="4"/>
  <c r="AQ90" i="4"/>
  <c r="AP90" i="4"/>
  <c r="AO90" i="4"/>
  <c r="AN90" i="4"/>
  <c r="AM90" i="4"/>
  <c r="AL90" i="4"/>
  <c r="BJ6" i="4"/>
  <c r="BI6" i="4"/>
  <c r="BH6" i="4"/>
  <c r="BG6" i="4"/>
  <c r="BF6" i="4"/>
  <c r="BE6" i="4"/>
  <c r="BD6" i="4"/>
  <c r="BC6" i="4"/>
  <c r="BK6" i="4"/>
  <c r="BK11" i="4"/>
  <c r="BJ11" i="4"/>
  <c r="BI11" i="4"/>
  <c r="BH11" i="4"/>
  <c r="BG11" i="4"/>
  <c r="BF11" i="4"/>
  <c r="BE11" i="4"/>
  <c r="BD11" i="4"/>
  <c r="BC11" i="4"/>
  <c r="AT29" i="4"/>
  <c r="AS29" i="4"/>
  <c r="AR29" i="4"/>
  <c r="AQ29" i="4"/>
  <c r="AP29" i="4"/>
  <c r="AO29" i="4"/>
  <c r="AN29" i="4"/>
  <c r="AM29" i="4"/>
  <c r="AL29" i="4"/>
  <c r="AR36" i="4"/>
  <c r="AQ36" i="4"/>
  <c r="AP36" i="4"/>
  <c r="AO36" i="4"/>
  <c r="AN36" i="4"/>
  <c r="AM36" i="4"/>
  <c r="AL36" i="4"/>
  <c r="AT36" i="4"/>
  <c r="AS36" i="4"/>
  <c r="AT45" i="4"/>
  <c r="AS45" i="4"/>
  <c r="AR45" i="4"/>
  <c r="AQ45" i="4"/>
  <c r="AP45" i="4"/>
  <c r="AO45" i="4"/>
  <c r="AN45" i="4"/>
  <c r="AM45" i="4"/>
  <c r="AL45" i="4"/>
  <c r="AB39" i="4"/>
  <c r="AD62" i="4"/>
  <c r="AT66" i="4"/>
  <c r="AS66" i="4"/>
  <c r="AR66" i="4"/>
  <c r="AQ66" i="4"/>
  <c r="AP66" i="4"/>
  <c r="AO66" i="4"/>
  <c r="AN66" i="4"/>
  <c r="AM66" i="4"/>
  <c r="AL66" i="4"/>
  <c r="AT70" i="4"/>
  <c r="AS70" i="4"/>
  <c r="AR70" i="4"/>
  <c r="AQ70" i="4"/>
  <c r="AP70" i="4"/>
  <c r="AO70" i="4"/>
  <c r="AN70" i="4"/>
  <c r="AM70" i="4"/>
  <c r="AL70" i="4"/>
  <c r="AT88" i="4"/>
  <c r="AS88" i="4"/>
  <c r="AR88" i="4"/>
  <c r="AQ88" i="4"/>
  <c r="AP88" i="4"/>
  <c r="AO88" i="4"/>
  <c r="AN88" i="4"/>
  <c r="AM88" i="4"/>
  <c r="AL88" i="4"/>
  <c r="AS77" i="4"/>
  <c r="AR77" i="4"/>
  <c r="AQ77" i="4"/>
  <c r="AP77" i="4"/>
  <c r="AO77" i="4"/>
  <c r="AN77" i="4"/>
  <c r="AM77" i="4"/>
  <c r="AL77" i="4"/>
  <c r="AT77" i="4"/>
  <c r="AT113" i="4"/>
  <c r="AS113" i="4"/>
  <c r="AR113" i="4"/>
  <c r="AQ113" i="4"/>
  <c r="AP113" i="4"/>
  <c r="AO113" i="4"/>
  <c r="AN113" i="4"/>
  <c r="AM113" i="4"/>
  <c r="AL113" i="4"/>
  <c r="AQ100" i="4"/>
  <c r="AP100" i="4"/>
  <c r="AO100" i="4"/>
  <c r="AN100" i="4"/>
  <c r="AM100" i="4"/>
  <c r="AL100" i="4"/>
  <c r="AT100" i="4"/>
  <c r="AS100" i="4"/>
  <c r="AR100" i="4"/>
  <c r="BB104" i="4"/>
  <c r="BA104" i="4"/>
  <c r="K135" i="4"/>
  <c r="AT95" i="4"/>
  <c r="AS95" i="4"/>
  <c r="AR95" i="4"/>
  <c r="AQ95" i="4"/>
  <c r="AP95" i="4"/>
  <c r="AO95" i="4"/>
  <c r="AN95" i="4"/>
  <c r="AM95" i="4"/>
  <c r="AL95" i="4"/>
  <c r="AT120" i="4"/>
  <c r="AS120" i="4"/>
  <c r="AR120" i="4"/>
  <c r="AQ120" i="4"/>
  <c r="AP120" i="4"/>
  <c r="AO120" i="4"/>
  <c r="AN120" i="4"/>
  <c r="AM120" i="4"/>
  <c r="AL120" i="4"/>
  <c r="AQ99" i="4"/>
  <c r="AP99" i="4"/>
  <c r="AO99" i="4"/>
  <c r="AN99" i="4"/>
  <c r="AM99" i="4"/>
  <c r="AL99" i="4"/>
  <c r="AS99" i="4"/>
  <c r="AR99" i="4"/>
  <c r="AT99" i="4"/>
  <c r="AT116" i="4"/>
  <c r="AS116" i="4"/>
  <c r="AR116" i="4"/>
  <c r="AQ116" i="4"/>
  <c r="AP116" i="4"/>
  <c r="AO116" i="4"/>
  <c r="AN116" i="4"/>
  <c r="AM116" i="4"/>
  <c r="AL116" i="4"/>
  <c r="AA172" i="4"/>
  <c r="AD172" i="4"/>
  <c r="AS182" i="4"/>
  <c r="AR182" i="4"/>
  <c r="AQ182" i="4"/>
  <c r="AP182" i="4"/>
  <c r="AO182" i="4"/>
  <c r="AN182" i="4"/>
  <c r="AM182" i="4"/>
  <c r="AL182" i="4"/>
  <c r="AT182" i="4"/>
  <c r="I180" i="4"/>
  <c r="AD92" i="4"/>
  <c r="AT103" i="4"/>
  <c r="AS103" i="4"/>
  <c r="AR103" i="4"/>
  <c r="AQ103" i="4"/>
  <c r="AP103" i="4"/>
  <c r="AO103" i="4"/>
  <c r="AN103" i="4"/>
  <c r="AM103" i="4"/>
  <c r="AL103" i="4"/>
  <c r="I151" i="4"/>
  <c r="AA159" i="4"/>
  <c r="AE159" i="4"/>
  <c r="I195" i="4"/>
  <c r="I200" i="4"/>
  <c r="I207" i="4"/>
  <c r="I169" i="4"/>
  <c r="AR190" i="4"/>
  <c r="AQ190" i="4"/>
  <c r="AP190" i="4"/>
  <c r="AS190" i="4"/>
  <c r="AO190" i="4"/>
  <c r="AN190" i="4"/>
  <c r="AM190" i="4"/>
  <c r="AL190" i="4"/>
  <c r="AT190" i="4"/>
  <c r="I198" i="4"/>
  <c r="I167" i="4"/>
  <c r="I192" i="4"/>
  <c r="AS202" i="4"/>
  <c r="AR202" i="4"/>
  <c r="AQ202" i="4"/>
  <c r="AP202" i="4"/>
  <c r="AO202" i="4"/>
  <c r="AN202" i="4"/>
  <c r="AM202" i="4"/>
  <c r="AL202" i="4"/>
  <c r="AT202" i="4"/>
  <c r="AR215" i="4"/>
  <c r="AQ215" i="4"/>
  <c r="AP215" i="4"/>
  <c r="AO215" i="4"/>
  <c r="AN215" i="4"/>
  <c r="AM215" i="4"/>
  <c r="AL215" i="4"/>
  <c r="AT215" i="4"/>
  <c r="AS215" i="4"/>
  <c r="AR223" i="4"/>
  <c r="AQ223" i="4"/>
  <c r="AP223" i="4"/>
  <c r="AO223" i="4"/>
  <c r="AN223" i="4"/>
  <c r="AM223" i="4"/>
  <c r="AL223" i="4"/>
  <c r="AS223" i="4"/>
  <c r="AT223" i="4"/>
  <c r="AT231" i="4"/>
  <c r="AS231" i="4"/>
  <c r="AR231" i="4"/>
  <c r="AQ231" i="4"/>
  <c r="AP231" i="4"/>
  <c r="AO231" i="4"/>
  <c r="AN231" i="4"/>
  <c r="AM231" i="4"/>
  <c r="AL231" i="4"/>
  <c r="AT239" i="4"/>
  <c r="AS239" i="4"/>
  <c r="AR239" i="4"/>
  <c r="AQ239" i="4"/>
  <c r="AP239" i="4"/>
  <c r="AO239" i="4"/>
  <c r="AN239" i="4"/>
  <c r="AM239" i="4"/>
  <c r="AL239" i="4"/>
  <c r="AT247" i="4"/>
  <c r="AS247" i="4"/>
  <c r="AR247" i="4"/>
  <c r="AQ247" i="4"/>
  <c r="AP247" i="4"/>
  <c r="AO247" i="4"/>
  <c r="AN247" i="4"/>
  <c r="AM247" i="4"/>
  <c r="AL247" i="4"/>
  <c r="AA281" i="4"/>
  <c r="I213" i="4"/>
  <c r="AT268" i="4"/>
  <c r="AS268" i="4"/>
  <c r="AR268" i="4"/>
  <c r="AQ268" i="4"/>
  <c r="AP268" i="4"/>
  <c r="AO268" i="4"/>
  <c r="AN268" i="4"/>
  <c r="AM268" i="4"/>
  <c r="AL268" i="4"/>
  <c r="AT220" i="4"/>
  <c r="AS220" i="4"/>
  <c r="AR220" i="4"/>
  <c r="AQ220" i="4"/>
  <c r="AP220" i="4"/>
  <c r="AO220" i="4"/>
  <c r="AN220" i="4"/>
  <c r="AM220" i="4"/>
  <c r="AL220" i="4"/>
  <c r="AT299" i="4"/>
  <c r="AS299" i="4"/>
  <c r="AR299" i="4"/>
  <c r="AQ299" i="4"/>
  <c r="AP299" i="4"/>
  <c r="AO299" i="4"/>
  <c r="AN299" i="4"/>
  <c r="AM299" i="4"/>
  <c r="AL299" i="4"/>
  <c r="AT258" i="4"/>
  <c r="AS258" i="4"/>
  <c r="AR258" i="4"/>
  <c r="AQ258" i="4"/>
  <c r="AP258" i="4"/>
  <c r="AO258" i="4"/>
  <c r="AN258" i="4"/>
  <c r="AM258" i="4"/>
  <c r="AL258" i="4"/>
  <c r="AR324" i="4"/>
  <c r="AQ324" i="4"/>
  <c r="AP324" i="4"/>
  <c r="AO324" i="4"/>
  <c r="AN324" i="4"/>
  <c r="AM324" i="4"/>
  <c r="AL324" i="4"/>
  <c r="AT324" i="4"/>
  <c r="AS324" i="4"/>
  <c r="AT333" i="4"/>
  <c r="AS333" i="4"/>
  <c r="AR333" i="4"/>
  <c r="AQ333" i="4"/>
  <c r="AP333" i="4"/>
  <c r="AO333" i="4"/>
  <c r="AN333" i="4"/>
  <c r="AM333" i="4"/>
  <c r="AL333" i="4"/>
  <c r="AT236" i="4"/>
  <c r="AS236" i="4"/>
  <c r="AR236" i="4"/>
  <c r="AQ236" i="4"/>
  <c r="AP236" i="4"/>
  <c r="AO236" i="4"/>
  <c r="AN236" i="4"/>
  <c r="AM236" i="4"/>
  <c r="AL236" i="4"/>
  <c r="K298" i="4"/>
  <c r="AS263" i="4"/>
  <c r="AR263" i="4"/>
  <c r="AQ263" i="4"/>
  <c r="AP263" i="4"/>
  <c r="AO263" i="4"/>
  <c r="AN263" i="4"/>
  <c r="AM263" i="4"/>
  <c r="AL263" i="4"/>
  <c r="AT263" i="4"/>
  <c r="AE344" i="4"/>
  <c r="K320" i="4"/>
  <c r="AT338" i="4"/>
  <c r="AS338" i="4"/>
  <c r="AR338" i="4"/>
  <c r="AQ338" i="4"/>
  <c r="AP338" i="4"/>
  <c r="AO338" i="4"/>
  <c r="AN338" i="4"/>
  <c r="AM338" i="4"/>
  <c r="AL338" i="4"/>
  <c r="AS293" i="4"/>
  <c r="AT293" i="4"/>
  <c r="AR293" i="4"/>
  <c r="AQ293" i="4"/>
  <c r="AP293" i="4"/>
  <c r="AO293" i="4"/>
  <c r="AN293" i="4"/>
  <c r="AM293" i="4"/>
  <c r="AL293" i="4"/>
  <c r="AB344" i="4"/>
  <c r="I150" i="1"/>
  <c r="I193" i="1"/>
  <c r="I235" i="1"/>
  <c r="BK14" i="4"/>
  <c r="BJ14" i="4"/>
  <c r="BI14" i="4"/>
  <c r="BH14" i="4"/>
  <c r="BG14" i="4"/>
  <c r="BF14" i="4"/>
  <c r="BE14" i="4"/>
  <c r="BD14" i="4"/>
  <c r="BC14" i="4"/>
  <c r="AT21" i="4"/>
  <c r="AS21" i="4"/>
  <c r="AR21" i="4"/>
  <c r="AQ21" i="4"/>
  <c r="AP21" i="4"/>
  <c r="AO21" i="4"/>
  <c r="AN21" i="4"/>
  <c r="AM21" i="4"/>
  <c r="AL21" i="4"/>
  <c r="AE64" i="4"/>
  <c r="AD64" i="4"/>
  <c r="BK17" i="4"/>
  <c r="BJ17" i="4"/>
  <c r="BI17" i="4"/>
  <c r="BH17" i="4"/>
  <c r="BG17" i="4"/>
  <c r="BF17" i="4"/>
  <c r="BE17" i="4"/>
  <c r="BD17" i="4"/>
  <c r="BC17" i="4"/>
  <c r="AS28" i="4"/>
  <c r="AR28" i="4"/>
  <c r="AQ28" i="4"/>
  <c r="AP28" i="4"/>
  <c r="AO28" i="4"/>
  <c r="AN28" i="4"/>
  <c r="AM28" i="4"/>
  <c r="AL28" i="4"/>
  <c r="AT28" i="4"/>
  <c r="BK10" i="4"/>
  <c r="BJ10" i="4"/>
  <c r="BI10" i="4"/>
  <c r="BH10" i="4"/>
  <c r="BG10" i="4"/>
  <c r="BF10" i="4"/>
  <c r="BE10" i="4"/>
  <c r="BD10" i="4"/>
  <c r="BC10" i="4"/>
  <c r="AS24" i="4"/>
  <c r="AR24" i="4"/>
  <c r="AQ24" i="4"/>
  <c r="AP24" i="4"/>
  <c r="AO24" i="4"/>
  <c r="AN24" i="4"/>
  <c r="AM24" i="4"/>
  <c r="AL24" i="4"/>
  <c r="AT24" i="4"/>
  <c r="AT54" i="4"/>
  <c r="AS54" i="4"/>
  <c r="AR54" i="4"/>
  <c r="AQ54" i="4"/>
  <c r="AP54" i="4"/>
  <c r="AO54" i="4"/>
  <c r="AN54" i="4"/>
  <c r="AM54" i="4"/>
  <c r="AL54" i="4"/>
  <c r="AE58" i="4"/>
  <c r="AT47" i="4"/>
  <c r="AS47" i="4"/>
  <c r="AR47" i="4"/>
  <c r="AQ47" i="4"/>
  <c r="AP47" i="4"/>
  <c r="AO47" i="4"/>
  <c r="AN47" i="4"/>
  <c r="AM47" i="4"/>
  <c r="AL47" i="4"/>
  <c r="BA78" i="4"/>
  <c r="BB78" i="4"/>
  <c r="AT74" i="4"/>
  <c r="AS74" i="4"/>
  <c r="AR74" i="4"/>
  <c r="AQ74" i="4"/>
  <c r="AP74" i="4"/>
  <c r="AO74" i="4"/>
  <c r="AN74" i="4"/>
  <c r="AM74" i="4"/>
  <c r="AL74" i="4"/>
  <c r="AE141" i="4"/>
  <c r="AB141" i="4"/>
  <c r="AD141" i="4"/>
  <c r="I181" i="4"/>
  <c r="AT129" i="4"/>
  <c r="AS129" i="4"/>
  <c r="AR129" i="4"/>
  <c r="AQ129" i="4"/>
  <c r="AP129" i="4"/>
  <c r="AO129" i="4"/>
  <c r="AN129" i="4"/>
  <c r="AM129" i="4"/>
  <c r="AL129" i="4"/>
  <c r="AT174" i="4"/>
  <c r="AS174" i="4"/>
  <c r="AR174" i="4"/>
  <c r="AQ174" i="4"/>
  <c r="AP174" i="4"/>
  <c r="AO174" i="4"/>
  <c r="AN174" i="4"/>
  <c r="AM174" i="4"/>
  <c r="AL174" i="4"/>
  <c r="AT269" i="4"/>
  <c r="AS269" i="4"/>
  <c r="AR269" i="4"/>
  <c r="AQ269" i="4"/>
  <c r="AP269" i="4"/>
  <c r="AO269" i="4"/>
  <c r="AN269" i="4"/>
  <c r="AM269" i="4"/>
  <c r="AL269" i="4"/>
  <c r="I233" i="4"/>
  <c r="AE281" i="4"/>
  <c r="AB281" i="4"/>
  <c r="AD281" i="4"/>
  <c r="I281" i="4"/>
  <c r="AT257" i="4"/>
  <c r="AS257" i="4"/>
  <c r="AR257" i="4"/>
  <c r="AQ257" i="4"/>
  <c r="AP257" i="4"/>
  <c r="AO257" i="4"/>
  <c r="AN257" i="4"/>
  <c r="AM257" i="4"/>
  <c r="AL257" i="4"/>
  <c r="AA302" i="4"/>
  <c r="AD302" i="4"/>
  <c r="AT289" i="4"/>
  <c r="AS289" i="4"/>
  <c r="AR289" i="4"/>
  <c r="AQ289" i="4"/>
  <c r="AP289" i="4"/>
  <c r="AO289" i="4"/>
  <c r="AN289" i="4"/>
  <c r="AM289" i="4"/>
  <c r="AL289" i="4"/>
  <c r="J290" i="4"/>
  <c r="AT327" i="4"/>
  <c r="AS327" i="4"/>
  <c r="AR327" i="4"/>
  <c r="AQ327" i="4"/>
  <c r="AP327" i="4"/>
  <c r="AO327" i="4"/>
  <c r="AN327" i="4"/>
  <c r="AM327" i="4"/>
  <c r="AL327" i="4"/>
  <c r="AS335" i="4"/>
  <c r="AR335" i="4"/>
  <c r="AQ335" i="4"/>
  <c r="AP335" i="4"/>
  <c r="AO335" i="4"/>
  <c r="AN335" i="4"/>
  <c r="AM335" i="4"/>
  <c r="AL335" i="4"/>
  <c r="AT335" i="4"/>
  <c r="AS345" i="4"/>
  <c r="AR345" i="4"/>
  <c r="AQ345" i="4"/>
  <c r="AP345" i="4"/>
  <c r="AO345" i="4"/>
  <c r="AN345" i="4"/>
  <c r="AM345" i="4"/>
  <c r="AL345" i="4"/>
  <c r="AT345" i="4"/>
  <c r="AT353" i="4"/>
  <c r="AS353" i="4"/>
  <c r="AR353" i="4"/>
  <c r="AQ353" i="4"/>
  <c r="AP353" i="4"/>
  <c r="AO353" i="4"/>
  <c r="AN353" i="4"/>
  <c r="AM353" i="4"/>
  <c r="AL353" i="4"/>
  <c r="AS322" i="4"/>
  <c r="AR322" i="4"/>
  <c r="AQ322" i="4"/>
  <c r="AP322" i="4"/>
  <c r="AO322" i="4"/>
  <c r="AN322" i="4"/>
  <c r="AM322" i="4"/>
  <c r="AL322" i="4"/>
  <c r="AT322" i="4"/>
  <c r="G21" i="1"/>
  <c r="Z21" i="1"/>
  <c r="I21" i="1"/>
  <c r="I194" i="1"/>
  <c r="BK7" i="4"/>
  <c r="BJ7" i="4"/>
  <c r="BI7" i="4"/>
  <c r="BH7" i="4"/>
  <c r="BG7" i="4"/>
  <c r="BF7" i="4"/>
  <c r="BE7" i="4"/>
  <c r="BD7" i="4"/>
  <c r="BC7" i="4"/>
  <c r="BA67" i="4"/>
  <c r="AZ67" i="4"/>
  <c r="AX67" i="4"/>
  <c r="BB67" i="4"/>
  <c r="AT56" i="4"/>
  <c r="AS56" i="4"/>
  <c r="AR56" i="4"/>
  <c r="AQ56" i="4"/>
  <c r="AP56" i="4"/>
  <c r="AO56" i="4"/>
  <c r="AN56" i="4"/>
  <c r="AM56" i="4"/>
  <c r="AL56" i="4"/>
  <c r="BB85" i="4"/>
  <c r="BA85" i="4"/>
  <c r="AZ85" i="4"/>
  <c r="AX85" i="4"/>
  <c r="AE144" i="4"/>
  <c r="I144" i="4"/>
  <c r="AB144" i="4"/>
  <c r="AD144" i="4"/>
  <c r="AT152" i="4"/>
  <c r="AS152" i="4"/>
  <c r="AR152" i="4"/>
  <c r="AQ152" i="4"/>
  <c r="AP152" i="4"/>
  <c r="AO152" i="4"/>
  <c r="AN152" i="4"/>
  <c r="AM152" i="4"/>
  <c r="AL152" i="4"/>
  <c r="AT158" i="4"/>
  <c r="AS158" i="4"/>
  <c r="AR158" i="4"/>
  <c r="AQ158" i="4"/>
  <c r="AP158" i="4"/>
  <c r="AO158" i="4"/>
  <c r="AN158" i="4"/>
  <c r="AM158" i="4"/>
  <c r="AL158" i="4"/>
  <c r="I227" i="4"/>
  <c r="BA47" i="4"/>
  <c r="BB47" i="4"/>
  <c r="AE23" i="4"/>
  <c r="AA39" i="4"/>
  <c r="AE39" i="4"/>
  <c r="AT35" i="4"/>
  <c r="AS35" i="4"/>
  <c r="AR35" i="4"/>
  <c r="AQ35" i="4"/>
  <c r="AP35" i="4"/>
  <c r="AO35" i="4"/>
  <c r="AN35" i="4"/>
  <c r="AM35" i="4"/>
  <c r="AL35" i="4"/>
  <c r="AR43" i="4"/>
  <c r="AQ43" i="4"/>
  <c r="AP43" i="4"/>
  <c r="AO43" i="4"/>
  <c r="AN43" i="4"/>
  <c r="AM43" i="4"/>
  <c r="AL43" i="4"/>
  <c r="AT43" i="4"/>
  <c r="AS43" i="4"/>
  <c r="AT57" i="4"/>
  <c r="AS57" i="4"/>
  <c r="AR57" i="4"/>
  <c r="AQ57" i="4"/>
  <c r="AP57" i="4"/>
  <c r="AO57" i="4"/>
  <c r="AN57" i="4"/>
  <c r="AM57" i="4"/>
  <c r="AL57" i="4"/>
  <c r="AT63" i="4"/>
  <c r="AS63" i="4"/>
  <c r="AR63" i="4"/>
  <c r="AQ63" i="4"/>
  <c r="AP63" i="4"/>
  <c r="AO63" i="4"/>
  <c r="AN63" i="4"/>
  <c r="AM63" i="4"/>
  <c r="AL63" i="4"/>
  <c r="AT67" i="4"/>
  <c r="AS67" i="4"/>
  <c r="AR67" i="4"/>
  <c r="AQ67" i="4"/>
  <c r="AP67" i="4"/>
  <c r="AO67" i="4"/>
  <c r="AN67" i="4"/>
  <c r="AM67" i="4"/>
  <c r="AL67" i="4"/>
  <c r="AS114" i="4"/>
  <c r="AR114" i="4"/>
  <c r="AQ114" i="4"/>
  <c r="AP114" i="4"/>
  <c r="AO114" i="4"/>
  <c r="AN114" i="4"/>
  <c r="AM114" i="4"/>
  <c r="AL114" i="4"/>
  <c r="AT114" i="4"/>
  <c r="I136" i="4"/>
  <c r="AT133" i="4"/>
  <c r="AS133" i="4"/>
  <c r="AR133" i="4"/>
  <c r="AQ133" i="4"/>
  <c r="AP133" i="4"/>
  <c r="AO133" i="4"/>
  <c r="AN133" i="4"/>
  <c r="AM133" i="4"/>
  <c r="AL133" i="4"/>
  <c r="AT183" i="4"/>
  <c r="AS183" i="4"/>
  <c r="AR183" i="4"/>
  <c r="AQ183" i="4"/>
  <c r="AP183" i="4"/>
  <c r="AO183" i="4"/>
  <c r="AN183" i="4"/>
  <c r="AM183" i="4"/>
  <c r="AL183" i="4"/>
  <c r="AT163" i="4"/>
  <c r="AS163" i="4"/>
  <c r="AR163" i="4"/>
  <c r="AQ163" i="4"/>
  <c r="AP163" i="4"/>
  <c r="AO163" i="4"/>
  <c r="AN163" i="4"/>
  <c r="AM163" i="4"/>
  <c r="AL163" i="4"/>
  <c r="I146" i="4"/>
  <c r="I154" i="4"/>
  <c r="I171" i="4"/>
  <c r="AS195" i="4"/>
  <c r="AR195" i="4"/>
  <c r="AQ195" i="4"/>
  <c r="AP195" i="4"/>
  <c r="AO195" i="4"/>
  <c r="AN195" i="4"/>
  <c r="AM195" i="4"/>
  <c r="AL195" i="4"/>
  <c r="AT195" i="4"/>
  <c r="I188" i="4"/>
  <c r="AA211" i="4"/>
  <c r="AT192" i="4"/>
  <c r="AS192" i="4"/>
  <c r="AR192" i="4"/>
  <c r="AQ192" i="4"/>
  <c r="AP192" i="4"/>
  <c r="AO192" i="4"/>
  <c r="AN192" i="4"/>
  <c r="AM192" i="4"/>
  <c r="AL192" i="4"/>
  <c r="I193" i="4"/>
  <c r="I217" i="4"/>
  <c r="I225" i="4"/>
  <c r="I241" i="4"/>
  <c r="I277" i="4"/>
  <c r="I249" i="4"/>
  <c r="AT253" i="4"/>
  <c r="AS253" i="4"/>
  <c r="AR253" i="4"/>
  <c r="AQ253" i="4"/>
  <c r="AP253" i="4"/>
  <c r="AO253" i="4"/>
  <c r="AN253" i="4"/>
  <c r="AM253" i="4"/>
  <c r="AL253" i="4"/>
  <c r="K310" i="4"/>
  <c r="I286" i="4"/>
  <c r="AS298" i="4"/>
  <c r="AR298" i="4"/>
  <c r="AQ298" i="4"/>
  <c r="AP298" i="4"/>
  <c r="AO298" i="4"/>
  <c r="AN298" i="4"/>
  <c r="AM298" i="4"/>
  <c r="AL298" i="4"/>
  <c r="AT298" i="4"/>
  <c r="I263" i="4"/>
  <c r="K324" i="4"/>
  <c r="AT320" i="4"/>
  <c r="AS320" i="4"/>
  <c r="AR320" i="4"/>
  <c r="AQ320" i="4"/>
  <c r="AP320" i="4"/>
  <c r="AO320" i="4"/>
  <c r="AN320" i="4"/>
  <c r="AM320" i="4"/>
  <c r="AL320" i="4"/>
  <c r="AT349" i="4"/>
  <c r="AS349" i="4"/>
  <c r="AR349" i="4"/>
  <c r="AQ349" i="4"/>
  <c r="AP349" i="4"/>
  <c r="AO349" i="4"/>
  <c r="AN349" i="4"/>
  <c r="AM349" i="4"/>
  <c r="AL349" i="4"/>
  <c r="K315" i="4"/>
  <c r="BK3" i="4"/>
  <c r="BJ3" i="4"/>
  <c r="BI3" i="4"/>
  <c r="BH3" i="4"/>
  <c r="BG3" i="4"/>
  <c r="BF3" i="4"/>
  <c r="BE3" i="4"/>
  <c r="BD3" i="4"/>
  <c r="BC3" i="4"/>
  <c r="BJ2" i="4"/>
  <c r="BI2" i="4"/>
  <c r="BH2" i="4"/>
  <c r="BG2" i="4"/>
  <c r="BF2" i="4"/>
  <c r="BE2" i="4"/>
  <c r="BD2" i="4"/>
  <c r="BC2" i="4"/>
  <c r="BK2" i="4"/>
  <c r="BK9" i="4"/>
  <c r="BJ9" i="4"/>
  <c r="BI9" i="4"/>
  <c r="BH9" i="4"/>
  <c r="BG9" i="4"/>
  <c r="BF9" i="4"/>
  <c r="BE9" i="4"/>
  <c r="BD9" i="4"/>
  <c r="BC9" i="4"/>
  <c r="AT41" i="4"/>
  <c r="AS41" i="4"/>
  <c r="AR41" i="4"/>
  <c r="AQ41" i="4"/>
  <c r="AP41" i="4"/>
  <c r="AO41" i="4"/>
  <c r="AN41" i="4"/>
  <c r="AM41" i="4"/>
  <c r="AL41" i="4"/>
  <c r="AT40" i="4"/>
  <c r="AS40" i="4"/>
  <c r="AR40" i="4"/>
  <c r="AQ40" i="4"/>
  <c r="AP40" i="4"/>
  <c r="AO40" i="4"/>
  <c r="AN40" i="4"/>
  <c r="AM40" i="4"/>
  <c r="AL40" i="4"/>
  <c r="BA58" i="4"/>
  <c r="AZ58" i="4"/>
  <c r="AX58" i="4"/>
  <c r="BB58" i="4"/>
  <c r="AT75" i="4"/>
  <c r="AS75" i="4"/>
  <c r="AR75" i="4"/>
  <c r="AQ75" i="4"/>
  <c r="AP75" i="4"/>
  <c r="AO75" i="4"/>
  <c r="AN75" i="4"/>
  <c r="AM75" i="4"/>
  <c r="AL75" i="4"/>
  <c r="AT61" i="4"/>
  <c r="AS61" i="4"/>
  <c r="AR61" i="4"/>
  <c r="AQ61" i="4"/>
  <c r="AP61" i="4"/>
  <c r="AO61" i="4"/>
  <c r="AN61" i="4"/>
  <c r="AM61" i="4"/>
  <c r="AL61" i="4"/>
  <c r="AS72" i="4"/>
  <c r="AR72" i="4"/>
  <c r="AQ72" i="4"/>
  <c r="AP72" i="4"/>
  <c r="AO72" i="4"/>
  <c r="AN72" i="4"/>
  <c r="AM72" i="4"/>
  <c r="AL72" i="4"/>
  <c r="AT72" i="4"/>
  <c r="AT55" i="4"/>
  <c r="AS55" i="4"/>
  <c r="AR55" i="4"/>
  <c r="AQ55" i="4"/>
  <c r="AP55" i="4"/>
  <c r="AO55" i="4"/>
  <c r="AN55" i="4"/>
  <c r="AM55" i="4"/>
  <c r="AL55" i="4"/>
  <c r="AS117" i="4"/>
  <c r="AR117" i="4"/>
  <c r="AQ117" i="4"/>
  <c r="AP117" i="4"/>
  <c r="AO117" i="4"/>
  <c r="AN117" i="4"/>
  <c r="AM117" i="4"/>
  <c r="AL117" i="4"/>
  <c r="AT117" i="4"/>
  <c r="AS96" i="4"/>
  <c r="AR96" i="4"/>
  <c r="AQ96" i="4"/>
  <c r="AP96" i="4"/>
  <c r="AO96" i="4"/>
  <c r="AN96" i="4"/>
  <c r="AM96" i="4"/>
  <c r="AL96" i="4"/>
  <c r="AT96" i="4"/>
  <c r="AE94" i="4"/>
  <c r="AB94" i="4"/>
  <c r="K123" i="4"/>
  <c r="AA144" i="4"/>
  <c r="AT176" i="4"/>
  <c r="AS176" i="4"/>
  <c r="AR176" i="4"/>
  <c r="AQ176" i="4"/>
  <c r="AP176" i="4"/>
  <c r="AO176" i="4"/>
  <c r="AN176" i="4"/>
  <c r="AM176" i="4"/>
  <c r="AL176" i="4"/>
  <c r="AR184" i="4"/>
  <c r="AQ184" i="4"/>
  <c r="AP184" i="4"/>
  <c r="AO184" i="4"/>
  <c r="AN184" i="4"/>
  <c r="AM184" i="4"/>
  <c r="AL184" i="4"/>
  <c r="AS184" i="4"/>
  <c r="AT184" i="4"/>
  <c r="I150" i="4"/>
  <c r="AA145" i="4"/>
  <c r="I182" i="4"/>
  <c r="AE172" i="4"/>
  <c r="I172" i="4"/>
  <c r="K122" i="4"/>
  <c r="I143" i="4"/>
  <c r="AT151" i="4"/>
  <c r="AS151" i="4"/>
  <c r="AR151" i="4"/>
  <c r="AQ151" i="4"/>
  <c r="AP151" i="4"/>
  <c r="AO151" i="4"/>
  <c r="AN151" i="4"/>
  <c r="AM151" i="4"/>
  <c r="AL151" i="4"/>
  <c r="K126" i="4"/>
  <c r="AB159" i="4"/>
  <c r="AS188" i="4"/>
  <c r="AR188" i="4"/>
  <c r="AQ188" i="4"/>
  <c r="AP188" i="4"/>
  <c r="AO188" i="4"/>
  <c r="AN188" i="4"/>
  <c r="AM188" i="4"/>
  <c r="AL188" i="4"/>
  <c r="AT188" i="4"/>
  <c r="AB155" i="4"/>
  <c r="I189" i="4"/>
  <c r="I212" i="4"/>
  <c r="AT193" i="4"/>
  <c r="AS193" i="4"/>
  <c r="AR193" i="4"/>
  <c r="AQ193" i="4"/>
  <c r="AP193" i="4"/>
  <c r="AO193" i="4"/>
  <c r="AN193" i="4"/>
  <c r="AM193" i="4"/>
  <c r="AL193" i="4"/>
  <c r="I202" i="4"/>
  <c r="AT186" i="4"/>
  <c r="AS186" i="4"/>
  <c r="AR186" i="4"/>
  <c r="AQ186" i="4"/>
  <c r="AP186" i="4"/>
  <c r="AO186" i="4"/>
  <c r="AN186" i="4"/>
  <c r="AM186" i="4"/>
  <c r="AL186" i="4"/>
  <c r="AA274" i="4"/>
  <c r="AT251" i="4"/>
  <c r="AS251" i="4"/>
  <c r="AR251" i="4"/>
  <c r="AQ251" i="4"/>
  <c r="AP251" i="4"/>
  <c r="AO251" i="4"/>
  <c r="AN251" i="4"/>
  <c r="AM251" i="4"/>
  <c r="AL251" i="4"/>
  <c r="I234" i="4"/>
  <c r="AT270" i="4"/>
  <c r="AS270" i="4"/>
  <c r="AR270" i="4"/>
  <c r="AQ270" i="4"/>
  <c r="AP270" i="4"/>
  <c r="AO270" i="4"/>
  <c r="AN270" i="4"/>
  <c r="AM270" i="4"/>
  <c r="AL270" i="4"/>
  <c r="AT217" i="4"/>
  <c r="AS217" i="4"/>
  <c r="AR217" i="4"/>
  <c r="AQ217" i="4"/>
  <c r="AP217" i="4"/>
  <c r="AO217" i="4"/>
  <c r="AN217" i="4"/>
  <c r="AM217" i="4"/>
  <c r="AL217" i="4"/>
  <c r="AS225" i="4"/>
  <c r="AR225" i="4"/>
  <c r="AQ225" i="4"/>
  <c r="AP225" i="4"/>
  <c r="AO225" i="4"/>
  <c r="AN225" i="4"/>
  <c r="AM225" i="4"/>
  <c r="AL225" i="4"/>
  <c r="AT225" i="4"/>
  <c r="AT233" i="4"/>
  <c r="AS233" i="4"/>
  <c r="AR233" i="4"/>
  <c r="AQ233" i="4"/>
  <c r="AP233" i="4"/>
  <c r="AO233" i="4"/>
  <c r="AN233" i="4"/>
  <c r="AM233" i="4"/>
  <c r="AL233" i="4"/>
  <c r="AS241" i="4"/>
  <c r="AR241" i="4"/>
  <c r="AQ241" i="4"/>
  <c r="AP241" i="4"/>
  <c r="AO241" i="4"/>
  <c r="AN241" i="4"/>
  <c r="AM241" i="4"/>
  <c r="AL241" i="4"/>
  <c r="AT241" i="4"/>
  <c r="AS249" i="4"/>
  <c r="AR249" i="4"/>
  <c r="AQ249" i="4"/>
  <c r="AP249" i="4"/>
  <c r="AO249" i="4"/>
  <c r="AN249" i="4"/>
  <c r="AM249" i="4"/>
  <c r="AL249" i="4"/>
  <c r="AT249" i="4"/>
  <c r="AS286" i="4"/>
  <c r="AR286" i="4"/>
  <c r="AQ286" i="4"/>
  <c r="AP286" i="4"/>
  <c r="AO286" i="4"/>
  <c r="AN286" i="4"/>
  <c r="AM286" i="4"/>
  <c r="AL286" i="4"/>
  <c r="AT286" i="4"/>
  <c r="AT294" i="4"/>
  <c r="AS294" i="4"/>
  <c r="AR294" i="4"/>
  <c r="AQ294" i="4"/>
  <c r="AP294" i="4"/>
  <c r="AO294" i="4"/>
  <c r="AN294" i="4"/>
  <c r="AM294" i="4"/>
  <c r="AL294" i="4"/>
  <c r="AT216" i="4"/>
  <c r="AS216" i="4"/>
  <c r="AR216" i="4"/>
  <c r="AQ216" i="4"/>
  <c r="AP216" i="4"/>
  <c r="AO216" i="4"/>
  <c r="AN216" i="4"/>
  <c r="AM216" i="4"/>
  <c r="AL216" i="4"/>
  <c r="AS262" i="4"/>
  <c r="AR262" i="4"/>
  <c r="AQ262" i="4"/>
  <c r="AP262" i="4"/>
  <c r="AO262" i="4"/>
  <c r="AN262" i="4"/>
  <c r="AM262" i="4"/>
  <c r="AL262" i="4"/>
  <c r="AT262" i="4"/>
  <c r="AB291" i="4"/>
  <c r="K330" i="4"/>
  <c r="AE314" i="4"/>
  <c r="J314" i="4"/>
  <c r="K325" i="4"/>
  <c r="AT165" i="4"/>
  <c r="AS165" i="4"/>
  <c r="AR165" i="4"/>
  <c r="AQ165" i="4"/>
  <c r="AP165" i="4"/>
  <c r="AO165" i="4"/>
  <c r="AN165" i="4"/>
  <c r="AM165" i="4"/>
  <c r="AL165" i="4"/>
  <c r="AS244" i="4"/>
  <c r="AR244" i="4"/>
  <c r="AQ244" i="4"/>
  <c r="AP244" i="4"/>
  <c r="AO244" i="4"/>
  <c r="AN244" i="4"/>
  <c r="AM244" i="4"/>
  <c r="AL244" i="4"/>
  <c r="AT244" i="4"/>
  <c r="I259" i="4"/>
  <c r="AT321" i="4"/>
  <c r="AS321" i="4"/>
  <c r="AR321" i="4"/>
  <c r="AQ321" i="4"/>
  <c r="AP321" i="4"/>
  <c r="AO321" i="4"/>
  <c r="AN321" i="4"/>
  <c r="AM321" i="4"/>
  <c r="AL321" i="4"/>
  <c r="AS301" i="4"/>
  <c r="AT301" i="4"/>
  <c r="AR301" i="4"/>
  <c r="AQ301" i="4"/>
  <c r="AP301" i="4"/>
  <c r="AO301" i="4"/>
  <c r="AN301" i="4"/>
  <c r="AM301" i="4"/>
  <c r="AL301" i="4"/>
  <c r="AT305" i="4"/>
  <c r="AS305" i="4"/>
  <c r="AR305" i="4"/>
  <c r="AQ305" i="4"/>
  <c r="AP305" i="4"/>
  <c r="AO305" i="4"/>
  <c r="AN305" i="4"/>
  <c r="AM305" i="4"/>
  <c r="AL305" i="4"/>
  <c r="K331" i="4"/>
  <c r="AS348" i="4"/>
  <c r="AR348" i="4"/>
  <c r="AQ348" i="4"/>
  <c r="AP348" i="4"/>
  <c r="AO348" i="4"/>
  <c r="AN348" i="4"/>
  <c r="AM348" i="4"/>
  <c r="AL348" i="4"/>
  <c r="AT348" i="4"/>
  <c r="AT308" i="4"/>
  <c r="AS308" i="4"/>
  <c r="AR308" i="4"/>
  <c r="AQ308" i="4"/>
  <c r="AP308" i="4"/>
  <c r="AO308" i="4"/>
  <c r="AN308" i="4"/>
  <c r="AM308" i="4"/>
  <c r="AL308" i="4"/>
  <c r="AS343" i="4"/>
  <c r="AR343" i="4"/>
  <c r="AQ343" i="4"/>
  <c r="AP343" i="4"/>
  <c r="AO343" i="4"/>
  <c r="AN343" i="4"/>
  <c r="AM343" i="4"/>
  <c r="AL343" i="4"/>
  <c r="AT343" i="4"/>
  <c r="K322" i="4"/>
  <c r="AB339" i="4"/>
  <c r="I169" i="1"/>
  <c r="I259" i="1"/>
  <c r="I286" i="1"/>
  <c r="AT34" i="4"/>
  <c r="AS34" i="4"/>
  <c r="AR34" i="4"/>
  <c r="AQ34" i="4"/>
  <c r="AP34" i="4"/>
  <c r="AO34" i="4"/>
  <c r="AN34" i="4"/>
  <c r="AM34" i="4"/>
  <c r="AL34" i="4"/>
  <c r="BA87" i="4"/>
  <c r="AZ87" i="4"/>
  <c r="AX87" i="4"/>
  <c r="BB87" i="4"/>
  <c r="AT198" i="4"/>
  <c r="AS198" i="4"/>
  <c r="AR198" i="4"/>
  <c r="AQ198" i="4"/>
  <c r="AP198" i="4"/>
  <c r="AO198" i="4"/>
  <c r="AN198" i="4"/>
  <c r="AM198" i="4"/>
  <c r="AL198" i="4"/>
  <c r="AE206" i="4"/>
  <c r="I206" i="4"/>
  <c r="AB206" i="4"/>
  <c r="AD206" i="4"/>
  <c r="AS175" i="4"/>
  <c r="AR175" i="4"/>
  <c r="AQ175" i="4"/>
  <c r="AP175" i="4"/>
  <c r="AO175" i="4"/>
  <c r="AN175" i="4"/>
  <c r="AM175" i="4"/>
  <c r="AL175" i="4"/>
  <c r="AT175" i="4"/>
  <c r="AE208" i="4"/>
  <c r="AB208" i="4"/>
  <c r="AD208" i="4"/>
  <c r="I208" i="4"/>
  <c r="AS161" i="4"/>
  <c r="AR161" i="4"/>
  <c r="AQ161" i="4"/>
  <c r="AP161" i="4"/>
  <c r="AO161" i="4"/>
  <c r="AN161" i="4"/>
  <c r="AM161" i="4"/>
  <c r="AL161" i="4"/>
  <c r="AT161" i="4"/>
  <c r="AT173" i="4"/>
  <c r="AS173" i="4"/>
  <c r="AR173" i="4"/>
  <c r="AQ173" i="4"/>
  <c r="AP173" i="4"/>
  <c r="AO173" i="4"/>
  <c r="AN173" i="4"/>
  <c r="AM173" i="4"/>
  <c r="AL173" i="4"/>
  <c r="AB145" i="4"/>
  <c r="I235" i="4"/>
  <c r="AS218" i="4"/>
  <c r="AR218" i="4"/>
  <c r="AQ218" i="4"/>
  <c r="AP218" i="4"/>
  <c r="AO218" i="4"/>
  <c r="AN218" i="4"/>
  <c r="AM218" i="4"/>
  <c r="AL218" i="4"/>
  <c r="AT218" i="4"/>
  <c r="AT226" i="4"/>
  <c r="AS226" i="4"/>
  <c r="AR226" i="4"/>
  <c r="AQ226" i="4"/>
  <c r="AP226" i="4"/>
  <c r="AO226" i="4"/>
  <c r="AN226" i="4"/>
  <c r="AM226" i="4"/>
  <c r="AL226" i="4"/>
  <c r="AT234" i="4"/>
  <c r="AS234" i="4"/>
  <c r="AR234" i="4"/>
  <c r="AQ234" i="4"/>
  <c r="AP234" i="4"/>
  <c r="AO234" i="4"/>
  <c r="AN234" i="4"/>
  <c r="AM234" i="4"/>
  <c r="AL234" i="4"/>
  <c r="AT242" i="4"/>
  <c r="AS242" i="4"/>
  <c r="AR242" i="4"/>
  <c r="AQ242" i="4"/>
  <c r="AP242" i="4"/>
  <c r="AO242" i="4"/>
  <c r="AN242" i="4"/>
  <c r="AM242" i="4"/>
  <c r="AL242" i="4"/>
  <c r="AS271" i="4"/>
  <c r="AR271" i="4"/>
  <c r="AQ271" i="4"/>
  <c r="AP271" i="4"/>
  <c r="AO271" i="4"/>
  <c r="AN271" i="4"/>
  <c r="AM271" i="4"/>
  <c r="AL271" i="4"/>
  <c r="AT271" i="4"/>
  <c r="I282" i="4"/>
  <c r="AT254" i="4"/>
  <c r="AS254" i="4"/>
  <c r="AR254" i="4"/>
  <c r="AQ254" i="4"/>
  <c r="AP254" i="4"/>
  <c r="AO254" i="4"/>
  <c r="AN254" i="4"/>
  <c r="AM254" i="4"/>
  <c r="AL254" i="4"/>
  <c r="AS260" i="4"/>
  <c r="AR260" i="4"/>
  <c r="AQ260" i="4"/>
  <c r="AP260" i="4"/>
  <c r="AO260" i="4"/>
  <c r="AN260" i="4"/>
  <c r="AM260" i="4"/>
  <c r="AL260" i="4"/>
  <c r="AT260" i="4"/>
  <c r="I232" i="4"/>
  <c r="I288" i="4"/>
  <c r="I262" i="4"/>
  <c r="AA291" i="4"/>
  <c r="AE291" i="4"/>
  <c r="I224" i="4"/>
  <c r="I248" i="4"/>
  <c r="J329" i="4"/>
  <c r="K321" i="4"/>
  <c r="AE347" i="4"/>
  <c r="AB347" i="4"/>
  <c r="K301" i="4"/>
  <c r="AT315" i="4"/>
  <c r="AS315" i="4"/>
  <c r="AR315" i="4"/>
  <c r="AQ315" i="4"/>
  <c r="AP315" i="4"/>
  <c r="AO315" i="4"/>
  <c r="AN315" i="4"/>
  <c r="AM315" i="4"/>
  <c r="AL315" i="4"/>
  <c r="AS323" i="4"/>
  <c r="AR323" i="4"/>
  <c r="AQ323" i="4"/>
  <c r="AP323" i="4"/>
  <c r="AO323" i="4"/>
  <c r="AN323" i="4"/>
  <c r="AM323" i="4"/>
  <c r="AL323" i="4"/>
  <c r="AT323" i="4"/>
  <c r="AT331" i="4"/>
  <c r="AS331" i="4"/>
  <c r="AR331" i="4"/>
  <c r="AQ331" i="4"/>
  <c r="AP331" i="4"/>
  <c r="AO331" i="4"/>
  <c r="AN331" i="4"/>
  <c r="AM331" i="4"/>
  <c r="AL331" i="4"/>
  <c r="K308" i="4"/>
  <c r="AT297" i="4"/>
  <c r="AS297" i="4"/>
  <c r="AR297" i="4"/>
  <c r="AQ297" i="4"/>
  <c r="AP297" i="4"/>
  <c r="AO297" i="4"/>
  <c r="AN297" i="4"/>
  <c r="AM297" i="4"/>
  <c r="AL297" i="4"/>
  <c r="AA339" i="4"/>
  <c r="AD339" i="4"/>
  <c r="AJ41" i="4"/>
  <c r="AK41" i="4"/>
  <c r="AI41" i="4"/>
  <c r="AI74" i="4"/>
  <c r="AJ74" i="4"/>
  <c r="AK74" i="4"/>
  <c r="AJ223" i="4"/>
  <c r="AK223" i="4"/>
  <c r="AI223" i="4"/>
  <c r="AH223" i="4"/>
  <c r="AI103" i="4"/>
  <c r="AJ103" i="4"/>
  <c r="AK103" i="4"/>
  <c r="AI77" i="4"/>
  <c r="AH77" i="4"/>
  <c r="AJ77" i="4"/>
  <c r="AK77" i="4"/>
  <c r="AJ235" i="4"/>
  <c r="AK235" i="4"/>
  <c r="AI235" i="4"/>
  <c r="BA4" i="4"/>
  <c r="BB4" i="4"/>
  <c r="AI112" i="4"/>
  <c r="AH112" i="4"/>
  <c r="AJ112" i="4"/>
  <c r="AK112" i="4"/>
  <c r="AK86" i="4"/>
  <c r="AI86" i="4"/>
  <c r="AH86" i="4"/>
  <c r="AJ86" i="4"/>
  <c r="AJ201" i="4"/>
  <c r="AK201" i="4"/>
  <c r="AI201" i="4"/>
  <c r="AH201" i="4"/>
  <c r="AI157" i="4"/>
  <c r="AH157" i="4"/>
  <c r="AJ157" i="4"/>
  <c r="AK157" i="4"/>
  <c r="AJ68" i="4"/>
  <c r="AI68" i="4"/>
  <c r="AK68" i="4"/>
  <c r="AK261" i="4"/>
  <c r="AI261" i="4"/>
  <c r="AH261" i="4"/>
  <c r="AJ261" i="4"/>
  <c r="AK331" i="4"/>
  <c r="AI331" i="4"/>
  <c r="AJ331" i="4"/>
  <c r="AJ226" i="4"/>
  <c r="AK226" i="4"/>
  <c r="AI226" i="4"/>
  <c r="AH226" i="4"/>
  <c r="AI308" i="4"/>
  <c r="AH308" i="4"/>
  <c r="AJ308" i="4"/>
  <c r="AK308" i="4"/>
  <c r="AJ244" i="4"/>
  <c r="AK244" i="4"/>
  <c r="AI244" i="4"/>
  <c r="AJ233" i="4"/>
  <c r="AK233" i="4"/>
  <c r="AI233" i="4"/>
  <c r="AH233" i="4"/>
  <c r="AK55" i="4"/>
  <c r="AI55" i="4"/>
  <c r="AJ55" i="4"/>
  <c r="AJ298" i="4"/>
  <c r="AK298" i="4"/>
  <c r="AI298" i="4"/>
  <c r="AJ152" i="4"/>
  <c r="AI152" i="4"/>
  <c r="AH152" i="4"/>
  <c r="AK152" i="4"/>
  <c r="AJ322" i="4"/>
  <c r="AI322" i="4"/>
  <c r="AH322" i="4"/>
  <c r="AK322" i="4"/>
  <c r="AJ54" i="4"/>
  <c r="AI54" i="4"/>
  <c r="AH54" i="4"/>
  <c r="AK54" i="4"/>
  <c r="AI28" i="4"/>
  <c r="AH28" i="4"/>
  <c r="AK28" i="4"/>
  <c r="AJ28" i="4"/>
  <c r="AK293" i="4"/>
  <c r="AI293" i="4"/>
  <c r="AH293" i="4"/>
  <c r="AJ293" i="4"/>
  <c r="AJ236" i="4"/>
  <c r="AK236" i="4"/>
  <c r="AI236" i="4"/>
  <c r="AH236" i="4"/>
  <c r="AJ246" i="4"/>
  <c r="AK246" i="4"/>
  <c r="AI246" i="4"/>
  <c r="AH246" i="4"/>
  <c r="AK119" i="4"/>
  <c r="AI119" i="4"/>
  <c r="AJ119" i="4"/>
  <c r="AI115" i="4"/>
  <c r="AJ115" i="4"/>
  <c r="AK115" i="4"/>
  <c r="AI87" i="4"/>
  <c r="AJ87" i="4"/>
  <c r="AK87" i="4"/>
  <c r="AI341" i="4"/>
  <c r="AJ341" i="4"/>
  <c r="AK341" i="4"/>
  <c r="AI316" i="4"/>
  <c r="AH316" i="4"/>
  <c r="AJ316" i="4"/>
  <c r="AK316" i="4"/>
  <c r="AJ240" i="4"/>
  <c r="AK240" i="4"/>
  <c r="AI240" i="4"/>
  <c r="AJ245" i="4"/>
  <c r="AK245" i="4"/>
  <c r="AI245" i="4"/>
  <c r="AH245" i="4"/>
  <c r="AI266" i="4"/>
  <c r="AH266" i="4"/>
  <c r="AJ266" i="4"/>
  <c r="AK266" i="4"/>
  <c r="AI71" i="4"/>
  <c r="AH71" i="4"/>
  <c r="AJ71" i="4"/>
  <c r="AK71" i="4"/>
  <c r="AI25" i="4"/>
  <c r="AJ25" i="4"/>
  <c r="AK25" i="4"/>
  <c r="AI30" i="4"/>
  <c r="AJ30" i="4"/>
  <c r="AK30" i="4"/>
  <c r="AI337" i="4"/>
  <c r="AJ337" i="4"/>
  <c r="AK337" i="4"/>
  <c r="AJ51" i="4"/>
  <c r="AI51" i="4"/>
  <c r="AK51" i="4"/>
  <c r="AJ33" i="4"/>
  <c r="AK33" i="4"/>
  <c r="AI33" i="4"/>
  <c r="AK214" i="4"/>
  <c r="AI214" i="4"/>
  <c r="AJ214" i="4"/>
  <c r="AK126" i="4"/>
  <c r="AJ126" i="4"/>
  <c r="AI126" i="4"/>
  <c r="AH126" i="4"/>
  <c r="AJ343" i="4"/>
  <c r="AK343" i="4"/>
  <c r="AI343" i="4"/>
  <c r="AI158" i="4"/>
  <c r="AJ158" i="4"/>
  <c r="AK158" i="4"/>
  <c r="AI193" i="4"/>
  <c r="AJ193" i="4"/>
  <c r="AK193" i="4"/>
  <c r="AI56" i="4"/>
  <c r="AK56" i="4"/>
  <c r="AJ56" i="4"/>
  <c r="AI299" i="4"/>
  <c r="AH299" i="4"/>
  <c r="AJ299" i="4"/>
  <c r="AK299" i="4"/>
  <c r="AI169" i="4"/>
  <c r="AJ169" i="4"/>
  <c r="AK169" i="4"/>
  <c r="AI194" i="4"/>
  <c r="AJ194" i="4"/>
  <c r="AK194" i="4"/>
  <c r="AK127" i="4"/>
  <c r="AI127" i="4"/>
  <c r="AJ127" i="4"/>
  <c r="AJ218" i="4"/>
  <c r="AK218" i="4"/>
  <c r="AI218" i="4"/>
  <c r="AJ348" i="4"/>
  <c r="AK348" i="4"/>
  <c r="AI348" i="4"/>
  <c r="AH348" i="4"/>
  <c r="AJ72" i="4"/>
  <c r="AI72" i="4"/>
  <c r="AH72" i="4"/>
  <c r="AK72" i="4"/>
  <c r="AI183" i="4"/>
  <c r="AJ183" i="4"/>
  <c r="AK183" i="4"/>
  <c r="AJ43" i="4"/>
  <c r="AI43" i="4"/>
  <c r="AK43" i="4"/>
  <c r="AK289" i="4"/>
  <c r="AI289" i="4"/>
  <c r="AH289" i="4"/>
  <c r="AJ289" i="4"/>
  <c r="AK129" i="4"/>
  <c r="AI129" i="4"/>
  <c r="AJ129" i="4"/>
  <c r="AK263" i="4"/>
  <c r="AI263" i="4"/>
  <c r="AJ263" i="4"/>
  <c r="AJ220" i="4"/>
  <c r="AK220" i="4"/>
  <c r="AI220" i="4"/>
  <c r="AJ247" i="4"/>
  <c r="AK247" i="4"/>
  <c r="AI247" i="4"/>
  <c r="AH247" i="4"/>
  <c r="AI182" i="4"/>
  <c r="AJ182" i="4"/>
  <c r="AK182" i="4"/>
  <c r="AI99" i="4"/>
  <c r="AK99" i="4"/>
  <c r="AJ99" i="4"/>
  <c r="AJ88" i="4"/>
  <c r="AI88" i="4"/>
  <c r="AK88" i="4"/>
  <c r="AJ29" i="4"/>
  <c r="AI29" i="4"/>
  <c r="AH29" i="4"/>
  <c r="AK29" i="4"/>
  <c r="BA6" i="4"/>
  <c r="BB6" i="4"/>
  <c r="AK204" i="4"/>
  <c r="AI204" i="4"/>
  <c r="AH204" i="4"/>
  <c r="AJ204" i="4"/>
  <c r="AJ219" i="4"/>
  <c r="AK219" i="4"/>
  <c r="AI219" i="4"/>
  <c r="AK256" i="4"/>
  <c r="AI256" i="4"/>
  <c r="AJ256" i="4"/>
  <c r="AJ230" i="4"/>
  <c r="AK230" i="4"/>
  <c r="AI230" i="4"/>
  <c r="AH230" i="4"/>
  <c r="AI167" i="4"/>
  <c r="AH167" i="4"/>
  <c r="AJ167" i="4"/>
  <c r="AK167" i="4"/>
  <c r="AK97" i="4"/>
  <c r="AI97" i="4"/>
  <c r="AH97" i="4"/>
  <c r="AJ97" i="4"/>
  <c r="AK105" i="4"/>
  <c r="AI105" i="4"/>
  <c r="AJ105" i="4"/>
  <c r="AI317" i="4"/>
  <c r="AJ317" i="4"/>
  <c r="AK317" i="4"/>
  <c r="AI326" i="4"/>
  <c r="AH326" i="4"/>
  <c r="AA326" i="4"/>
  <c r="AE326" i="4"/>
  <c r="AJ326" i="4"/>
  <c r="AK326" i="4"/>
  <c r="AJ228" i="4"/>
  <c r="AK228" i="4"/>
  <c r="AI228" i="4"/>
  <c r="AJ229" i="4"/>
  <c r="AK229" i="4"/>
  <c r="AI229" i="4"/>
  <c r="AH229" i="4"/>
  <c r="AI311" i="4"/>
  <c r="AH311" i="4"/>
  <c r="AJ311" i="4"/>
  <c r="AK311" i="4"/>
  <c r="AK134" i="4"/>
  <c r="AJ134" i="4"/>
  <c r="AI134" i="4"/>
  <c r="AH134" i="4"/>
  <c r="AI78" i="4"/>
  <c r="AK78" i="4"/>
  <c r="AJ78" i="4"/>
  <c r="AK123" i="4"/>
  <c r="AI123" i="4"/>
  <c r="AJ123" i="4"/>
  <c r="AI312" i="4"/>
  <c r="AJ312" i="4"/>
  <c r="AK312" i="4"/>
  <c r="AK252" i="4"/>
  <c r="AI252" i="4"/>
  <c r="AH252" i="4"/>
  <c r="AJ252" i="4"/>
  <c r="AI110" i="4"/>
  <c r="AJ110" i="4"/>
  <c r="AK110" i="4"/>
  <c r="AK60" i="4"/>
  <c r="AI60" i="4"/>
  <c r="AJ60" i="4"/>
  <c r="AJ234" i="4"/>
  <c r="AK234" i="4"/>
  <c r="AI234" i="4"/>
  <c r="AH234" i="4"/>
  <c r="AI195" i="4"/>
  <c r="AH195" i="4"/>
  <c r="AJ195" i="4"/>
  <c r="AK195" i="4"/>
  <c r="AK321" i="4"/>
  <c r="AI321" i="4"/>
  <c r="AH321" i="4"/>
  <c r="AJ321" i="4"/>
  <c r="AI353" i="4"/>
  <c r="AK353" i="4"/>
  <c r="AJ353" i="4"/>
  <c r="AI333" i="4"/>
  <c r="AJ333" i="4"/>
  <c r="AK333" i="4"/>
  <c r="AJ351" i="4"/>
  <c r="AK351" i="4"/>
  <c r="AI351" i="4"/>
  <c r="AJ171" i="4"/>
  <c r="AK171" i="4"/>
  <c r="AI171" i="4"/>
  <c r="AI334" i="4"/>
  <c r="AJ334" i="4"/>
  <c r="AK334" i="4"/>
  <c r="AI48" i="4"/>
  <c r="AK48" i="4"/>
  <c r="AJ48" i="4"/>
  <c r="AI177" i="4"/>
  <c r="AH177" i="4"/>
  <c r="AJ177" i="4"/>
  <c r="AK177" i="4"/>
  <c r="AI107" i="4"/>
  <c r="AK107" i="4"/>
  <c r="AJ107" i="4"/>
  <c r="AK125" i="4"/>
  <c r="AJ125" i="4"/>
  <c r="AI125" i="4"/>
  <c r="AH125" i="4"/>
  <c r="BB8" i="4"/>
  <c r="BA8" i="4"/>
  <c r="AZ8" i="4"/>
  <c r="AX8" i="4"/>
  <c r="AI329" i="4"/>
  <c r="AJ329" i="4"/>
  <c r="AK329" i="4"/>
  <c r="AJ198" i="4"/>
  <c r="AK198" i="4"/>
  <c r="AI198" i="4"/>
  <c r="AH198" i="4"/>
  <c r="AJ225" i="4"/>
  <c r="AK225" i="4"/>
  <c r="AI225" i="4"/>
  <c r="AH225" i="4"/>
  <c r="AI349" i="4"/>
  <c r="AH349" i="4"/>
  <c r="AJ349" i="4"/>
  <c r="AK349" i="4"/>
  <c r="AI315" i="4"/>
  <c r="AJ315" i="4"/>
  <c r="AK315" i="4"/>
  <c r="AI161" i="4"/>
  <c r="AJ161" i="4"/>
  <c r="AK161" i="4"/>
  <c r="AI175" i="4"/>
  <c r="AH175" i="4"/>
  <c r="AJ175" i="4"/>
  <c r="AK175" i="4"/>
  <c r="AJ217" i="4"/>
  <c r="AK217" i="4"/>
  <c r="AI217" i="4"/>
  <c r="BA9" i="4"/>
  <c r="BB9" i="4"/>
  <c r="AI345" i="4"/>
  <c r="AK345" i="4"/>
  <c r="AJ345" i="4"/>
  <c r="AI24" i="4"/>
  <c r="AH24" i="4"/>
  <c r="AJ24" i="4"/>
  <c r="AK24" i="4"/>
  <c r="AJ338" i="4"/>
  <c r="AI338" i="4"/>
  <c r="AH338" i="4"/>
  <c r="AK338" i="4"/>
  <c r="AJ324" i="4"/>
  <c r="AK324" i="4"/>
  <c r="AI324" i="4"/>
  <c r="AH324" i="4"/>
  <c r="AA324" i="4"/>
  <c r="AE324" i="4"/>
  <c r="AJ239" i="4"/>
  <c r="AK239" i="4"/>
  <c r="AI239" i="4"/>
  <c r="AH239" i="4"/>
  <c r="AJ202" i="4"/>
  <c r="AK202" i="4"/>
  <c r="AI202" i="4"/>
  <c r="AK120" i="4"/>
  <c r="AI120" i="4"/>
  <c r="AH120" i="4"/>
  <c r="AJ120" i="4"/>
  <c r="AJ66" i="4"/>
  <c r="AI66" i="4"/>
  <c r="AH66" i="4"/>
  <c r="AK66" i="4"/>
  <c r="AI90" i="4"/>
  <c r="AH90" i="4"/>
  <c r="AJ90" i="4"/>
  <c r="AK90" i="4"/>
  <c r="AK259" i="4"/>
  <c r="AI259" i="4"/>
  <c r="AJ259" i="4"/>
  <c r="AI264" i="4"/>
  <c r="AJ264" i="4"/>
  <c r="AK264" i="4"/>
  <c r="AK130" i="4"/>
  <c r="AI130" i="4"/>
  <c r="AJ130" i="4"/>
  <c r="AI325" i="4"/>
  <c r="AJ325" i="4"/>
  <c r="AK325" i="4"/>
  <c r="AI330" i="4"/>
  <c r="AH330" i="4"/>
  <c r="AJ330" i="4"/>
  <c r="AK330" i="4"/>
  <c r="AI267" i="4"/>
  <c r="AJ267" i="4"/>
  <c r="AK267" i="4"/>
  <c r="AJ222" i="4"/>
  <c r="AK222" i="4"/>
  <c r="AI222" i="4"/>
  <c r="AH222" i="4"/>
  <c r="AK121" i="4"/>
  <c r="AI121" i="4"/>
  <c r="AJ121" i="4"/>
  <c r="AI108" i="4"/>
  <c r="AH108" i="4"/>
  <c r="AJ108" i="4"/>
  <c r="AK108" i="4"/>
  <c r="AK290" i="4"/>
  <c r="AI290" i="4"/>
  <c r="AH290" i="4"/>
  <c r="AJ290" i="4"/>
  <c r="AK212" i="4"/>
  <c r="AI212" i="4"/>
  <c r="AJ212" i="4"/>
  <c r="AK89" i="4"/>
  <c r="AI89" i="4"/>
  <c r="AJ89" i="4"/>
  <c r="AI307" i="4"/>
  <c r="AH307" i="4"/>
  <c r="AJ307" i="4"/>
  <c r="AK307" i="4"/>
  <c r="AI179" i="4"/>
  <c r="AJ179" i="4"/>
  <c r="AK179" i="4"/>
  <c r="AI168" i="4"/>
  <c r="AJ168" i="4"/>
  <c r="AK168" i="4"/>
  <c r="AJ57" i="4"/>
  <c r="AK57" i="4"/>
  <c r="AI57" i="4"/>
  <c r="AH57" i="4"/>
  <c r="AJ151" i="4"/>
  <c r="AI151" i="4"/>
  <c r="AK151" i="4"/>
  <c r="AJ163" i="4"/>
  <c r="AK163" i="4"/>
  <c r="AI163" i="4"/>
  <c r="AH163" i="4"/>
  <c r="AI102" i="4"/>
  <c r="AJ102" i="4"/>
  <c r="AK102" i="4"/>
  <c r="AI185" i="4"/>
  <c r="AJ185" i="4"/>
  <c r="AK185" i="4"/>
  <c r="AK262" i="4"/>
  <c r="AI262" i="4"/>
  <c r="AH262" i="4"/>
  <c r="AJ262" i="4"/>
  <c r="AI270" i="4"/>
  <c r="AJ270" i="4"/>
  <c r="AK270" i="4"/>
  <c r="AK61" i="4"/>
  <c r="AI61" i="4"/>
  <c r="AJ61" i="4"/>
  <c r="AI320" i="4"/>
  <c r="AH320" i="4"/>
  <c r="AA320" i="4"/>
  <c r="AE320" i="4"/>
  <c r="AJ320" i="4"/>
  <c r="AK320" i="4"/>
  <c r="AK253" i="4"/>
  <c r="AI253" i="4"/>
  <c r="AJ253" i="4"/>
  <c r="AI114" i="4"/>
  <c r="AJ114" i="4"/>
  <c r="AK114" i="4"/>
  <c r="AJ35" i="4"/>
  <c r="AI35" i="4"/>
  <c r="AH35" i="4"/>
  <c r="AK35" i="4"/>
  <c r="AK257" i="4"/>
  <c r="AI257" i="4"/>
  <c r="AJ257" i="4"/>
  <c r="AK47" i="4"/>
  <c r="AI47" i="4"/>
  <c r="AH47" i="4"/>
  <c r="AJ47" i="4"/>
  <c r="BA10" i="4"/>
  <c r="BB10" i="4"/>
  <c r="AJ231" i="4"/>
  <c r="AK231" i="4"/>
  <c r="AI231" i="4"/>
  <c r="AH231" i="4"/>
  <c r="AI95" i="4"/>
  <c r="AH95" i="4"/>
  <c r="AJ95" i="4"/>
  <c r="AK95" i="4"/>
  <c r="AI100" i="4"/>
  <c r="AJ100" i="4"/>
  <c r="AK100" i="4"/>
  <c r="AI70" i="4"/>
  <c r="AJ70" i="4"/>
  <c r="AK70" i="4"/>
  <c r="AI45" i="4"/>
  <c r="AH45" i="4"/>
  <c r="AJ45" i="4"/>
  <c r="AK45" i="4"/>
  <c r="AJ224" i="4"/>
  <c r="AK224" i="4"/>
  <c r="AI224" i="4"/>
  <c r="AK272" i="4"/>
  <c r="AI272" i="4"/>
  <c r="AH272" i="4"/>
  <c r="AA272" i="4"/>
  <c r="AE272" i="4"/>
  <c r="AJ272" i="4"/>
  <c r="AI109" i="4"/>
  <c r="AJ109" i="4"/>
  <c r="AK109" i="4"/>
  <c r="AI350" i="4"/>
  <c r="AK350" i="4"/>
  <c r="AJ350" i="4"/>
  <c r="AI160" i="4"/>
  <c r="AH160" i="4"/>
  <c r="AJ160" i="4"/>
  <c r="AK160" i="4"/>
  <c r="AI82" i="4"/>
  <c r="AH82" i="4"/>
  <c r="AK82" i="4"/>
  <c r="AJ82" i="4"/>
  <c r="AJ332" i="4"/>
  <c r="AK332" i="4"/>
  <c r="AI332" i="4"/>
  <c r="AH332" i="4"/>
  <c r="AA332" i="4"/>
  <c r="AE332" i="4"/>
  <c r="AJ221" i="4"/>
  <c r="AK221" i="4"/>
  <c r="AI221" i="4"/>
  <c r="AH221" i="4"/>
  <c r="AI196" i="4"/>
  <c r="AH196" i="4"/>
  <c r="AJ196" i="4"/>
  <c r="AK196" i="4"/>
  <c r="AK118" i="4"/>
  <c r="AI118" i="4"/>
  <c r="AH118" i="4"/>
  <c r="AJ118" i="4"/>
  <c r="BA5" i="4"/>
  <c r="BB5" i="4"/>
  <c r="AK131" i="4"/>
  <c r="AI131" i="4"/>
  <c r="AJ131" i="4"/>
  <c r="AI38" i="4"/>
  <c r="AJ38" i="4"/>
  <c r="AK38" i="4"/>
  <c r="AK285" i="4"/>
  <c r="AI285" i="4"/>
  <c r="AJ285" i="4"/>
  <c r="AK294" i="4"/>
  <c r="AI294" i="4"/>
  <c r="AJ294" i="4"/>
  <c r="AI173" i="4"/>
  <c r="AH173" i="4"/>
  <c r="AJ173" i="4"/>
  <c r="AK173" i="4"/>
  <c r="AK286" i="4"/>
  <c r="AI286" i="4"/>
  <c r="AH286" i="4"/>
  <c r="AJ286" i="4"/>
  <c r="AI192" i="4"/>
  <c r="AJ192" i="4"/>
  <c r="AK192" i="4"/>
  <c r="AJ215" i="4"/>
  <c r="AK215" i="4"/>
  <c r="AI215" i="4"/>
  <c r="AH215" i="4"/>
  <c r="AJ238" i="4"/>
  <c r="AK238" i="4"/>
  <c r="AI238" i="4"/>
  <c r="AJ237" i="4"/>
  <c r="AK237" i="4"/>
  <c r="AI237" i="4"/>
  <c r="AH237" i="4"/>
  <c r="BA13" i="4"/>
  <c r="BB13" i="4"/>
  <c r="AK255" i="4"/>
  <c r="AI255" i="4"/>
  <c r="AJ255" i="4"/>
  <c r="AI323" i="4"/>
  <c r="AJ323" i="4"/>
  <c r="AK323" i="4"/>
  <c r="AK260" i="4"/>
  <c r="AJ260" i="4"/>
  <c r="AI260" i="4"/>
  <c r="AH260" i="4"/>
  <c r="AI34" i="4"/>
  <c r="AK34" i="4"/>
  <c r="AJ34" i="4"/>
  <c r="AJ249" i="4"/>
  <c r="AK249" i="4"/>
  <c r="AI249" i="4"/>
  <c r="AI188" i="4"/>
  <c r="AJ188" i="4"/>
  <c r="AK188" i="4"/>
  <c r="AJ96" i="4"/>
  <c r="AK96" i="4"/>
  <c r="AI96" i="4"/>
  <c r="AH96" i="4"/>
  <c r="AI40" i="4"/>
  <c r="AH40" i="4"/>
  <c r="AJ40" i="4"/>
  <c r="AK40" i="4"/>
  <c r="BB2" i="4"/>
  <c r="BA2" i="4"/>
  <c r="AK67" i="4"/>
  <c r="AI67" i="4"/>
  <c r="AJ67" i="4"/>
  <c r="AI335" i="4"/>
  <c r="AH335" i="4"/>
  <c r="AA335" i="4"/>
  <c r="AE335" i="4"/>
  <c r="AJ335" i="4"/>
  <c r="AK335" i="4"/>
  <c r="AI21" i="4"/>
  <c r="AH21" i="4"/>
  <c r="AJ21" i="4"/>
  <c r="AK21" i="4"/>
  <c r="AI268" i="4"/>
  <c r="AJ268" i="4"/>
  <c r="AK268" i="4"/>
  <c r="AI190" i="4"/>
  <c r="AJ190" i="4"/>
  <c r="AK190" i="4"/>
  <c r="AI113" i="4"/>
  <c r="AJ113" i="4"/>
  <c r="AK113" i="4"/>
  <c r="BA11" i="4"/>
  <c r="AZ11" i="4"/>
  <c r="AX11" i="4"/>
  <c r="BB11" i="4"/>
  <c r="BA12" i="4"/>
  <c r="BB12" i="4"/>
  <c r="AJ232" i="4"/>
  <c r="AK232" i="4"/>
  <c r="AI232" i="4"/>
  <c r="AI156" i="4"/>
  <c r="AJ156" i="4"/>
  <c r="AK156" i="4"/>
  <c r="AJ153" i="4"/>
  <c r="AI153" i="4"/>
  <c r="AH153" i="4"/>
  <c r="AK153" i="4"/>
  <c r="AI178" i="4"/>
  <c r="AJ178" i="4"/>
  <c r="AK178" i="4"/>
  <c r="AI304" i="4"/>
  <c r="AH304" i="4"/>
  <c r="AJ304" i="4"/>
  <c r="AK304" i="4"/>
  <c r="AK213" i="4"/>
  <c r="AI213" i="4"/>
  <c r="AH213" i="4"/>
  <c r="AJ213" i="4"/>
  <c r="AI181" i="4"/>
  <c r="AJ181" i="4"/>
  <c r="AK181" i="4"/>
  <c r="AI59" i="4"/>
  <c r="AK59" i="4"/>
  <c r="AJ59" i="4"/>
  <c r="AI180" i="4"/>
  <c r="AH180" i="4"/>
  <c r="AJ180" i="4"/>
  <c r="AK180" i="4"/>
  <c r="AI111" i="4"/>
  <c r="AJ111" i="4"/>
  <c r="AK111" i="4"/>
  <c r="AI69" i="4"/>
  <c r="AJ69" i="4"/>
  <c r="AK69" i="4"/>
  <c r="AJ243" i="4"/>
  <c r="AK243" i="4"/>
  <c r="AI243" i="4"/>
  <c r="AH243" i="4"/>
  <c r="AK313" i="4"/>
  <c r="AI313" i="4"/>
  <c r="AH313" i="4"/>
  <c r="AJ313" i="4"/>
  <c r="AK122" i="4"/>
  <c r="AI122" i="4"/>
  <c r="AH122" i="4"/>
  <c r="AJ122" i="4"/>
  <c r="AJ80" i="4"/>
  <c r="AK80" i="4"/>
  <c r="AI80" i="4"/>
  <c r="AH80" i="4"/>
  <c r="AI42" i="4"/>
  <c r="AK42" i="4"/>
  <c r="AJ42" i="4"/>
  <c r="AJ241" i="4"/>
  <c r="AK241" i="4"/>
  <c r="AI241" i="4"/>
  <c r="AK174" i="4"/>
  <c r="AI174" i="4"/>
  <c r="AH174" i="4"/>
  <c r="AJ174" i="4"/>
  <c r="AI165" i="4"/>
  <c r="AJ165" i="4"/>
  <c r="AK165" i="4"/>
  <c r="AK117" i="4"/>
  <c r="AI117" i="4"/>
  <c r="AJ117" i="4"/>
  <c r="BA17" i="4"/>
  <c r="AZ17" i="4"/>
  <c r="AX17" i="4"/>
  <c r="BB17" i="4"/>
  <c r="AK36" i="4"/>
  <c r="AI36" i="4"/>
  <c r="AJ36" i="4"/>
  <c r="AJ104" i="4"/>
  <c r="AK104" i="4"/>
  <c r="AI104" i="4"/>
  <c r="AH104" i="4"/>
  <c r="AK166" i="4"/>
  <c r="AI166" i="4"/>
  <c r="AH166" i="4"/>
  <c r="AJ166" i="4"/>
  <c r="AK297" i="4"/>
  <c r="AI297" i="4"/>
  <c r="AH297" i="4"/>
  <c r="AJ297" i="4"/>
  <c r="AI271" i="4"/>
  <c r="AJ271" i="4"/>
  <c r="AK271" i="4"/>
  <c r="AK305" i="4"/>
  <c r="AI305" i="4"/>
  <c r="AJ305" i="4"/>
  <c r="AI186" i="4"/>
  <c r="AH186" i="4"/>
  <c r="AJ186" i="4"/>
  <c r="AK186" i="4"/>
  <c r="AI184" i="4"/>
  <c r="AJ184" i="4"/>
  <c r="AK184" i="4"/>
  <c r="AI75" i="4"/>
  <c r="AJ75" i="4"/>
  <c r="AK75" i="4"/>
  <c r="AK254" i="4"/>
  <c r="AI254" i="4"/>
  <c r="AJ254" i="4"/>
  <c r="AJ242" i="4"/>
  <c r="AK242" i="4"/>
  <c r="AI242" i="4"/>
  <c r="AI301" i="4"/>
  <c r="AJ301" i="4"/>
  <c r="AK301" i="4"/>
  <c r="AJ216" i="4"/>
  <c r="AK216" i="4"/>
  <c r="AI216" i="4"/>
  <c r="AH216" i="4"/>
  <c r="AK251" i="4"/>
  <c r="AI251" i="4"/>
  <c r="AJ251" i="4"/>
  <c r="AI176" i="4"/>
  <c r="AH176" i="4"/>
  <c r="AJ176" i="4"/>
  <c r="AK176" i="4"/>
  <c r="BA3" i="4"/>
  <c r="BB3" i="4"/>
  <c r="AK133" i="4"/>
  <c r="AI133" i="4"/>
  <c r="AJ133" i="4"/>
  <c r="AI63" i="4"/>
  <c r="AJ63" i="4"/>
  <c r="AK63" i="4"/>
  <c r="BA7" i="4"/>
  <c r="BB7" i="4"/>
  <c r="AI327" i="4"/>
  <c r="AH327" i="4"/>
  <c r="AA327" i="4"/>
  <c r="AE327" i="4"/>
  <c r="AJ327" i="4"/>
  <c r="AK327" i="4"/>
  <c r="AI269" i="4"/>
  <c r="AJ269" i="4"/>
  <c r="AK269" i="4"/>
  <c r="BA14" i="4"/>
  <c r="BB14" i="4"/>
  <c r="AK258" i="4"/>
  <c r="AI258" i="4"/>
  <c r="AJ258" i="4"/>
  <c r="AI116" i="4"/>
  <c r="AJ116" i="4"/>
  <c r="AK116" i="4"/>
  <c r="AI52" i="4"/>
  <c r="AK52" i="4"/>
  <c r="AJ52" i="4"/>
  <c r="AI26" i="4"/>
  <c r="AJ26" i="4"/>
  <c r="AK26" i="4"/>
  <c r="AI149" i="4"/>
  <c r="AH149" i="4"/>
  <c r="AJ149" i="4"/>
  <c r="AK149" i="4"/>
  <c r="AJ248" i="4"/>
  <c r="AK248" i="4"/>
  <c r="AI248" i="4"/>
  <c r="AJ49" i="4"/>
  <c r="AI49" i="4"/>
  <c r="AH49" i="4"/>
  <c r="AK49" i="4"/>
  <c r="AI187" i="4"/>
  <c r="AH187" i="4"/>
  <c r="AJ187" i="4"/>
  <c r="AK187" i="4"/>
  <c r="AJ91" i="4"/>
  <c r="AK91" i="4"/>
  <c r="AI91" i="4"/>
  <c r="AD164" i="4"/>
  <c r="AE164" i="4"/>
  <c r="AB53" i="4"/>
  <c r="AA53" i="4"/>
  <c r="AB85" i="4"/>
  <c r="AA85" i="4"/>
  <c r="AZ47" i="4"/>
  <c r="AX47" i="4"/>
  <c r="AD159" i="4"/>
  <c r="AZ104" i="4"/>
  <c r="AX104" i="4"/>
  <c r="AE300" i="4"/>
  <c r="AD300" i="4"/>
  <c r="AI79" i="4"/>
  <c r="AJ79" i="4"/>
  <c r="AK79" i="4"/>
  <c r="BK46" i="1"/>
  <c r="BK71" i="1"/>
  <c r="AT121" i="1"/>
  <c r="AS121" i="1" s="1"/>
  <c r="AR121" i="1" s="1"/>
  <c r="AS233" i="1"/>
  <c r="AR233" i="1" s="1"/>
  <c r="AQ233" i="1" s="1"/>
  <c r="AP233" i="1" s="1"/>
  <c r="AO233" i="1"/>
  <c r="AN233" i="1" s="1"/>
  <c r="AM233" i="1" s="1"/>
  <c r="AL233" i="1" s="1"/>
  <c r="AT102" i="1"/>
  <c r="AS102" i="1" s="1"/>
  <c r="AR102" i="1" s="1"/>
  <c r="AQ102" i="1" s="1"/>
  <c r="AP102" i="1" s="1"/>
  <c r="AO102" i="1" s="1"/>
  <c r="AN102" i="1" s="1"/>
  <c r="AM102" i="1" s="1"/>
  <c r="AL102" i="1" s="1"/>
  <c r="AS144" i="1"/>
  <c r="AR144" i="1"/>
  <c r="AQ144" i="1" s="1"/>
  <c r="AP144" i="1" s="1"/>
  <c r="AO144" i="1" s="1"/>
  <c r="AN144" i="1" s="1"/>
  <c r="AM144" i="1" s="1"/>
  <c r="AL144" i="1" s="1"/>
  <c r="AD275" i="4"/>
  <c r="AE275" i="4"/>
  <c r="AA139" i="4"/>
  <c r="AB139" i="4"/>
  <c r="AD140" i="4"/>
  <c r="AE140" i="4"/>
  <c r="AT320" i="1"/>
  <c r="AS320" i="1" s="1"/>
  <c r="BK11" i="1"/>
  <c r="BJ11" i="1" s="1"/>
  <c r="BI11" i="1"/>
  <c r="BH11" i="1" s="1"/>
  <c r="BG11" i="1" s="1"/>
  <c r="BF11" i="1" s="1"/>
  <c r="BE11" i="1" s="1"/>
  <c r="BD11" i="1" s="1"/>
  <c r="BC11" i="1" s="1"/>
  <c r="AT277" i="1"/>
  <c r="AS277" i="1"/>
  <c r="AR277" i="1" s="1"/>
  <c r="AQ277" i="1" s="1"/>
  <c r="AP277" i="1" s="1"/>
  <c r="AO277" i="1" s="1"/>
  <c r="AN277" i="1" s="1"/>
  <c r="AM277" i="1" s="1"/>
  <c r="AL277" i="1" s="1"/>
  <c r="AT185" i="1"/>
  <c r="AS185" i="1" s="1"/>
  <c r="AR185" i="1" s="1"/>
  <c r="AQ185" i="1" s="1"/>
  <c r="AP185" i="1" s="1"/>
  <c r="AO185" i="1" s="1"/>
  <c r="AN185" i="1" s="1"/>
  <c r="AM185" i="1" s="1"/>
  <c r="AL185" i="1" s="1"/>
  <c r="AS267" i="1"/>
  <c r="AR267" i="1" s="1"/>
  <c r="AQ267" i="1" s="1"/>
  <c r="AP267" i="1" s="1"/>
  <c r="AO267" i="1" s="1"/>
  <c r="AN267" i="1" s="1"/>
  <c r="AM267" i="1" s="1"/>
  <c r="AL267" i="1" s="1"/>
  <c r="AT140" i="1"/>
  <c r="AS140" i="1" s="1"/>
  <c r="AK73" i="4"/>
  <c r="AI73" i="4"/>
  <c r="AH73" i="4"/>
  <c r="AJ73" i="4"/>
  <c r="AH295" i="4"/>
  <c r="AH328" i="4"/>
  <c r="AH207" i="4"/>
  <c r="AE138" i="4"/>
  <c r="AD138" i="4"/>
  <c r="AE302" i="4"/>
  <c r="AJ154" i="4"/>
  <c r="AI154" i="4"/>
  <c r="AH154" i="4"/>
  <c r="AK154" i="4"/>
  <c r="AK124" i="4"/>
  <c r="AJ124" i="4"/>
  <c r="AI124" i="4"/>
  <c r="AH124" i="4"/>
  <c r="AI101" i="4"/>
  <c r="AJ101" i="4"/>
  <c r="AK101" i="4"/>
  <c r="AJ346" i="4"/>
  <c r="AI346" i="4"/>
  <c r="AK346" i="4"/>
  <c r="AJ340" i="4"/>
  <c r="AK340" i="4"/>
  <c r="AI340" i="4"/>
  <c r="AH162" i="4"/>
  <c r="AZ73" i="4"/>
  <c r="AX73" i="4"/>
  <c r="AI191" i="4"/>
  <c r="AH191" i="4"/>
  <c r="AJ191" i="4"/>
  <c r="AK191" i="4"/>
  <c r="AJ227" i="4"/>
  <c r="AK227" i="4"/>
  <c r="AI227" i="4"/>
  <c r="AH227" i="4"/>
  <c r="AI189" i="4"/>
  <c r="AJ189" i="4"/>
  <c r="AK189" i="4"/>
  <c r="BK42" i="1"/>
  <c r="BJ42" i="1" s="1"/>
  <c r="BI42" i="1" s="1"/>
  <c r="BH42" i="1" s="1"/>
  <c r="BG42" i="1" s="1"/>
  <c r="BF42" i="1" s="1"/>
  <c r="BE42" i="1" s="1"/>
  <c r="BD42" i="1" s="1"/>
  <c r="BC42" i="1" s="1"/>
  <c r="AT349" i="1"/>
  <c r="AS349" i="1" s="1"/>
  <c r="AR349" i="1" s="1"/>
  <c r="AQ349" i="1" s="1"/>
  <c r="AP349" i="1" s="1"/>
  <c r="AO349" i="1" s="1"/>
  <c r="AN349" i="1" s="1"/>
  <c r="AM349" i="1" s="1"/>
  <c r="AL349" i="1" s="1"/>
  <c r="AT341" i="1"/>
  <c r="AS341" i="1" s="1"/>
  <c r="AR341" i="1" s="1"/>
  <c r="AQ341" i="1" s="1"/>
  <c r="AP341" i="1" s="1"/>
  <c r="AO341" i="1" s="1"/>
  <c r="AN341" i="1" s="1"/>
  <c r="AM341" i="1" s="1"/>
  <c r="AL341" i="1" s="1"/>
  <c r="AS230" i="1"/>
  <c r="AR230" i="1" s="1"/>
  <c r="AQ230" i="1" s="1"/>
  <c r="AP230" i="1" s="1"/>
  <c r="AO230" i="1" s="1"/>
  <c r="AN230" i="1" s="1"/>
  <c r="AM230" i="1" s="1"/>
  <c r="AL230" i="1" s="1"/>
  <c r="AT159" i="1"/>
  <c r="AS159" i="1" s="1"/>
  <c r="AR159" i="1" s="1"/>
  <c r="AQ159" i="1" s="1"/>
  <c r="AP159" i="1" s="1"/>
  <c r="AO159" i="1" s="1"/>
  <c r="AN159" i="1" s="1"/>
  <c r="AM159" i="1" s="1"/>
  <c r="AL159" i="1" s="1"/>
  <c r="AT236" i="1"/>
  <c r="AS236" i="1"/>
  <c r="AR236" i="1"/>
  <c r="AQ236" i="1" s="1"/>
  <c r="AP236" i="1" s="1"/>
  <c r="AO236" i="1" s="1"/>
  <c r="AN236" i="1" s="1"/>
  <c r="AM236" i="1" s="1"/>
  <c r="AL236" i="1" s="1"/>
  <c r="AT180" i="1"/>
  <c r="AS180" i="1"/>
  <c r="AR180" i="1" s="1"/>
  <c r="AQ180" i="1" s="1"/>
  <c r="AP180" i="1" s="1"/>
  <c r="AO180" i="1" s="1"/>
  <c r="AN180" i="1" s="1"/>
  <c r="AM180" i="1" s="1"/>
  <c r="AL180" i="1" s="1"/>
  <c r="AT58" i="1"/>
  <c r="AS58" i="1"/>
  <c r="AR58" i="1" s="1"/>
  <c r="AQ58" i="1" s="1"/>
  <c r="AP58" i="1" s="1"/>
  <c r="AO58" i="1" s="1"/>
  <c r="AN58" i="1" s="1"/>
  <c r="AM58" i="1" s="1"/>
  <c r="AL58" i="1" s="1"/>
  <c r="AT150" i="1"/>
  <c r="AS150" i="1" s="1"/>
  <c r="AR150" i="1" s="1"/>
  <c r="AQ150" i="1" s="1"/>
  <c r="AP150" i="1" s="1"/>
  <c r="AO150" i="1" s="1"/>
  <c r="AN150" i="1" s="1"/>
  <c r="AM150" i="1" s="1"/>
  <c r="AL150" i="1" s="1"/>
  <c r="AT62" i="1"/>
  <c r="AS62" i="1" s="1"/>
  <c r="AR62" i="1" s="1"/>
  <c r="AQ62" i="1" s="1"/>
  <c r="AP62" i="1" s="1"/>
  <c r="AO62" i="1" s="1"/>
  <c r="AN62" i="1" s="1"/>
  <c r="AM62" i="1" s="1"/>
  <c r="AL62" i="1" s="1"/>
  <c r="AI303" i="4"/>
  <c r="AH303" i="4"/>
  <c r="AJ303" i="4"/>
  <c r="AK303" i="4"/>
  <c r="AK132" i="4"/>
  <c r="AJ132" i="4"/>
  <c r="AI132" i="4"/>
  <c r="AK128" i="4"/>
  <c r="AI128" i="4"/>
  <c r="AH128" i="4"/>
  <c r="AJ128" i="4"/>
  <c r="AZ86" i="4"/>
  <c r="AX86" i="4"/>
  <c r="AH170" i="4"/>
  <c r="AH283" i="4"/>
  <c r="AH135" i="4"/>
  <c r="AH84" i="4"/>
  <c r="AZ36" i="4"/>
  <c r="AX36" i="4"/>
  <c r="AH310" i="4"/>
  <c r="AJ250" i="4"/>
  <c r="AK250" i="4"/>
  <c r="AI250" i="4"/>
  <c r="AH250" i="4"/>
  <c r="AE339" i="4"/>
  <c r="AZ78" i="4"/>
  <c r="AX78" i="4"/>
  <c r="AZ97" i="4"/>
  <c r="AX97" i="4"/>
  <c r="AK44" i="4"/>
  <c r="AI44" i="4"/>
  <c r="AH44" i="4"/>
  <c r="AJ44" i="4"/>
  <c r="AJ200" i="4"/>
  <c r="AK200" i="4"/>
  <c r="AI200" i="4"/>
  <c r="AH200" i="4"/>
  <c r="AH210" i="4"/>
  <c r="AB50" i="4"/>
  <c r="AA50" i="4"/>
  <c r="AI265" i="4"/>
  <c r="AJ265" i="4"/>
  <c r="AK265" i="4"/>
  <c r="AD291" i="4"/>
  <c r="AE274" i="4"/>
  <c r="AD274" i="4"/>
  <c r="AD145" i="4"/>
  <c r="AE145" i="4"/>
  <c r="AE211" i="4"/>
  <c r="AD211" i="4"/>
  <c r="AD39" i="4"/>
  <c r="AZ70" i="4"/>
  <c r="AX70" i="4"/>
  <c r="AI83" i="4"/>
  <c r="AH83" i="4"/>
  <c r="AJ83" i="4"/>
  <c r="AK83" i="4"/>
  <c r="AB62" i="4"/>
  <c r="AH292" i="4"/>
  <c r="AZ40" i="4"/>
  <c r="AX40" i="4"/>
  <c r="BK51" i="1"/>
  <c r="AT116" i="1"/>
  <c r="AS116" i="1" s="1"/>
  <c r="AR116" i="1" s="1"/>
  <c r="AQ116" i="1" s="1"/>
  <c r="AP116" i="1" s="1"/>
  <c r="AO116" i="1" s="1"/>
  <c r="AN116" i="1" s="1"/>
  <c r="AM116" i="1" s="1"/>
  <c r="AL116" i="1" s="1"/>
  <c r="AT53" i="1"/>
  <c r="AS53" i="1"/>
  <c r="AR53" i="1" s="1"/>
  <c r="AQ53" i="1" s="1"/>
  <c r="AP53" i="1" s="1"/>
  <c r="AO53" i="1" s="1"/>
  <c r="AN53" i="1" s="1"/>
  <c r="AM53" i="1" s="1"/>
  <c r="AL53" i="1" s="1"/>
  <c r="AZ33" i="4"/>
  <c r="AX33" i="4"/>
  <c r="AH93" i="4"/>
  <c r="AH65" i="4"/>
  <c r="AH46" i="4"/>
  <c r="AH282" i="4"/>
  <c r="AH288" i="4"/>
  <c r="AH81" i="4"/>
  <c r="AT278" i="1"/>
  <c r="AS278" i="1"/>
  <c r="AR278" i="1" s="1"/>
  <c r="AQ278" i="1" s="1"/>
  <c r="AP278" i="1" s="1"/>
  <c r="AO278" i="1" s="1"/>
  <c r="AN278" i="1" s="1"/>
  <c r="AM278" i="1" s="1"/>
  <c r="AL278" i="1" s="1"/>
  <c r="AJ278" i="1" s="1"/>
  <c r="AT330" i="1"/>
  <c r="AS330" i="1" s="1"/>
  <c r="AR330" i="1" s="1"/>
  <c r="AQ330" i="1" s="1"/>
  <c r="AP330" i="1" s="1"/>
  <c r="AO330" i="1" s="1"/>
  <c r="AN330" i="1" s="1"/>
  <c r="AM330" i="1" s="1"/>
  <c r="AL330" i="1" s="1"/>
  <c r="AK330" i="1" s="1"/>
  <c r="AT269" i="1"/>
  <c r="AS269" i="1" s="1"/>
  <c r="AR269" i="1" s="1"/>
  <c r="AQ269" i="1" s="1"/>
  <c r="AP269" i="1" s="1"/>
  <c r="AO269" i="1" s="1"/>
  <c r="AN269" i="1" s="1"/>
  <c r="AM269" i="1" s="1"/>
  <c r="AL269" i="1" s="1"/>
  <c r="AT279" i="1"/>
  <c r="AS279" i="1"/>
  <c r="AR279" i="1" s="1"/>
  <c r="AQ279" i="1" s="1"/>
  <c r="AP279" i="1" s="1"/>
  <c r="AO279" i="1" s="1"/>
  <c r="AN279" i="1" s="1"/>
  <c r="AM279" i="1" s="1"/>
  <c r="AL279" i="1" s="1"/>
  <c r="BK5" i="1"/>
  <c r="BJ5" i="1"/>
  <c r="BI5" i="1" s="1"/>
  <c r="BH5" i="1" s="1"/>
  <c r="BG5" i="1" s="1"/>
  <c r="BF5" i="1" s="1"/>
  <c r="BE5" i="1" s="1"/>
  <c r="BD5" i="1" s="1"/>
  <c r="BC5" i="1" s="1"/>
  <c r="AT115" i="1"/>
  <c r="AS115" i="1" s="1"/>
  <c r="AR115" i="1" s="1"/>
  <c r="AQ115" i="1" s="1"/>
  <c r="AP115" i="1" s="1"/>
  <c r="AO115" i="1" s="1"/>
  <c r="AN115" i="1" s="1"/>
  <c r="AM115" i="1" s="1"/>
  <c r="AL115" i="1" s="1"/>
  <c r="AT112" i="1"/>
  <c r="AS112" i="1" s="1"/>
  <c r="AR112" i="1" s="1"/>
  <c r="AQ112" i="1" s="1"/>
  <c r="AP112" i="1" s="1"/>
  <c r="AO112" i="1" s="1"/>
  <c r="AN112" i="1" s="1"/>
  <c r="AM112" i="1" s="1"/>
  <c r="AL112" i="1" s="1"/>
  <c r="AH98" i="4"/>
  <c r="AZ49" i="4"/>
  <c r="AX49" i="4"/>
  <c r="AZ64" i="4"/>
  <c r="AX64" i="4"/>
  <c r="AH150" i="4"/>
  <c r="AZ41" i="4"/>
  <c r="AX41" i="4"/>
  <c r="BI98" i="1"/>
  <c r="BH98" i="1" s="1"/>
  <c r="BG98" i="1" s="1"/>
  <c r="BF98" i="1" s="1"/>
  <c r="BE98" i="1" s="1"/>
  <c r="BD98" i="1"/>
  <c r="BC98" i="1"/>
  <c r="BK98" i="1"/>
  <c r="BJ98" i="1"/>
  <c r="BK101" i="1"/>
  <c r="BJ101" i="1"/>
  <c r="BI101" i="1" s="1"/>
  <c r="BH101" i="1" s="1"/>
  <c r="BG101" i="1" s="1"/>
  <c r="BF101" i="1" s="1"/>
  <c r="BE101" i="1" s="1"/>
  <c r="BD101" i="1" s="1"/>
  <c r="BC101" i="1" s="1"/>
  <c r="BA101" i="1" s="1"/>
  <c r="AT244" i="1"/>
  <c r="AS244" i="1" s="1"/>
  <c r="AR244" i="1" s="1"/>
  <c r="AQ244" i="1" s="1"/>
  <c r="AP244" i="1" s="1"/>
  <c r="AO244" i="1" s="1"/>
  <c r="AN244" i="1" s="1"/>
  <c r="AM244" i="1" s="1"/>
  <c r="AL244" i="1" s="1"/>
  <c r="AT187" i="1"/>
  <c r="AS187" i="1" s="1"/>
  <c r="AR187" i="1" s="1"/>
  <c r="AQ187" i="1" s="1"/>
  <c r="AP187" i="1" s="1"/>
  <c r="AO187" i="1" s="1"/>
  <c r="AN187" i="1" s="1"/>
  <c r="AM187" i="1" s="1"/>
  <c r="AL187" i="1" s="1"/>
  <c r="AT186" i="1"/>
  <c r="AS186" i="1" s="1"/>
  <c r="AR186" i="1" s="1"/>
  <c r="AQ186" i="1" s="1"/>
  <c r="AP186" i="1" s="1"/>
  <c r="AO186" i="1" s="1"/>
  <c r="AN186" i="1" s="1"/>
  <c r="AM186" i="1" s="1"/>
  <c r="AL186" i="1" s="1"/>
  <c r="AI186" i="1" s="1"/>
  <c r="AT28" i="1"/>
  <c r="AS28" i="1" s="1"/>
  <c r="AR28" i="1" s="1"/>
  <c r="AQ28" i="1" s="1"/>
  <c r="AP28" i="1" s="1"/>
  <c r="AO28" i="1" s="1"/>
  <c r="AN28" i="1" s="1"/>
  <c r="AM28" i="1" s="1"/>
  <c r="AL28" i="1" s="1"/>
  <c r="AK28" i="1" s="1"/>
  <c r="AT101" i="1"/>
  <c r="AS101" i="1" s="1"/>
  <c r="AR101" i="1" s="1"/>
  <c r="AQ101" i="1" s="1"/>
  <c r="AP101" i="1" s="1"/>
  <c r="AO101" i="1" s="1"/>
  <c r="AN101" i="1" s="1"/>
  <c r="AM101" i="1" s="1"/>
  <c r="AL101" i="1" s="1"/>
  <c r="AZ79" i="4"/>
  <c r="AX79" i="4"/>
  <c r="AH279" i="4"/>
  <c r="AH277" i="4"/>
  <c r="AH137" i="4"/>
  <c r="AZ76" i="4"/>
  <c r="AX76" i="4"/>
  <c r="AZ50" i="4"/>
  <c r="AX50" i="4"/>
  <c r="AH143" i="4"/>
  <c r="AZ71" i="4"/>
  <c r="AX71" i="4"/>
  <c r="AZ38" i="4"/>
  <c r="AX38" i="4"/>
  <c r="AH287" i="4"/>
  <c r="AZ65" i="4"/>
  <c r="AX65" i="4"/>
  <c r="BE49" i="1"/>
  <c r="BD49" i="1" s="1"/>
  <c r="BC49" i="1" s="1"/>
  <c r="BK49" i="1"/>
  <c r="BJ49" i="1" s="1"/>
  <c r="BI49" i="1" s="1"/>
  <c r="BH49" i="1" s="1"/>
  <c r="BG49" i="1" s="1"/>
  <c r="BF49" i="1" s="1"/>
  <c r="BK64" i="1"/>
  <c r="BJ64" i="1" s="1"/>
  <c r="BI64" i="1" s="1"/>
  <c r="BH64" i="1" s="1"/>
  <c r="BG64" i="1"/>
  <c r="BF64" i="1"/>
  <c r="BE64" i="1"/>
  <c r="BD64" i="1" s="1"/>
  <c r="BC64" i="1" s="1"/>
  <c r="AR270" i="1"/>
  <c r="AQ270" i="1" s="1"/>
  <c r="AP270" i="1" s="1"/>
  <c r="AO270" i="1" s="1"/>
  <c r="AN270" i="1" s="1"/>
  <c r="AM270" i="1" s="1"/>
  <c r="AL270" i="1" s="1"/>
  <c r="AT270" i="1"/>
  <c r="AS270" i="1" s="1"/>
  <c r="BK44" i="1"/>
  <c r="BJ44" i="1" s="1"/>
  <c r="BI44" i="1" s="1"/>
  <c r="BH44" i="1"/>
  <c r="BG44" i="1"/>
  <c r="BF44" i="1" s="1"/>
  <c r="BE44" i="1" s="1"/>
  <c r="BD44" i="1" s="1"/>
  <c r="BC44" i="1" s="1"/>
  <c r="AD342" i="4"/>
  <c r="AE342" i="4"/>
  <c r="AZ62" i="4"/>
  <c r="AX62" i="4"/>
  <c r="AH31" i="4"/>
  <c r="AH284" i="4"/>
  <c r="AH146" i="4"/>
  <c r="AZ107" i="4"/>
  <c r="AX107" i="4"/>
  <c r="AZ59" i="4"/>
  <c r="AX59" i="4"/>
  <c r="AZ39" i="4"/>
  <c r="AX39" i="4"/>
  <c r="AZ57" i="4"/>
  <c r="AX57" i="4"/>
  <c r="AZ103" i="4"/>
  <c r="AX103" i="4"/>
  <c r="AH296" i="4"/>
  <c r="AH148" i="4"/>
  <c r="AZ54" i="4"/>
  <c r="AX54" i="4"/>
  <c r="AH280" i="4"/>
  <c r="AH136" i="4"/>
  <c r="AZ99" i="4"/>
  <c r="AX99" i="4"/>
  <c r="AA76" i="4"/>
  <c r="AB76" i="4"/>
  <c r="AZ55" i="4"/>
  <c r="AX55" i="4"/>
  <c r="AH278" i="4"/>
  <c r="BK80" i="1"/>
  <c r="BJ80" i="1" s="1"/>
  <c r="BI80" i="1" s="1"/>
  <c r="BH80" i="1" s="1"/>
  <c r="BG80" i="1" s="1"/>
  <c r="BF80" i="1" s="1"/>
  <c r="BE80" i="1" s="1"/>
  <c r="BD80" i="1" s="1"/>
  <c r="BC80" i="1" s="1"/>
  <c r="BK105" i="1"/>
  <c r="BJ105" i="1"/>
  <c r="BI105" i="1"/>
  <c r="BH105" i="1" s="1"/>
  <c r="BG105" i="1" s="1"/>
  <c r="BF105" i="1" s="1"/>
  <c r="BE105" i="1" s="1"/>
  <c r="BD105" i="1" s="1"/>
  <c r="BC105" i="1" s="1"/>
  <c r="BA105" i="1" s="1"/>
  <c r="BK27" i="1"/>
  <c r="BJ27" i="1" s="1"/>
  <c r="BI27" i="1" s="1"/>
  <c r="BH27" i="1" s="1"/>
  <c r="BG27" i="1" s="1"/>
  <c r="BF27" i="1" s="1"/>
  <c r="BE27" i="1" s="1"/>
  <c r="BD27" i="1" s="1"/>
  <c r="BC27" i="1" s="1"/>
  <c r="BK70" i="1"/>
  <c r="BJ70" i="1" s="1"/>
  <c r="BI70" i="1" s="1"/>
  <c r="BH70" i="1" s="1"/>
  <c r="BG70" i="1"/>
  <c r="BF70" i="1" s="1"/>
  <c r="BE70" i="1" s="1"/>
  <c r="BD70" i="1" s="1"/>
  <c r="BC70" i="1" s="1"/>
  <c r="BK95" i="1"/>
  <c r="BJ95" i="1" s="1"/>
  <c r="BI95" i="1" s="1"/>
  <c r="BH95" i="1"/>
  <c r="BG95" i="1"/>
  <c r="BF95" i="1" s="1"/>
  <c r="BE95" i="1" s="1"/>
  <c r="BD95" i="1" s="1"/>
  <c r="BC95" i="1" s="1"/>
  <c r="BB95" i="1" s="1"/>
  <c r="AT348" i="1"/>
  <c r="AS348" i="1" s="1"/>
  <c r="AR348" i="1" s="1"/>
  <c r="AQ348" i="1" s="1"/>
  <c r="AP348" i="1" s="1"/>
  <c r="AO348" i="1" s="1"/>
  <c r="AN348" i="1" s="1"/>
  <c r="AM348" i="1" s="1"/>
  <c r="AL348" i="1" s="1"/>
  <c r="AT134" i="1"/>
  <c r="AS134" i="1" s="1"/>
  <c r="AR134" i="1" s="1"/>
  <c r="AQ134" i="1" s="1"/>
  <c r="AP134" i="1" s="1"/>
  <c r="AO134" i="1" s="1"/>
  <c r="AN134" i="1" s="1"/>
  <c r="AM134" i="1" s="1"/>
  <c r="AL134" i="1" s="1"/>
  <c r="AT226" i="1"/>
  <c r="AS226" i="1"/>
  <c r="AR226" i="1" s="1"/>
  <c r="AQ226" i="1"/>
  <c r="AP226" i="1" s="1"/>
  <c r="AO226" i="1" s="1"/>
  <c r="AN226" i="1" s="1"/>
  <c r="AM226" i="1" s="1"/>
  <c r="AL226" i="1" s="1"/>
  <c r="AJ226" i="1" s="1"/>
  <c r="AT94" i="1"/>
  <c r="AS94" i="1" s="1"/>
  <c r="AR94" i="1" s="1"/>
  <c r="AQ94" i="1" s="1"/>
  <c r="AP94" i="1" s="1"/>
  <c r="AO94" i="1" s="1"/>
  <c r="AN94" i="1" s="1"/>
  <c r="AM94" i="1" s="1"/>
  <c r="AL94" i="1" s="1"/>
  <c r="BK7" i="1"/>
  <c r="BJ7" i="1" s="1"/>
  <c r="BI7" i="1" s="1"/>
  <c r="BH7" i="1" s="1"/>
  <c r="BG7" i="1"/>
  <c r="BF7" i="1"/>
  <c r="BE7" i="1" s="1"/>
  <c r="BD7" i="1" s="1"/>
  <c r="BC7" i="1" s="1"/>
  <c r="AH106" i="4"/>
  <c r="AZ21" i="4"/>
  <c r="AX21" i="4"/>
  <c r="AH273" i="4"/>
  <c r="AH306" i="4"/>
  <c r="AZ92" i="4"/>
  <c r="AX92" i="4"/>
  <c r="AH352" i="4"/>
  <c r="AH32" i="4"/>
  <c r="AZ26" i="4"/>
  <c r="AX26" i="4"/>
  <c r="AH209" i="4"/>
  <c r="AH37" i="4"/>
  <c r="AH27" i="4"/>
  <c r="AH199" i="4"/>
  <c r="AH197" i="4"/>
  <c r="AZ100" i="4"/>
  <c r="AX100" i="4"/>
  <c r="AZ83" i="4"/>
  <c r="AX83" i="4"/>
  <c r="AH336" i="4"/>
  <c r="AH142" i="4"/>
  <c r="AZ108" i="4"/>
  <c r="AX108" i="4"/>
  <c r="AI269" i="1"/>
  <c r="AJ269" i="1"/>
  <c r="AK269" i="1"/>
  <c r="AI330" i="1"/>
  <c r="AJ330" i="1"/>
  <c r="AI150" i="1"/>
  <c r="AJ150" i="1"/>
  <c r="AK150" i="1"/>
  <c r="BA42" i="1"/>
  <c r="BB42" i="1"/>
  <c r="BA95" i="1"/>
  <c r="AZ95" i="1" s="1"/>
  <c r="AX95" i="1"/>
  <c r="AI278" i="1"/>
  <c r="AK278" i="1"/>
  <c r="AI76" i="1"/>
  <c r="AJ76" i="1"/>
  <c r="AK76" i="1"/>
  <c r="AI349" i="1"/>
  <c r="AJ349" i="1"/>
  <c r="AK349" i="1"/>
  <c r="AK187" i="1"/>
  <c r="AJ53" i="1"/>
  <c r="AI116" i="1"/>
  <c r="AJ116" i="1"/>
  <c r="AK116" i="1"/>
  <c r="AJ58" i="1"/>
  <c r="AH58" i="1" s="1"/>
  <c r="AI58" i="1"/>
  <c r="AK58" i="1"/>
  <c r="AI188" i="1"/>
  <c r="AJ188" i="1"/>
  <c r="AH188" i="1" s="1"/>
  <c r="AK188" i="1"/>
  <c r="AI102" i="1"/>
  <c r="AJ102" i="1"/>
  <c r="AH102" i="1" s="1"/>
  <c r="AK102" i="1"/>
  <c r="BB101" i="1"/>
  <c r="AI159" i="1"/>
  <c r="AJ159" i="1"/>
  <c r="AK159" i="1"/>
  <c r="AI341" i="1"/>
  <c r="AJ341" i="1"/>
  <c r="AK341" i="1"/>
  <c r="AI180" i="1"/>
  <c r="AJ180" i="1"/>
  <c r="AK180" i="1"/>
  <c r="AI230" i="1"/>
  <c r="AJ230" i="1"/>
  <c r="AK230" i="1"/>
  <c r="AI267" i="1"/>
  <c r="AJ267" i="1"/>
  <c r="AK267" i="1"/>
  <c r="AI244" i="1"/>
  <c r="AJ244" i="1"/>
  <c r="AH244" i="1" s="1"/>
  <c r="AK244" i="1"/>
  <c r="AI236" i="1"/>
  <c r="AJ236" i="1"/>
  <c r="AK236" i="1"/>
  <c r="AI185" i="1"/>
  <c r="AJ185" i="1"/>
  <c r="AH185" i="1" s="1"/>
  <c r="AA185" i="1" s="1"/>
  <c r="AK185" i="1"/>
  <c r="BA11" i="1"/>
  <c r="BB11" i="1"/>
  <c r="AI134" i="1"/>
  <c r="AJ134" i="1"/>
  <c r="AK134" i="1"/>
  <c r="BB105" i="1"/>
  <c r="AI112" i="1"/>
  <c r="AJ112" i="1"/>
  <c r="AK112" i="1"/>
  <c r="AI62" i="1"/>
  <c r="AJ62" i="1"/>
  <c r="AK62" i="1"/>
  <c r="AJ277" i="1"/>
  <c r="AI277" i="1"/>
  <c r="AH277" i="1" s="1"/>
  <c r="AA277" i="1" s="1"/>
  <c r="AK277" i="1"/>
  <c r="AI144" i="1"/>
  <c r="AJ144" i="1"/>
  <c r="AK144" i="1"/>
  <c r="AI233" i="1"/>
  <c r="AJ233" i="1"/>
  <c r="AK233" i="1"/>
  <c r="AB31" i="4"/>
  <c r="AA31" i="4"/>
  <c r="AB297" i="4"/>
  <c r="AA297" i="4"/>
  <c r="AA196" i="4"/>
  <c r="AB196" i="4"/>
  <c r="AA195" i="4"/>
  <c r="AB195" i="4"/>
  <c r="AB167" i="4"/>
  <c r="AA167" i="4"/>
  <c r="AA289" i="4"/>
  <c r="AB289" i="4"/>
  <c r="AA199" i="4"/>
  <c r="AB199" i="4"/>
  <c r="AB250" i="4"/>
  <c r="AA250" i="4"/>
  <c r="AA328" i="4"/>
  <c r="AB328" i="4"/>
  <c r="AH301" i="4"/>
  <c r="AH36" i="4"/>
  <c r="AA153" i="4"/>
  <c r="AB153" i="4"/>
  <c r="AH188" i="4"/>
  <c r="AA215" i="4"/>
  <c r="AB215" i="4"/>
  <c r="AH285" i="4"/>
  <c r="AB221" i="4"/>
  <c r="AA221" i="4"/>
  <c r="AA82" i="4"/>
  <c r="AB82" i="4"/>
  <c r="AH100" i="4"/>
  <c r="AZ10" i="4"/>
  <c r="AX10" i="4"/>
  <c r="AB35" i="4"/>
  <c r="AA35" i="4"/>
  <c r="AH270" i="4"/>
  <c r="AA57" i="4"/>
  <c r="AB57" i="4"/>
  <c r="AH179" i="4"/>
  <c r="AH212" i="4"/>
  <c r="AH267" i="4"/>
  <c r="AH130" i="4"/>
  <c r="AH315" i="4"/>
  <c r="AA234" i="4"/>
  <c r="AB234" i="4"/>
  <c r="AH110" i="4"/>
  <c r="AH123" i="4"/>
  <c r="AH105" i="4"/>
  <c r="AB230" i="4"/>
  <c r="AA230" i="4"/>
  <c r="AB72" i="4"/>
  <c r="AA72" i="4"/>
  <c r="AH169" i="4"/>
  <c r="AA126" i="4"/>
  <c r="AB126" i="4"/>
  <c r="AA246" i="4"/>
  <c r="AB246" i="4"/>
  <c r="AB322" i="4"/>
  <c r="AA322" i="4"/>
  <c r="AH331" i="4"/>
  <c r="AA331" i="4"/>
  <c r="AE331" i="4"/>
  <c r="AA27" i="4"/>
  <c r="AB27" i="4"/>
  <c r="AB273" i="4"/>
  <c r="AA273" i="4"/>
  <c r="AB150" i="4"/>
  <c r="AA150" i="4"/>
  <c r="AA46" i="4"/>
  <c r="AB46" i="4"/>
  <c r="AA210" i="4"/>
  <c r="AB210" i="4"/>
  <c r="AH189" i="4"/>
  <c r="AA295" i="4"/>
  <c r="AB295" i="4"/>
  <c r="AH79" i="4"/>
  <c r="AD53" i="4"/>
  <c r="AE53" i="4"/>
  <c r="AH52" i="4"/>
  <c r="AZ14" i="4"/>
  <c r="AX14" i="4"/>
  <c r="AZ7" i="4"/>
  <c r="AX7" i="4"/>
  <c r="AH251" i="4"/>
  <c r="AH242" i="4"/>
  <c r="AH75" i="4"/>
  <c r="AH305" i="4"/>
  <c r="AH165" i="4"/>
  <c r="AH69" i="4"/>
  <c r="AZ12" i="4"/>
  <c r="AX12" i="4"/>
  <c r="AH190" i="4"/>
  <c r="AH249" i="4"/>
  <c r="AZ13" i="4"/>
  <c r="AX13" i="4"/>
  <c r="AZ5" i="4"/>
  <c r="AX5" i="4"/>
  <c r="AH109" i="4"/>
  <c r="AH102" i="4"/>
  <c r="AH121" i="4"/>
  <c r="AH202" i="4"/>
  <c r="AH351" i="4"/>
  <c r="AH353" i="4"/>
  <c r="AH182" i="4"/>
  <c r="AH263" i="4"/>
  <c r="AH127" i="4"/>
  <c r="AH193" i="4"/>
  <c r="AH30" i="4"/>
  <c r="AH87" i="4"/>
  <c r="AH55" i="4"/>
  <c r="AA278" i="4"/>
  <c r="AB278" i="4"/>
  <c r="AA170" i="4"/>
  <c r="AB170" i="4"/>
  <c r="AB37" i="4"/>
  <c r="AA37" i="4"/>
  <c r="AA65" i="4"/>
  <c r="AB65" i="4"/>
  <c r="AA83" i="4"/>
  <c r="AB83" i="4"/>
  <c r="AA200" i="4"/>
  <c r="AB200" i="4"/>
  <c r="AB303" i="4"/>
  <c r="AA303" i="4"/>
  <c r="AB227" i="4"/>
  <c r="AA227" i="4"/>
  <c r="AH346" i="4"/>
  <c r="AE139" i="4"/>
  <c r="AD139" i="4"/>
  <c r="AA187" i="4"/>
  <c r="AB187" i="4"/>
  <c r="AA166" i="4"/>
  <c r="AB166" i="4"/>
  <c r="AH42" i="4"/>
  <c r="AB313" i="4"/>
  <c r="AA313" i="4"/>
  <c r="AH59" i="4"/>
  <c r="AB40" i="4"/>
  <c r="AA40" i="4"/>
  <c r="AB237" i="4"/>
  <c r="AA237" i="4"/>
  <c r="AB45" i="4"/>
  <c r="AA45" i="4"/>
  <c r="AB47" i="4"/>
  <c r="AA47" i="4"/>
  <c r="AB262" i="4"/>
  <c r="AA262" i="4"/>
  <c r="AB163" i="4"/>
  <c r="AA163" i="4"/>
  <c r="AA90" i="4"/>
  <c r="AB90" i="4"/>
  <c r="AH345" i="4"/>
  <c r="AB175" i="4"/>
  <c r="AA175" i="4"/>
  <c r="AH48" i="4"/>
  <c r="AB252" i="4"/>
  <c r="AA252" i="4"/>
  <c r="AB311" i="4"/>
  <c r="AA311" i="4"/>
  <c r="AA204" i="4"/>
  <c r="AB204" i="4"/>
  <c r="AH88" i="4"/>
  <c r="AA247" i="4"/>
  <c r="AB247" i="4"/>
  <c r="AH43" i="4"/>
  <c r="AB348" i="4"/>
  <c r="AA348" i="4"/>
  <c r="AH51" i="4"/>
  <c r="AB266" i="4"/>
  <c r="AA266" i="4"/>
  <c r="AA157" i="4"/>
  <c r="AB157" i="4"/>
  <c r="AA296" i="4"/>
  <c r="AB296" i="4"/>
  <c r="AA288" i="4"/>
  <c r="AB288" i="4"/>
  <c r="AA186" i="4"/>
  <c r="AB186" i="4"/>
  <c r="AB108" i="4"/>
  <c r="AA108" i="4"/>
  <c r="AA125" i="4"/>
  <c r="AB125" i="4"/>
  <c r="AB233" i="4"/>
  <c r="AA233" i="4"/>
  <c r="AB261" i="4"/>
  <c r="AA261" i="4"/>
  <c r="AB77" i="4"/>
  <c r="AA77" i="4"/>
  <c r="AA44" i="4"/>
  <c r="AB44" i="4"/>
  <c r="AA191" i="4"/>
  <c r="AB191" i="4"/>
  <c r="AA124" i="4"/>
  <c r="AB124" i="4"/>
  <c r="AB122" i="4"/>
  <c r="AA122" i="4"/>
  <c r="AA24" i="4"/>
  <c r="AB24" i="4"/>
  <c r="AA177" i="4"/>
  <c r="AB177" i="4"/>
  <c r="AB282" i="4"/>
  <c r="AA282" i="4"/>
  <c r="AB209" i="4"/>
  <c r="AA209" i="4"/>
  <c r="AA128" i="4"/>
  <c r="AB128" i="4"/>
  <c r="AA154" i="4"/>
  <c r="AB154" i="4"/>
  <c r="AB307" i="4"/>
  <c r="AA307" i="4"/>
  <c r="AB330" i="4"/>
  <c r="AA330" i="4"/>
  <c r="AA316" i="4"/>
  <c r="AB316" i="4"/>
  <c r="AB28" i="4"/>
  <c r="AA28" i="4"/>
  <c r="AB112" i="4"/>
  <c r="AA112" i="4"/>
  <c r="AA336" i="4"/>
  <c r="AB336" i="4"/>
  <c r="AB280" i="4"/>
  <c r="AA280" i="4"/>
  <c r="AA277" i="4"/>
  <c r="AB277" i="4"/>
  <c r="AA98" i="4"/>
  <c r="AB98" i="4"/>
  <c r="AH265" i="4"/>
  <c r="AA49" i="4"/>
  <c r="AB49" i="4"/>
  <c r="AH116" i="4"/>
  <c r="AH269" i="4"/>
  <c r="AH63" i="4"/>
  <c r="AZ3" i="4"/>
  <c r="AX3" i="4"/>
  <c r="AH184" i="4"/>
  <c r="AA104" i="4"/>
  <c r="AB104" i="4"/>
  <c r="AB243" i="4"/>
  <c r="AA243" i="4"/>
  <c r="AH111" i="4"/>
  <c r="AH156" i="4"/>
  <c r="AH268" i="4"/>
  <c r="AH67" i="4"/>
  <c r="AH323" i="4"/>
  <c r="AH38" i="4"/>
  <c r="AB231" i="4"/>
  <c r="AA231" i="4"/>
  <c r="AH114" i="4"/>
  <c r="AH61" i="4"/>
  <c r="AH264" i="4"/>
  <c r="AA66" i="4"/>
  <c r="AB66" i="4"/>
  <c r="AB239" i="4"/>
  <c r="AA239" i="4"/>
  <c r="AZ9" i="4"/>
  <c r="AX9" i="4"/>
  <c r="AB225" i="4"/>
  <c r="AA225" i="4"/>
  <c r="AH329" i="4"/>
  <c r="AH107" i="4"/>
  <c r="AH60" i="4"/>
  <c r="AH78" i="4"/>
  <c r="AH256" i="4"/>
  <c r="AH129" i="4"/>
  <c r="AH158" i="4"/>
  <c r="AH214" i="4"/>
  <c r="AH25" i="4"/>
  <c r="AH115" i="4"/>
  <c r="AB226" i="4"/>
  <c r="AA226" i="4"/>
  <c r="AH74" i="4"/>
  <c r="AA197" i="4"/>
  <c r="AB197" i="4"/>
  <c r="AA207" i="4"/>
  <c r="AB207" i="4"/>
  <c r="AD85" i="4"/>
  <c r="AE85" i="4"/>
  <c r="AA213" i="4"/>
  <c r="AB213" i="4"/>
  <c r="AB260" i="4"/>
  <c r="AA260" i="4"/>
  <c r="AB120" i="4"/>
  <c r="AA120" i="4"/>
  <c r="AA198" i="4"/>
  <c r="AB198" i="4"/>
  <c r="AA293" i="4"/>
  <c r="AB293" i="4"/>
  <c r="AA86" i="4"/>
  <c r="AB86" i="4"/>
  <c r="AB306" i="4"/>
  <c r="AA306" i="4"/>
  <c r="AB143" i="4"/>
  <c r="AA143" i="4"/>
  <c r="AA106" i="4"/>
  <c r="AB106" i="4"/>
  <c r="AD76" i="4"/>
  <c r="AE76" i="4"/>
  <c r="AA136" i="4"/>
  <c r="AB136" i="4"/>
  <c r="AA93" i="4"/>
  <c r="AB93" i="4"/>
  <c r="AA310" i="4"/>
  <c r="AB310" i="4"/>
  <c r="AB149" i="4"/>
  <c r="AA149" i="4"/>
  <c r="AB216" i="4"/>
  <c r="AA216" i="4"/>
  <c r="AB174" i="4"/>
  <c r="AA174" i="4"/>
  <c r="AB304" i="4"/>
  <c r="AA304" i="4"/>
  <c r="AA96" i="4"/>
  <c r="AB96" i="4"/>
  <c r="AB173" i="4"/>
  <c r="AA173" i="4"/>
  <c r="AA118" i="4"/>
  <c r="AB118" i="4"/>
  <c r="AB160" i="4"/>
  <c r="AA160" i="4"/>
  <c r="AB222" i="4"/>
  <c r="AA222" i="4"/>
  <c r="AB349" i="4"/>
  <c r="AA349" i="4"/>
  <c r="AB97" i="4"/>
  <c r="AA97" i="4"/>
  <c r="AB299" i="4"/>
  <c r="AA299" i="4"/>
  <c r="AB236" i="4"/>
  <c r="AA236" i="4"/>
  <c r="AA201" i="4"/>
  <c r="AB201" i="4"/>
  <c r="AB32" i="4"/>
  <c r="AA32" i="4"/>
  <c r="AB146" i="4"/>
  <c r="AA146" i="4"/>
  <c r="AB287" i="4"/>
  <c r="AA287" i="4"/>
  <c r="AB279" i="4"/>
  <c r="AA279" i="4"/>
  <c r="AB84" i="4"/>
  <c r="AA84" i="4"/>
  <c r="AH132" i="4"/>
  <c r="AA162" i="4"/>
  <c r="AB162" i="4"/>
  <c r="AH91" i="4"/>
  <c r="AH254" i="4"/>
  <c r="AH271" i="4"/>
  <c r="AH117" i="4"/>
  <c r="AA117" i="4"/>
  <c r="AE117" i="4"/>
  <c r="AH241" i="4"/>
  <c r="AH181" i="4"/>
  <c r="AH232" i="4"/>
  <c r="AH238" i="4"/>
  <c r="AH192" i="4"/>
  <c r="AH294" i="4"/>
  <c r="AH224" i="4"/>
  <c r="AH70" i="4"/>
  <c r="AH257" i="4"/>
  <c r="AH168" i="4"/>
  <c r="AH89" i="4"/>
  <c r="AH217" i="4"/>
  <c r="AH161" i="4"/>
  <c r="AH334" i="4"/>
  <c r="AA334" i="4"/>
  <c r="AE334" i="4"/>
  <c r="AA134" i="4"/>
  <c r="AB134" i="4"/>
  <c r="AZ6" i="4"/>
  <c r="AX6" i="4"/>
  <c r="AH220" i="4"/>
  <c r="AH218" i="4"/>
  <c r="AH194" i="4"/>
  <c r="AH343" i="4"/>
  <c r="AA54" i="4"/>
  <c r="AB54" i="4"/>
  <c r="AH298" i="4"/>
  <c r="AZ4" i="4"/>
  <c r="AX4" i="4"/>
  <c r="AH41" i="4"/>
  <c r="AE50" i="4"/>
  <c r="AD50" i="4"/>
  <c r="AA283" i="4"/>
  <c r="AB283" i="4"/>
  <c r="AA176" i="4"/>
  <c r="AB176" i="4"/>
  <c r="AA180" i="4"/>
  <c r="AB180" i="4"/>
  <c r="AB21" i="4"/>
  <c r="AA21" i="4"/>
  <c r="AA286" i="4"/>
  <c r="AB286" i="4"/>
  <c r="AA29" i="4"/>
  <c r="AB29" i="4"/>
  <c r="AB71" i="4"/>
  <c r="AA71" i="4"/>
  <c r="AB223" i="4"/>
  <c r="AA223" i="4"/>
  <c r="AB142" i="4"/>
  <c r="AA142" i="4"/>
  <c r="AA137" i="4"/>
  <c r="AB137" i="4"/>
  <c r="AA73" i="4"/>
  <c r="AB73" i="4"/>
  <c r="AB80" i="4"/>
  <c r="AA80" i="4"/>
  <c r="AB95" i="4"/>
  <c r="AA95" i="4"/>
  <c r="AB290" i="4"/>
  <c r="AA290" i="4"/>
  <c r="AA338" i="4"/>
  <c r="AB338" i="4"/>
  <c r="AA321" i="4"/>
  <c r="AB321" i="4"/>
  <c r="AB229" i="4"/>
  <c r="AA229" i="4"/>
  <c r="AB245" i="4"/>
  <c r="AA245" i="4"/>
  <c r="AA152" i="4"/>
  <c r="AB152" i="4"/>
  <c r="AB308" i="4"/>
  <c r="AA308" i="4"/>
  <c r="AB352" i="4"/>
  <c r="AA352" i="4"/>
  <c r="AB148" i="4"/>
  <c r="AA148" i="4"/>
  <c r="AA284" i="4"/>
  <c r="AB284" i="4"/>
  <c r="AA81" i="4"/>
  <c r="AB81" i="4"/>
  <c r="AA292" i="4"/>
  <c r="AB292" i="4"/>
  <c r="AA135" i="4"/>
  <c r="AB135" i="4"/>
  <c r="AH340" i="4"/>
  <c r="AH101" i="4"/>
  <c r="AH248" i="4"/>
  <c r="AH26" i="4"/>
  <c r="AH258" i="4"/>
  <c r="AH133" i="4"/>
  <c r="AH178" i="4"/>
  <c r="AH113" i="4"/>
  <c r="AZ2" i="4"/>
  <c r="AX2" i="4"/>
  <c r="AH34" i="4"/>
  <c r="AH255" i="4"/>
  <c r="AH131" i="4"/>
  <c r="AH350" i="4"/>
  <c r="AH253" i="4"/>
  <c r="AH185" i="4"/>
  <c r="AH151" i="4"/>
  <c r="AH325" i="4"/>
  <c r="AA325" i="4"/>
  <c r="AE325" i="4"/>
  <c r="AH259" i="4"/>
  <c r="AH171" i="4"/>
  <c r="AH333" i="4"/>
  <c r="AH312" i="4"/>
  <c r="AH228" i="4"/>
  <c r="AH317" i="4"/>
  <c r="AH219" i="4"/>
  <c r="AH99" i="4"/>
  <c r="AH183" i="4"/>
  <c r="AH56" i="4"/>
  <c r="AH33" i="4"/>
  <c r="AH337" i="4"/>
  <c r="AH240" i="4"/>
  <c r="AH341" i="4"/>
  <c r="AH119" i="4"/>
  <c r="AH244" i="4"/>
  <c r="AH68" i="4"/>
  <c r="AH235" i="4"/>
  <c r="AH103" i="4"/>
  <c r="AD284" i="4"/>
  <c r="AE284" i="4"/>
  <c r="AA25" i="4"/>
  <c r="AB25" i="4"/>
  <c r="AD200" i="4"/>
  <c r="AE200" i="4"/>
  <c r="AE46" i="4"/>
  <c r="AD46" i="4"/>
  <c r="AB285" i="4"/>
  <c r="AA285" i="4"/>
  <c r="AA178" i="4"/>
  <c r="AB178" i="4"/>
  <c r="AB224" i="4"/>
  <c r="AA224" i="4"/>
  <c r="AD120" i="4"/>
  <c r="AE120" i="4"/>
  <c r="AD28" i="4"/>
  <c r="AE28" i="4"/>
  <c r="AE204" i="4"/>
  <c r="AD204" i="4"/>
  <c r="AD328" i="4"/>
  <c r="AE328" i="4"/>
  <c r="AH134" i="1"/>
  <c r="AA134" i="1" s="1"/>
  <c r="AD134" i="1" s="1"/>
  <c r="AH76" i="1"/>
  <c r="AH278" i="1"/>
  <c r="AB119" i="4"/>
  <c r="AA119" i="4"/>
  <c r="AD338" i="4"/>
  <c r="AE338" i="4"/>
  <c r="AE118" i="4"/>
  <c r="AD118" i="4"/>
  <c r="AD98" i="4"/>
  <c r="AE98" i="4"/>
  <c r="AD148" i="4"/>
  <c r="AE148" i="4"/>
  <c r="AD349" i="4"/>
  <c r="AE349" i="4"/>
  <c r="AB61" i="4"/>
  <c r="AA61" i="4"/>
  <c r="AE233" i="4"/>
  <c r="AD233" i="4"/>
  <c r="AB51" i="4"/>
  <c r="AA51" i="4"/>
  <c r="AB242" i="4"/>
  <c r="AA242" i="4"/>
  <c r="AB228" i="4"/>
  <c r="AA228" i="4"/>
  <c r="AB133" i="4"/>
  <c r="AA133" i="4"/>
  <c r="AE29" i="4"/>
  <c r="AD29" i="4"/>
  <c r="AB294" i="4"/>
  <c r="AA294" i="4"/>
  <c r="AB254" i="4"/>
  <c r="AA254" i="4"/>
  <c r="AD201" i="4"/>
  <c r="AE201" i="4"/>
  <c r="AD136" i="4"/>
  <c r="AE136" i="4"/>
  <c r="AE207" i="4"/>
  <c r="AD207" i="4"/>
  <c r="AA158" i="4"/>
  <c r="AB158" i="4"/>
  <c r="AA114" i="4"/>
  <c r="AB114" i="4"/>
  <c r="AB111" i="4"/>
  <c r="AA111" i="4"/>
  <c r="AB269" i="4"/>
  <c r="AA269" i="4"/>
  <c r="AD277" i="4"/>
  <c r="AE277" i="4"/>
  <c r="AE154" i="4"/>
  <c r="AD154" i="4"/>
  <c r="AD177" i="4"/>
  <c r="AE177" i="4"/>
  <c r="AE191" i="4"/>
  <c r="AD191" i="4"/>
  <c r="AD288" i="4"/>
  <c r="AE288" i="4"/>
  <c r="AE348" i="4"/>
  <c r="AD348" i="4"/>
  <c r="AE311" i="4"/>
  <c r="AD311" i="4"/>
  <c r="AD45" i="4"/>
  <c r="AE45" i="4"/>
  <c r="AB346" i="4"/>
  <c r="AA346" i="4"/>
  <c r="AE83" i="4"/>
  <c r="AD83" i="4"/>
  <c r="AD278" i="4"/>
  <c r="AE278" i="4"/>
  <c r="AA353" i="4"/>
  <c r="AB353" i="4"/>
  <c r="AB249" i="4"/>
  <c r="AA249" i="4"/>
  <c r="AB251" i="4"/>
  <c r="AA251" i="4"/>
  <c r="AB267" i="4"/>
  <c r="AA267" i="4"/>
  <c r="AE215" i="4"/>
  <c r="AD215" i="4"/>
  <c r="AE250" i="4"/>
  <c r="AD250" i="4"/>
  <c r="AH267" i="1"/>
  <c r="AZ42" i="1"/>
  <c r="AX42" i="1" s="1"/>
  <c r="AH150" i="1"/>
  <c r="AB150" i="1" s="1"/>
  <c r="AA219" i="4"/>
  <c r="AB219" i="4"/>
  <c r="AE152" i="4"/>
  <c r="AD152" i="4"/>
  <c r="AA298" i="4"/>
  <c r="AB298" i="4"/>
  <c r="AE47" i="4"/>
  <c r="AD47" i="4"/>
  <c r="AB263" i="4"/>
  <c r="AA263" i="4"/>
  <c r="AD322" i="4"/>
  <c r="AE322" i="4"/>
  <c r="AD31" i="4"/>
  <c r="AE31" i="4"/>
  <c r="AB341" i="4"/>
  <c r="AA341" i="4"/>
  <c r="AE245" i="4"/>
  <c r="AD245" i="4"/>
  <c r="AD279" i="4"/>
  <c r="AE279" i="4"/>
  <c r="AE306" i="4"/>
  <c r="AD306" i="4"/>
  <c r="AB156" i="4"/>
  <c r="AA156" i="4"/>
  <c r="AB345" i="4"/>
  <c r="AA345" i="4"/>
  <c r="AD313" i="4"/>
  <c r="AE313" i="4"/>
  <c r="AA182" i="4"/>
  <c r="AB182" i="4"/>
  <c r="AB79" i="4"/>
  <c r="AA79" i="4"/>
  <c r="AE230" i="4"/>
  <c r="AD230" i="4"/>
  <c r="AB240" i="4"/>
  <c r="AA240" i="4"/>
  <c r="AB253" i="4"/>
  <c r="AA253" i="4"/>
  <c r="AD135" i="4"/>
  <c r="AE135" i="4"/>
  <c r="AD137" i="4"/>
  <c r="AE137" i="4"/>
  <c r="AE176" i="4"/>
  <c r="AD176" i="4"/>
  <c r="AD54" i="4"/>
  <c r="AE54" i="4"/>
  <c r="AB337" i="4"/>
  <c r="AA337" i="4"/>
  <c r="AB312" i="4"/>
  <c r="AA312" i="4"/>
  <c r="AB350" i="4"/>
  <c r="AA350" i="4"/>
  <c r="AB258" i="4"/>
  <c r="AA258" i="4"/>
  <c r="AD352" i="4"/>
  <c r="AE352" i="4"/>
  <c r="AD229" i="4"/>
  <c r="AE229" i="4"/>
  <c r="AE95" i="4"/>
  <c r="AD95" i="4"/>
  <c r="AD142" i="4"/>
  <c r="AE142" i="4"/>
  <c r="AA343" i="4"/>
  <c r="AB343" i="4"/>
  <c r="AB161" i="4"/>
  <c r="AA161" i="4"/>
  <c r="AA192" i="4"/>
  <c r="AB192" i="4"/>
  <c r="AB91" i="4"/>
  <c r="AA91" i="4"/>
  <c r="AD287" i="4"/>
  <c r="AE287" i="4"/>
  <c r="AD236" i="4"/>
  <c r="AE236" i="4"/>
  <c r="AE222" i="4"/>
  <c r="AD222" i="4"/>
  <c r="AE149" i="4"/>
  <c r="AD149" i="4"/>
  <c r="AD260" i="4"/>
  <c r="AE260" i="4"/>
  <c r="AA129" i="4"/>
  <c r="AB129" i="4"/>
  <c r="AE231" i="4"/>
  <c r="AD231" i="4"/>
  <c r="AE243" i="4"/>
  <c r="AD243" i="4"/>
  <c r="AB116" i="4"/>
  <c r="AA116" i="4"/>
  <c r="AD280" i="4"/>
  <c r="AE280" i="4"/>
  <c r="AE90" i="4"/>
  <c r="AD90" i="4"/>
  <c r="AB42" i="4"/>
  <c r="AA42" i="4"/>
  <c r="AE227" i="4"/>
  <c r="AD227" i="4"/>
  <c r="AB55" i="4"/>
  <c r="AA55" i="4"/>
  <c r="AA351" i="4"/>
  <c r="AB351" i="4"/>
  <c r="AA190" i="4"/>
  <c r="AB190" i="4"/>
  <c r="AD295" i="4"/>
  <c r="AE295" i="4"/>
  <c r="AE273" i="4"/>
  <c r="AD273" i="4"/>
  <c r="AE246" i="4"/>
  <c r="AD246" i="4"/>
  <c r="AB105" i="4"/>
  <c r="AA105" i="4"/>
  <c r="AA212" i="4"/>
  <c r="AB212" i="4"/>
  <c r="AB100" i="4"/>
  <c r="AA100" i="4"/>
  <c r="AA188" i="4"/>
  <c r="AB188" i="4"/>
  <c r="AD195" i="4"/>
  <c r="AE195" i="4"/>
  <c r="AZ11" i="1"/>
  <c r="AX11" i="1" s="1"/>
  <c r="AH159" i="1"/>
  <c r="AH116" i="1"/>
  <c r="AB116" i="1" s="1"/>
  <c r="AA113" i="4"/>
  <c r="AB113" i="4"/>
  <c r="AB268" i="4"/>
  <c r="AA268" i="4"/>
  <c r="AD170" i="4"/>
  <c r="AE170" i="4"/>
  <c r="AD35" i="4"/>
  <c r="AE35" i="4"/>
  <c r="AA317" i="4"/>
  <c r="AB317" i="4"/>
  <c r="AB271" i="4"/>
  <c r="AA271" i="4"/>
  <c r="AE173" i="4"/>
  <c r="AD173" i="4"/>
  <c r="AB214" i="4"/>
  <c r="AA214" i="4"/>
  <c r="AD150" i="4"/>
  <c r="AE150" i="4"/>
  <c r="AB103" i="4"/>
  <c r="AA103" i="4"/>
  <c r="AB333" i="4"/>
  <c r="AA333" i="4"/>
  <c r="AB26" i="4"/>
  <c r="AA26" i="4"/>
  <c r="AD283" i="4"/>
  <c r="AE283" i="4"/>
  <c r="AA194" i="4"/>
  <c r="AB194" i="4"/>
  <c r="AA217" i="4"/>
  <c r="AB217" i="4"/>
  <c r="AB238" i="4"/>
  <c r="AA238" i="4"/>
  <c r="AE96" i="4"/>
  <c r="AD96" i="4"/>
  <c r="AD86" i="4"/>
  <c r="AE86" i="4"/>
  <c r="AD197" i="4"/>
  <c r="AE197" i="4"/>
  <c r="AB74" i="4"/>
  <c r="AA74" i="4"/>
  <c r="AB256" i="4"/>
  <c r="AA256" i="4"/>
  <c r="AD239" i="4"/>
  <c r="AE239" i="4"/>
  <c r="AD316" i="4"/>
  <c r="AE316" i="4"/>
  <c r="AE128" i="4"/>
  <c r="AD128" i="4"/>
  <c r="AD24" i="4"/>
  <c r="AE24" i="4"/>
  <c r="AE44" i="4"/>
  <c r="AD44" i="4"/>
  <c r="AD125" i="4"/>
  <c r="AE125" i="4"/>
  <c r="AD296" i="4"/>
  <c r="AE296" i="4"/>
  <c r="AB43" i="4"/>
  <c r="AA43" i="4"/>
  <c r="AE252" i="4"/>
  <c r="AD252" i="4"/>
  <c r="AD163" i="4"/>
  <c r="AE163" i="4"/>
  <c r="AE237" i="4"/>
  <c r="AD237" i="4"/>
  <c r="AE65" i="4"/>
  <c r="AD65" i="4"/>
  <c r="AB87" i="4"/>
  <c r="AA87" i="4"/>
  <c r="AB202" i="4"/>
  <c r="AA202" i="4"/>
  <c r="AA189" i="4"/>
  <c r="AB189" i="4"/>
  <c r="AB123" i="4"/>
  <c r="AA123" i="4"/>
  <c r="AA179" i="4"/>
  <c r="AB179" i="4"/>
  <c r="AB151" i="4"/>
  <c r="AA151" i="4"/>
  <c r="AE180" i="4"/>
  <c r="AD180" i="4"/>
  <c r="AB264" i="4"/>
  <c r="AA264" i="4"/>
  <c r="AD186" i="4"/>
  <c r="AE186" i="4"/>
  <c r="AB59" i="4"/>
  <c r="AA59" i="4"/>
  <c r="AA75" i="4"/>
  <c r="AB75" i="4"/>
  <c r="AA315" i="4"/>
  <c r="AB315" i="4"/>
  <c r="AD167" i="4"/>
  <c r="AE167" i="4"/>
  <c r="AA185" i="4"/>
  <c r="AB185" i="4"/>
  <c r="AD290" i="4"/>
  <c r="AE290" i="4"/>
  <c r="AD134" i="4"/>
  <c r="AE134" i="4"/>
  <c r="AD216" i="4"/>
  <c r="AE216" i="4"/>
  <c r="AE225" i="4"/>
  <c r="AD225" i="4"/>
  <c r="AA63" i="4"/>
  <c r="AB63" i="4"/>
  <c r="AA130" i="4"/>
  <c r="AB130" i="4"/>
  <c r="AA33" i="4"/>
  <c r="AB33" i="4"/>
  <c r="AB131" i="4"/>
  <c r="AA131" i="4"/>
  <c r="AE292" i="4"/>
  <c r="AD292" i="4"/>
  <c r="AE286" i="4"/>
  <c r="AD286" i="4"/>
  <c r="AB235" i="4"/>
  <c r="AA235" i="4"/>
  <c r="AA56" i="4"/>
  <c r="AB56" i="4"/>
  <c r="AB171" i="4"/>
  <c r="AA171" i="4"/>
  <c r="AB255" i="4"/>
  <c r="AA255" i="4"/>
  <c r="AB248" i="4"/>
  <c r="AA248" i="4"/>
  <c r="AE308" i="4"/>
  <c r="AD308" i="4"/>
  <c r="AD80" i="4"/>
  <c r="AE80" i="4"/>
  <c r="AD223" i="4"/>
  <c r="AE223" i="4"/>
  <c r="AE21" i="4"/>
  <c r="AD21" i="4"/>
  <c r="AB218" i="4"/>
  <c r="AA218" i="4"/>
  <c r="AA89" i="4"/>
  <c r="AB89" i="4"/>
  <c r="AB232" i="4"/>
  <c r="AA232" i="4"/>
  <c r="AD162" i="4"/>
  <c r="AE162" i="4"/>
  <c r="AD146" i="4"/>
  <c r="AE146" i="4"/>
  <c r="AE299" i="4"/>
  <c r="AD299" i="4"/>
  <c r="AD160" i="4"/>
  <c r="AE160" i="4"/>
  <c r="AE304" i="4"/>
  <c r="AD304" i="4"/>
  <c r="AE226" i="4"/>
  <c r="AD226" i="4"/>
  <c r="AA78" i="4"/>
  <c r="AB78" i="4"/>
  <c r="AA38" i="4"/>
  <c r="AB38" i="4"/>
  <c r="AD49" i="4"/>
  <c r="AE49" i="4"/>
  <c r="AD330" i="4"/>
  <c r="AE330" i="4"/>
  <c r="AD209" i="4"/>
  <c r="AE209" i="4"/>
  <c r="AE122" i="4"/>
  <c r="AD122" i="4"/>
  <c r="AE77" i="4"/>
  <c r="AD77" i="4"/>
  <c r="AD108" i="4"/>
  <c r="AE108" i="4"/>
  <c r="AD166" i="4"/>
  <c r="AE166" i="4"/>
  <c r="AD303" i="4"/>
  <c r="AE303" i="4"/>
  <c r="AD37" i="4"/>
  <c r="AE37" i="4"/>
  <c r="AB30" i="4"/>
  <c r="AA30" i="4"/>
  <c r="AA121" i="4"/>
  <c r="AB121" i="4"/>
  <c r="AB69" i="4"/>
  <c r="AA69" i="4"/>
  <c r="AE126" i="4"/>
  <c r="AD126" i="4"/>
  <c r="AB110" i="4"/>
  <c r="AA110" i="4"/>
  <c r="AD82" i="4"/>
  <c r="AE82" i="4"/>
  <c r="AD153" i="4"/>
  <c r="AE153" i="4"/>
  <c r="AE199" i="4"/>
  <c r="AD199" i="4"/>
  <c r="AE196" i="4"/>
  <c r="AD196" i="4"/>
  <c r="AH233" i="1"/>
  <c r="AH112" i="1"/>
  <c r="AH180" i="1"/>
  <c r="AH341" i="1"/>
  <c r="AA341" i="1" s="1"/>
  <c r="AZ101" i="1"/>
  <c r="AX101" i="1"/>
  <c r="AH349" i="1"/>
  <c r="AA349" i="1" s="1"/>
  <c r="AH269" i="1"/>
  <c r="AA340" i="4"/>
  <c r="AB340" i="4"/>
  <c r="AA70" i="4"/>
  <c r="AB70" i="4"/>
  <c r="AD198" i="4"/>
  <c r="AE198" i="4"/>
  <c r="AE124" i="4"/>
  <c r="AD124" i="4"/>
  <c r="AB68" i="4"/>
  <c r="AA68" i="4"/>
  <c r="AA183" i="4"/>
  <c r="AB183" i="4"/>
  <c r="AB259" i="4"/>
  <c r="AA259" i="4"/>
  <c r="AA34" i="4"/>
  <c r="AB34" i="4"/>
  <c r="AB41" i="4"/>
  <c r="AA41" i="4"/>
  <c r="AA168" i="4"/>
  <c r="AB168" i="4"/>
  <c r="AA132" i="4"/>
  <c r="AB132" i="4"/>
  <c r="AD310" i="4"/>
  <c r="AE310" i="4"/>
  <c r="AD293" i="4"/>
  <c r="AE293" i="4"/>
  <c r="AA60" i="4"/>
  <c r="AB60" i="4"/>
  <c r="AB323" i="4"/>
  <c r="AA323" i="4"/>
  <c r="AD336" i="4"/>
  <c r="AE336" i="4"/>
  <c r="AD157" i="4"/>
  <c r="AE157" i="4"/>
  <c r="AE262" i="4"/>
  <c r="AD262" i="4"/>
  <c r="AA193" i="4"/>
  <c r="AB193" i="4"/>
  <c r="AB165" i="4"/>
  <c r="AA165" i="4"/>
  <c r="AD27" i="4"/>
  <c r="AE27" i="4"/>
  <c r="AD57" i="4"/>
  <c r="AE57" i="4"/>
  <c r="AE73" i="4"/>
  <c r="AD73" i="4"/>
  <c r="AD93" i="4"/>
  <c r="AE93" i="4"/>
  <c r="AA329" i="4"/>
  <c r="AB329" i="4"/>
  <c r="AE81" i="4"/>
  <c r="AD81" i="4"/>
  <c r="AD321" i="4"/>
  <c r="AE321" i="4"/>
  <c r="AB220" i="4"/>
  <c r="AA220" i="4"/>
  <c r="AA181" i="4"/>
  <c r="AB181" i="4"/>
  <c r="AE106" i="4"/>
  <c r="AD106" i="4"/>
  <c r="AE213" i="4"/>
  <c r="AD213" i="4"/>
  <c r="AE104" i="4"/>
  <c r="AD104" i="4"/>
  <c r="AB265" i="4"/>
  <c r="AA265" i="4"/>
  <c r="AD247" i="4"/>
  <c r="AE247" i="4"/>
  <c r="AB48" i="4"/>
  <c r="AA48" i="4"/>
  <c r="AE40" i="4"/>
  <c r="AD40" i="4"/>
  <c r="AA102" i="4"/>
  <c r="AB102" i="4"/>
  <c r="AA52" i="4"/>
  <c r="AB52" i="4"/>
  <c r="AD210" i="4"/>
  <c r="AE210" i="4"/>
  <c r="AB169" i="4"/>
  <c r="AA169" i="4"/>
  <c r="AE221" i="4"/>
  <c r="AD221" i="4"/>
  <c r="AA36" i="4"/>
  <c r="AB36" i="4"/>
  <c r="AD297" i="4"/>
  <c r="AE297" i="4"/>
  <c r="AB244" i="4"/>
  <c r="AA244" i="4"/>
  <c r="AA99" i="4"/>
  <c r="AB99" i="4"/>
  <c r="AA101" i="4"/>
  <c r="AB101" i="4"/>
  <c r="AD71" i="4"/>
  <c r="AE71" i="4"/>
  <c r="AB257" i="4"/>
  <c r="AA257" i="4"/>
  <c r="AB241" i="4"/>
  <c r="AA241" i="4"/>
  <c r="AE84" i="4"/>
  <c r="AD84" i="4"/>
  <c r="AD32" i="4"/>
  <c r="AE32" i="4"/>
  <c r="AD97" i="4"/>
  <c r="AE97" i="4"/>
  <c r="AD174" i="4"/>
  <c r="AE174" i="4"/>
  <c r="AD143" i="4"/>
  <c r="AE143" i="4"/>
  <c r="AA115" i="4"/>
  <c r="AB115" i="4"/>
  <c r="AA107" i="4"/>
  <c r="AB107" i="4"/>
  <c r="AD66" i="4"/>
  <c r="AE66" i="4"/>
  <c r="AB67" i="4"/>
  <c r="AA67" i="4"/>
  <c r="AA184" i="4"/>
  <c r="AB184" i="4"/>
  <c r="AE112" i="4"/>
  <c r="AD112" i="4"/>
  <c r="AE307" i="4"/>
  <c r="AD307" i="4"/>
  <c r="AE282" i="4"/>
  <c r="AD282" i="4"/>
  <c r="AE261" i="4"/>
  <c r="AD261" i="4"/>
  <c r="AD266" i="4"/>
  <c r="AE266" i="4"/>
  <c r="AA88" i="4"/>
  <c r="AB88" i="4"/>
  <c r="AD175" i="4"/>
  <c r="AE175" i="4"/>
  <c r="AE187" i="4"/>
  <c r="AD187" i="4"/>
  <c r="AB127" i="4"/>
  <c r="AA127" i="4"/>
  <c r="AA109" i="4"/>
  <c r="AB109" i="4"/>
  <c r="AB305" i="4"/>
  <c r="AA305" i="4"/>
  <c r="AE72" i="4"/>
  <c r="AD72" i="4"/>
  <c r="AE234" i="4"/>
  <c r="AD234" i="4"/>
  <c r="AB270" i="4"/>
  <c r="AA270" i="4"/>
  <c r="AB301" i="4"/>
  <c r="AA301" i="4"/>
  <c r="AE289" i="4"/>
  <c r="AD289" i="4"/>
  <c r="AH62" i="1"/>
  <c r="AD301" i="4"/>
  <c r="AE301" i="4"/>
  <c r="AE110" i="4"/>
  <c r="AD110" i="4"/>
  <c r="AD218" i="4"/>
  <c r="AE218" i="4"/>
  <c r="AD59" i="4"/>
  <c r="AE59" i="4"/>
  <c r="AE87" i="4"/>
  <c r="AD87" i="4"/>
  <c r="AE103" i="4"/>
  <c r="AD103" i="4"/>
  <c r="AD55" i="4"/>
  <c r="AE55" i="4"/>
  <c r="AD161" i="4"/>
  <c r="AE161" i="4"/>
  <c r="AE312" i="4"/>
  <c r="AD312" i="4"/>
  <c r="AE345" i="4"/>
  <c r="AD345" i="4"/>
  <c r="AD224" i="4"/>
  <c r="AE224" i="4"/>
  <c r="AE101" i="4"/>
  <c r="AD101" i="4"/>
  <c r="AE36" i="4"/>
  <c r="AD36" i="4"/>
  <c r="AD52" i="4"/>
  <c r="AE52" i="4"/>
  <c r="AD60" i="4"/>
  <c r="AE60" i="4"/>
  <c r="AE168" i="4"/>
  <c r="AD168" i="4"/>
  <c r="AD183" i="4"/>
  <c r="AE183" i="4"/>
  <c r="AD56" i="4"/>
  <c r="AE56" i="4"/>
  <c r="AD185" i="4"/>
  <c r="AE185" i="4"/>
  <c r="AE179" i="4"/>
  <c r="AD179" i="4"/>
  <c r="AD194" i="4"/>
  <c r="AE194" i="4"/>
  <c r="AD212" i="4"/>
  <c r="AE212" i="4"/>
  <c r="AE129" i="4"/>
  <c r="AD129" i="4"/>
  <c r="AD298" i="4"/>
  <c r="AE298" i="4"/>
  <c r="AE251" i="4"/>
  <c r="AD251" i="4"/>
  <c r="AD133" i="4"/>
  <c r="AE133" i="4"/>
  <c r="AD61" i="4"/>
  <c r="AE61" i="4"/>
  <c r="AE30" i="4"/>
  <c r="AD30" i="4"/>
  <c r="AE131" i="4"/>
  <c r="AD131" i="4"/>
  <c r="AB62" i="1"/>
  <c r="AA62" i="1"/>
  <c r="AE62" i="1" s="1"/>
  <c r="AE270" i="4"/>
  <c r="AD270" i="4"/>
  <c r="AE241" i="4"/>
  <c r="AD241" i="4"/>
  <c r="AD265" i="4"/>
  <c r="AE265" i="4"/>
  <c r="AE41" i="4"/>
  <c r="AD41" i="4"/>
  <c r="AD68" i="4"/>
  <c r="AE68" i="4"/>
  <c r="AE248" i="4"/>
  <c r="AD248" i="4"/>
  <c r="AD235" i="4"/>
  <c r="AE235" i="4"/>
  <c r="AE123" i="4"/>
  <c r="AD123" i="4"/>
  <c r="AD43" i="4"/>
  <c r="AE43" i="4"/>
  <c r="AE256" i="4"/>
  <c r="AD256" i="4"/>
  <c r="AD105" i="4"/>
  <c r="AE105" i="4"/>
  <c r="AE116" i="4"/>
  <c r="AD116" i="4"/>
  <c r="AD337" i="4"/>
  <c r="AE337" i="4"/>
  <c r="AE79" i="4"/>
  <c r="AD79" i="4"/>
  <c r="AD156" i="4"/>
  <c r="AE156" i="4"/>
  <c r="AD341" i="4"/>
  <c r="AE341" i="4"/>
  <c r="AD114" i="4"/>
  <c r="AE114" i="4"/>
  <c r="AA278" i="1"/>
  <c r="AB244" i="1"/>
  <c r="AE305" i="4"/>
  <c r="AD305" i="4"/>
  <c r="AD67" i="4"/>
  <c r="AE67" i="4"/>
  <c r="AD151" i="4"/>
  <c r="AE151" i="4"/>
  <c r="AE271" i="4"/>
  <c r="AD271" i="4"/>
  <c r="AE109" i="4"/>
  <c r="AD109" i="4"/>
  <c r="AD88" i="4"/>
  <c r="AE88" i="4"/>
  <c r="AD99" i="4"/>
  <c r="AE99" i="4"/>
  <c r="AE102" i="4"/>
  <c r="AD102" i="4"/>
  <c r="AD181" i="4"/>
  <c r="AE181" i="4"/>
  <c r="AD70" i="4"/>
  <c r="AE70" i="4"/>
  <c r="AB349" i="1"/>
  <c r="AE33" i="4"/>
  <c r="AD33" i="4"/>
  <c r="AD317" i="4"/>
  <c r="AE317" i="4"/>
  <c r="AB159" i="1"/>
  <c r="AA159" i="1"/>
  <c r="AD159" i="1" s="1"/>
  <c r="AE343" i="4"/>
  <c r="AD343" i="4"/>
  <c r="AA267" i="1"/>
  <c r="AE249" i="4"/>
  <c r="AD249" i="4"/>
  <c r="AE346" i="4"/>
  <c r="AD346" i="4"/>
  <c r="AE254" i="4"/>
  <c r="AD254" i="4"/>
  <c r="AE228" i="4"/>
  <c r="AD228" i="4"/>
  <c r="AE242" i="4"/>
  <c r="AD242" i="4"/>
  <c r="AE178" i="4"/>
  <c r="AD178" i="4"/>
  <c r="AE25" i="4"/>
  <c r="AC11" i="4"/>
  <c r="AD25" i="4"/>
  <c r="AE257" i="4"/>
  <c r="AD257" i="4"/>
  <c r="AD169" i="4"/>
  <c r="AE169" i="4"/>
  <c r="AD220" i="4"/>
  <c r="AE220" i="4"/>
  <c r="AD165" i="4"/>
  <c r="AE165" i="4"/>
  <c r="AE264" i="4"/>
  <c r="AD264" i="4"/>
  <c r="AD238" i="4"/>
  <c r="AE238" i="4"/>
  <c r="AD26" i="4"/>
  <c r="AE26" i="4"/>
  <c r="AD268" i="4"/>
  <c r="AE268" i="4"/>
  <c r="AD42" i="4"/>
  <c r="AE42" i="4"/>
  <c r="AD91" i="4"/>
  <c r="AE91" i="4"/>
  <c r="AD258" i="4"/>
  <c r="AE258" i="4"/>
  <c r="AE263" i="4"/>
  <c r="AD263" i="4"/>
  <c r="AD158" i="4"/>
  <c r="AE158" i="4"/>
  <c r="AE285" i="4"/>
  <c r="AD285" i="4"/>
  <c r="AE107" i="4"/>
  <c r="AD107" i="4"/>
  <c r="AD329" i="4"/>
  <c r="AE329" i="4"/>
  <c r="AE34" i="4"/>
  <c r="AD34" i="4"/>
  <c r="AE340" i="4"/>
  <c r="AD340" i="4"/>
  <c r="AD38" i="4"/>
  <c r="AE38" i="4"/>
  <c r="AE130" i="4"/>
  <c r="AD130" i="4"/>
  <c r="AD315" i="4"/>
  <c r="AE315" i="4"/>
  <c r="AD189" i="4"/>
  <c r="AE189" i="4"/>
  <c r="AD188" i="4"/>
  <c r="AE188" i="4"/>
  <c r="AD190" i="4"/>
  <c r="AE190" i="4"/>
  <c r="AE182" i="4"/>
  <c r="AD182" i="4"/>
  <c r="AD219" i="4"/>
  <c r="AE219" i="4"/>
  <c r="AA150" i="1"/>
  <c r="AD150" i="1" s="1"/>
  <c r="AE269" i="4"/>
  <c r="AD269" i="4"/>
  <c r="AD294" i="4"/>
  <c r="AE294" i="4"/>
  <c r="AE51" i="4"/>
  <c r="AD51" i="4"/>
  <c r="AB134" i="1"/>
  <c r="AE127" i="4"/>
  <c r="AD127" i="4"/>
  <c r="AE244" i="4"/>
  <c r="AD244" i="4"/>
  <c r="AE69" i="4"/>
  <c r="AD69" i="4"/>
  <c r="AD232" i="4"/>
  <c r="AE232" i="4"/>
  <c r="AE255" i="4"/>
  <c r="AD255" i="4"/>
  <c r="AD74" i="4"/>
  <c r="AE74" i="4"/>
  <c r="AE214" i="4"/>
  <c r="AD214" i="4"/>
  <c r="AD253" i="4"/>
  <c r="AE253" i="4"/>
  <c r="AD48" i="4"/>
  <c r="AE48" i="4"/>
  <c r="AE323" i="4"/>
  <c r="AD323" i="4"/>
  <c r="AE259" i="4"/>
  <c r="AD259" i="4"/>
  <c r="AD171" i="4"/>
  <c r="AE171" i="4"/>
  <c r="AD202" i="4"/>
  <c r="AE202" i="4"/>
  <c r="AE333" i="4"/>
  <c r="AD333" i="4"/>
  <c r="AD100" i="4"/>
  <c r="AE100" i="4"/>
  <c r="AE350" i="4"/>
  <c r="AD350" i="4"/>
  <c r="AE240" i="4"/>
  <c r="AD240" i="4"/>
  <c r="AD353" i="4"/>
  <c r="AE353" i="4"/>
  <c r="AD184" i="4"/>
  <c r="AE184" i="4"/>
  <c r="AE115" i="4"/>
  <c r="AD115" i="4"/>
  <c r="AE193" i="4"/>
  <c r="AD193" i="4"/>
  <c r="AD132" i="4"/>
  <c r="AE132" i="4"/>
  <c r="AB341" i="1"/>
  <c r="AD121" i="4"/>
  <c r="AE121" i="4"/>
  <c r="AE78" i="4"/>
  <c r="AD78" i="4"/>
  <c r="AE89" i="4"/>
  <c r="AD89" i="4"/>
  <c r="AE63" i="4"/>
  <c r="AD63" i="4"/>
  <c r="AE75" i="4"/>
  <c r="AD75" i="4"/>
  <c r="AD217" i="4"/>
  <c r="AE217" i="4"/>
  <c r="AE113" i="4"/>
  <c r="AD113" i="4"/>
  <c r="AE351" i="4"/>
  <c r="AD351" i="4"/>
  <c r="AD192" i="4"/>
  <c r="AE192" i="4"/>
  <c r="AE267" i="4"/>
  <c r="AD267" i="4"/>
  <c r="AE111" i="4"/>
  <c r="AD111" i="4"/>
  <c r="AE119" i="4"/>
  <c r="AD119" i="4"/>
  <c r="AD62" i="1"/>
  <c r="AE150" i="1"/>
  <c r="AE341" i="1"/>
  <c r="AD341" i="1"/>
  <c r="AE134" i="1"/>
  <c r="AE159" i="1"/>
  <c r="G52" i="2"/>
  <c r="H52" i="2"/>
  <c r="H44" i="2"/>
  <c r="G44" i="2"/>
  <c r="G36" i="2"/>
  <c r="H36" i="2"/>
  <c r="G28" i="2"/>
  <c r="H28" i="2"/>
  <c r="H43" i="2"/>
  <c r="H35" i="2"/>
  <c r="G50" i="2"/>
  <c r="H50" i="2"/>
  <c r="G42" i="2"/>
  <c r="H42" i="2"/>
  <c r="G34" i="2"/>
  <c r="H34" i="2"/>
  <c r="G26" i="2"/>
  <c r="H26" i="2"/>
  <c r="H47" i="2"/>
  <c r="G47" i="2"/>
  <c r="G39" i="2"/>
  <c r="H39" i="2"/>
  <c r="H31" i="2"/>
  <c r="G31" i="2"/>
  <c r="G23" i="2"/>
  <c r="H23" i="2"/>
  <c r="G46" i="2"/>
  <c r="H30" i="2"/>
  <c r="E18" i="2"/>
  <c r="C11" i="4"/>
  <c r="D18" i="2"/>
  <c r="C12" i="4"/>
  <c r="I50" i="2" l="1"/>
  <c r="J50" i="2" s="1"/>
  <c r="G40" i="2"/>
  <c r="I42" i="2"/>
  <c r="J42" i="2" s="1"/>
  <c r="I34" i="2"/>
  <c r="J34" i="2" s="1"/>
  <c r="I26" i="2"/>
  <c r="J26" i="2" s="1"/>
  <c r="I22" i="2"/>
  <c r="J22" i="2" s="1"/>
  <c r="I51" i="2"/>
  <c r="J51" i="2" s="1"/>
  <c r="I35" i="2"/>
  <c r="J35" i="2" s="1"/>
  <c r="G22" i="2"/>
  <c r="G30" i="2"/>
  <c r="G27" i="2"/>
  <c r="G35" i="2"/>
  <c r="G38" i="2"/>
  <c r="G43" i="2"/>
  <c r="I43" i="2"/>
  <c r="J43" i="2" s="1"/>
  <c r="I27" i="2"/>
  <c r="J27" i="2" s="1"/>
  <c r="G51" i="2"/>
  <c r="P61" i="4"/>
  <c r="I38" i="2"/>
  <c r="J38" i="2" s="1"/>
  <c r="I23" i="2"/>
  <c r="J23" i="2" s="1"/>
  <c r="AC367" i="1"/>
  <c r="R367" i="1"/>
  <c r="AF367" i="1"/>
  <c r="AT367" i="1"/>
  <c r="AS367" i="1" s="1"/>
  <c r="AR367" i="1" s="1"/>
  <c r="AQ367" i="1" s="1"/>
  <c r="AP367" i="1" s="1"/>
  <c r="AO367" i="1" s="1"/>
  <c r="AN367" i="1" s="1"/>
  <c r="AM367" i="1" s="1"/>
  <c r="AL367" i="1" s="1"/>
  <c r="K367" i="1"/>
  <c r="G48" i="2"/>
  <c r="I40" i="2"/>
  <c r="J40" i="2" s="1"/>
  <c r="G24" i="2"/>
  <c r="I32" i="2"/>
  <c r="J32" i="2" s="1"/>
  <c r="G32" i="2"/>
  <c r="I48" i="2"/>
  <c r="J48" i="2" s="1"/>
  <c r="BB7" i="1"/>
  <c r="BA7" i="1"/>
  <c r="AZ7" i="1" s="1"/>
  <c r="AX7" i="1" s="1"/>
  <c r="BB44" i="1"/>
  <c r="BA44" i="1"/>
  <c r="AZ44" i="1" s="1"/>
  <c r="AX44" i="1" s="1"/>
  <c r="BA80" i="1"/>
  <c r="AZ80" i="1" s="1"/>
  <c r="AX80" i="1" s="1"/>
  <c r="BB80" i="1"/>
  <c r="AK94" i="1"/>
  <c r="AI94" i="1"/>
  <c r="AJ94" i="1"/>
  <c r="BA70" i="1"/>
  <c r="BB70" i="1"/>
  <c r="BA27" i="1"/>
  <c r="BB27" i="1"/>
  <c r="BA5" i="1"/>
  <c r="BB5" i="1"/>
  <c r="H34" i="1"/>
  <c r="BA64" i="1"/>
  <c r="BB64" i="1"/>
  <c r="AZ105" i="1"/>
  <c r="AX105" i="1" s="1"/>
  <c r="BA49" i="1"/>
  <c r="BB49" i="1"/>
  <c r="BB98" i="1"/>
  <c r="BA98" i="1"/>
  <c r="AH144" i="1"/>
  <c r="AH230" i="1"/>
  <c r="AB230" i="1" s="1"/>
  <c r="AH330" i="1"/>
  <c r="AR140" i="1"/>
  <c r="AQ140" i="1" s="1"/>
  <c r="AP140" i="1" s="1"/>
  <c r="AO140" i="1" s="1"/>
  <c r="AN140" i="1" s="1"/>
  <c r="AM140" i="1" s="1"/>
  <c r="AL140" i="1" s="1"/>
  <c r="AT311" i="1"/>
  <c r="AS311" i="1" s="1"/>
  <c r="AR311" i="1"/>
  <c r="AQ311" i="1" s="1"/>
  <c r="AP311" i="1" s="1"/>
  <c r="AO311" i="1" s="1"/>
  <c r="AN311" i="1" s="1"/>
  <c r="AM311" i="1" s="1"/>
  <c r="AL311" i="1" s="1"/>
  <c r="BJ51" i="1"/>
  <c r="BI51" i="1" s="1"/>
  <c r="BH51" i="1" s="1"/>
  <c r="BG51" i="1" s="1"/>
  <c r="BF51" i="1" s="1"/>
  <c r="BE51" i="1" s="1"/>
  <c r="BD51" i="1" s="1"/>
  <c r="BC51" i="1" s="1"/>
  <c r="AR320" i="1"/>
  <c r="AQ320" i="1"/>
  <c r="AP320" i="1"/>
  <c r="AO320" i="1" s="1"/>
  <c r="AN320" i="1" s="1"/>
  <c r="AM320" i="1" s="1"/>
  <c r="AL320" i="1" s="1"/>
  <c r="Z213" i="1"/>
  <c r="G213" i="1"/>
  <c r="Z200" i="1"/>
  <c r="G200" i="1"/>
  <c r="Z154" i="1"/>
  <c r="G154" i="1"/>
  <c r="I147" i="1"/>
  <c r="I143" i="1"/>
  <c r="Z230" i="1"/>
  <c r="AA230" i="1" s="1"/>
  <c r="G230" i="1"/>
  <c r="Z287" i="1"/>
  <c r="G287" i="1"/>
  <c r="AU287" i="1"/>
  <c r="AT287" i="1" s="1"/>
  <c r="AS287" i="1" s="1"/>
  <c r="AR287" i="1" s="1"/>
  <c r="AQ287" i="1" s="1"/>
  <c r="AP287" i="1" s="1"/>
  <c r="AO287" i="1" s="1"/>
  <c r="AN287" i="1" s="1"/>
  <c r="AM287" i="1" s="1"/>
  <c r="AL287" i="1" s="1"/>
  <c r="I170" i="1"/>
  <c r="AT203" i="1"/>
  <c r="AS203" i="1"/>
  <c r="AR203" i="1" s="1"/>
  <c r="AT31" i="1"/>
  <c r="AS31" i="1" s="1"/>
  <c r="AR31" i="1" s="1"/>
  <c r="AQ31" i="1" s="1"/>
  <c r="AP31" i="1" s="1"/>
  <c r="AO31" i="1" s="1"/>
  <c r="AN31" i="1" s="1"/>
  <c r="AM31" i="1" s="1"/>
  <c r="AL31" i="1" s="1"/>
  <c r="AU25" i="1"/>
  <c r="AT25" i="1" s="1"/>
  <c r="AS25" i="1" s="1"/>
  <c r="AR25" i="1" s="1"/>
  <c r="AQ25" i="1" s="1"/>
  <c r="AP25" i="1" s="1"/>
  <c r="AO25" i="1" s="1"/>
  <c r="AN25" i="1" s="1"/>
  <c r="AM25" i="1" s="1"/>
  <c r="AL25" i="1" s="1"/>
  <c r="Z25" i="1"/>
  <c r="I25" i="1"/>
  <c r="G25" i="1"/>
  <c r="H46" i="1"/>
  <c r="AU46" i="1"/>
  <c r="BJ46" i="1"/>
  <c r="BI46" i="1" s="1"/>
  <c r="BH46" i="1" s="1"/>
  <c r="BG46" i="1" s="1"/>
  <c r="BF46" i="1" s="1"/>
  <c r="BE46" i="1" s="1"/>
  <c r="BD46" i="1" s="1"/>
  <c r="BC46" i="1" s="1"/>
  <c r="Z127" i="1"/>
  <c r="G127" i="1"/>
  <c r="AU127" i="1"/>
  <c r="G119" i="1"/>
  <c r="Z113" i="1"/>
  <c r="G113" i="1"/>
  <c r="I113" i="1"/>
  <c r="AQ121" i="1"/>
  <c r="AP121" i="1"/>
  <c r="AO121" i="1" s="1"/>
  <c r="AN121" i="1" s="1"/>
  <c r="AM121" i="1" s="1"/>
  <c r="AL121" i="1" s="1"/>
  <c r="Z158" i="1"/>
  <c r="AU158" i="1"/>
  <c r="AT158" i="1" s="1"/>
  <c r="AS158" i="1" s="1"/>
  <c r="AR158" i="1" s="1"/>
  <c r="AQ158" i="1" s="1"/>
  <c r="AP158" i="1" s="1"/>
  <c r="AO158" i="1" s="1"/>
  <c r="AN158" i="1" s="1"/>
  <c r="AM158" i="1" s="1"/>
  <c r="AL158" i="1" s="1"/>
  <c r="E254" i="3"/>
  <c r="F71" i="1"/>
  <c r="E246" i="3"/>
  <c r="F63" i="1"/>
  <c r="E227" i="3"/>
  <c r="F44" i="1"/>
  <c r="E219" i="3"/>
  <c r="F36" i="1"/>
  <c r="E209" i="3"/>
  <c r="F26" i="1"/>
  <c r="E106" i="3"/>
  <c r="F215" i="1"/>
  <c r="AU57" i="1"/>
  <c r="BL6" i="1"/>
  <c r="BL9" i="1"/>
  <c r="AU142" i="1"/>
  <c r="AU189" i="1"/>
  <c r="AU268" i="1"/>
  <c r="AU204" i="1"/>
  <c r="AU285" i="1"/>
  <c r="AT285" i="1" s="1"/>
  <c r="AS285" i="1" s="1"/>
  <c r="AR285" i="1" s="1"/>
  <c r="AQ285" i="1" s="1"/>
  <c r="AP285" i="1" s="1"/>
  <c r="AO285" i="1" s="1"/>
  <c r="AN285" i="1" s="1"/>
  <c r="AM285" i="1" s="1"/>
  <c r="AL285" i="1" s="1"/>
  <c r="AU333" i="1"/>
  <c r="AU192" i="1"/>
  <c r="AU274" i="1"/>
  <c r="AT274" i="1" s="1"/>
  <c r="AS274" i="1" s="1"/>
  <c r="AR274" i="1" s="1"/>
  <c r="AQ274" i="1" s="1"/>
  <c r="AP274" i="1" s="1"/>
  <c r="AO274" i="1" s="1"/>
  <c r="AN274" i="1" s="1"/>
  <c r="AM274" i="1" s="1"/>
  <c r="AL274" i="1" s="1"/>
  <c r="BL23" i="1"/>
  <c r="BL52" i="1"/>
  <c r="BL50" i="1"/>
  <c r="BL38" i="1"/>
  <c r="BL81" i="1"/>
  <c r="AU85" i="1"/>
  <c r="AU139" i="1"/>
  <c r="AT139" i="1" s="1"/>
  <c r="AS139" i="1" s="1"/>
  <c r="AR139" i="1" s="1"/>
  <c r="AQ139" i="1" s="1"/>
  <c r="AP139" i="1" s="1"/>
  <c r="AO139" i="1" s="1"/>
  <c r="AN139" i="1" s="1"/>
  <c r="AM139" i="1" s="1"/>
  <c r="AL139" i="1" s="1"/>
  <c r="AU162" i="1"/>
  <c r="BL10" i="1"/>
  <c r="AU291" i="1"/>
  <c r="AU98" i="1"/>
  <c r="AU205" i="1"/>
  <c r="AU293" i="1"/>
  <c r="AU315" i="1"/>
  <c r="AT315" i="1" s="1"/>
  <c r="AS315" i="1" s="1"/>
  <c r="AR315" i="1" s="1"/>
  <c r="AQ315" i="1" s="1"/>
  <c r="AP315" i="1" s="1"/>
  <c r="AO315" i="1" s="1"/>
  <c r="AN315" i="1" s="1"/>
  <c r="AM315" i="1" s="1"/>
  <c r="AL315" i="1" s="1"/>
  <c r="AU334" i="1"/>
  <c r="AU300" i="1"/>
  <c r="AT300" i="1" s="1"/>
  <c r="AS300" i="1" s="1"/>
  <c r="AR300" i="1" s="1"/>
  <c r="AQ300" i="1" s="1"/>
  <c r="AP300" i="1" s="1"/>
  <c r="AO300" i="1" s="1"/>
  <c r="AN300" i="1" s="1"/>
  <c r="AM300" i="1" s="1"/>
  <c r="AL300" i="1" s="1"/>
  <c r="AU310" i="1"/>
  <c r="BL54" i="1"/>
  <c r="BL92" i="1"/>
  <c r="BL58" i="1"/>
  <c r="BL88" i="1"/>
  <c r="AU48" i="1"/>
  <c r="AU147" i="1"/>
  <c r="AT147" i="1" s="1"/>
  <c r="AS147" i="1" s="1"/>
  <c r="AR147" i="1" s="1"/>
  <c r="AQ147" i="1" s="1"/>
  <c r="AP147" i="1" s="1"/>
  <c r="AO147" i="1" s="1"/>
  <c r="AN147" i="1" s="1"/>
  <c r="AM147" i="1" s="1"/>
  <c r="AL147" i="1" s="1"/>
  <c r="AU178" i="1"/>
  <c r="AU110" i="1"/>
  <c r="AU251" i="1"/>
  <c r="AT251" i="1" s="1"/>
  <c r="AS251" i="1" s="1"/>
  <c r="AR251" i="1" s="1"/>
  <c r="AQ251" i="1" s="1"/>
  <c r="AP251" i="1" s="1"/>
  <c r="AO251" i="1" s="1"/>
  <c r="AN251" i="1" s="1"/>
  <c r="AM251" i="1" s="1"/>
  <c r="AL251" i="1" s="1"/>
  <c r="AU303" i="1"/>
  <c r="AU163" i="1"/>
  <c r="AU297" i="1"/>
  <c r="BL29" i="1"/>
  <c r="AU335" i="1"/>
  <c r="AT335" i="1" s="1"/>
  <c r="AS335" i="1" s="1"/>
  <c r="AR335" i="1" s="1"/>
  <c r="AQ335" i="1" s="1"/>
  <c r="AP335" i="1" s="1"/>
  <c r="AO335" i="1" s="1"/>
  <c r="AN335" i="1" s="1"/>
  <c r="AM335" i="1" s="1"/>
  <c r="AL335" i="1" s="1"/>
  <c r="AU193" i="1"/>
  <c r="BL62" i="1"/>
  <c r="BL108" i="1"/>
  <c r="BL66" i="1"/>
  <c r="BL41" i="1"/>
  <c r="AU357" i="1"/>
  <c r="BL2" i="1"/>
  <c r="AU124" i="1"/>
  <c r="AT124" i="1" s="1"/>
  <c r="AS124" i="1" s="1"/>
  <c r="AR124" i="1" s="1"/>
  <c r="AQ124" i="1" s="1"/>
  <c r="AP124" i="1" s="1"/>
  <c r="AO124" i="1" s="1"/>
  <c r="AN124" i="1" s="1"/>
  <c r="AM124" i="1" s="1"/>
  <c r="AL124" i="1" s="1"/>
  <c r="AU80" i="1"/>
  <c r="AT80" i="1" s="1"/>
  <c r="AS80" i="1" s="1"/>
  <c r="AR80" i="1" s="1"/>
  <c r="AQ80" i="1" s="1"/>
  <c r="AP80" i="1" s="1"/>
  <c r="AO80" i="1" s="1"/>
  <c r="AN80" i="1" s="1"/>
  <c r="AM80" i="1" s="1"/>
  <c r="AL80" i="1" s="1"/>
  <c r="AU54" i="1"/>
  <c r="AU190" i="1"/>
  <c r="AU106" i="1"/>
  <c r="AU107" i="1"/>
  <c r="AU74" i="1"/>
  <c r="AT74" i="1" s="1"/>
  <c r="AS74" i="1" s="1"/>
  <c r="AR74" i="1" s="1"/>
  <c r="AQ74" i="1" s="1"/>
  <c r="AP74" i="1" s="1"/>
  <c r="AO74" i="1" s="1"/>
  <c r="AN74" i="1" s="1"/>
  <c r="AM74" i="1" s="1"/>
  <c r="AL74" i="1" s="1"/>
  <c r="AU181" i="1"/>
  <c r="AU276" i="1"/>
  <c r="AU257" i="1"/>
  <c r="AU195" i="1"/>
  <c r="AU306" i="1"/>
  <c r="AU342" i="1"/>
  <c r="AT342" i="1" s="1"/>
  <c r="AS342" i="1" s="1"/>
  <c r="AR342" i="1" s="1"/>
  <c r="AQ342" i="1" s="1"/>
  <c r="AP342" i="1" s="1"/>
  <c r="AO342" i="1" s="1"/>
  <c r="AN342" i="1" s="1"/>
  <c r="AM342" i="1" s="1"/>
  <c r="AL342" i="1" s="1"/>
  <c r="BL21" i="1"/>
  <c r="BL61" i="1"/>
  <c r="BL59" i="1"/>
  <c r="AU164" i="1"/>
  <c r="BL96" i="1"/>
  <c r="BL8" i="1"/>
  <c r="AU132" i="1"/>
  <c r="AU84" i="1"/>
  <c r="AT84" i="1" s="1"/>
  <c r="AS84" i="1" s="1"/>
  <c r="AR84" i="1" s="1"/>
  <c r="AQ84" i="1" s="1"/>
  <c r="AP84" i="1" s="1"/>
  <c r="AO84" i="1" s="1"/>
  <c r="AN84" i="1" s="1"/>
  <c r="AM84" i="1" s="1"/>
  <c r="AL84" i="1" s="1"/>
  <c r="AU129" i="1"/>
  <c r="AU111" i="1"/>
  <c r="AU171" i="1"/>
  <c r="AU232" i="1"/>
  <c r="AT232" i="1" s="1"/>
  <c r="AS232" i="1" s="1"/>
  <c r="AR232" i="1" s="1"/>
  <c r="AQ232" i="1" s="1"/>
  <c r="AP232" i="1" s="1"/>
  <c r="AO232" i="1" s="1"/>
  <c r="AN232" i="1" s="1"/>
  <c r="AM232" i="1" s="1"/>
  <c r="AL232" i="1" s="1"/>
  <c r="AU288" i="1"/>
  <c r="AT288" i="1" s="1"/>
  <c r="AS288" i="1" s="1"/>
  <c r="AR288" i="1" s="1"/>
  <c r="AQ288" i="1" s="1"/>
  <c r="AP288" i="1" s="1"/>
  <c r="AO288" i="1" s="1"/>
  <c r="AN288" i="1" s="1"/>
  <c r="AM288" i="1" s="1"/>
  <c r="AL288" i="1" s="1"/>
  <c r="AU265" i="1"/>
  <c r="AU196" i="1"/>
  <c r="AT196" i="1" s="1"/>
  <c r="AS196" i="1" s="1"/>
  <c r="AR196" i="1" s="1"/>
  <c r="AQ196" i="1" s="1"/>
  <c r="AP196" i="1" s="1"/>
  <c r="AO196" i="1" s="1"/>
  <c r="AN196" i="1" s="1"/>
  <c r="AM196" i="1" s="1"/>
  <c r="AL196" i="1" s="1"/>
  <c r="BL17" i="1"/>
  <c r="AU346" i="1"/>
  <c r="AU304" i="1"/>
  <c r="BL55" i="1"/>
  <c r="BL69" i="1"/>
  <c r="BL83" i="1"/>
  <c r="BL73" i="1"/>
  <c r="BL56" i="1"/>
  <c r="G344" i="1"/>
  <c r="Z344" i="1"/>
  <c r="K344" i="1"/>
  <c r="G323" i="1"/>
  <c r="AU323" i="1"/>
  <c r="Z298" i="1"/>
  <c r="G298" i="1"/>
  <c r="BJ71" i="1"/>
  <c r="BI71" i="1"/>
  <c r="BH71" i="1" s="1"/>
  <c r="BG71" i="1"/>
  <c r="BF71" i="1" s="1"/>
  <c r="BE71" i="1" s="1"/>
  <c r="BD71" i="1" s="1"/>
  <c r="BC71" i="1" s="1"/>
  <c r="G131" i="1"/>
  <c r="Z131" i="1"/>
  <c r="Z79" i="1"/>
  <c r="G79" i="1"/>
  <c r="I79" i="1"/>
  <c r="G94" i="1"/>
  <c r="I94" i="1"/>
  <c r="Z82" i="1"/>
  <c r="G82" i="1"/>
  <c r="I82" i="1"/>
  <c r="Z73" i="1"/>
  <c r="G73" i="1"/>
  <c r="H73" i="1"/>
  <c r="Z42" i="1"/>
  <c r="H42" i="1"/>
  <c r="G42" i="1"/>
  <c r="AU358" i="1"/>
  <c r="AT358" i="1" s="1"/>
  <c r="AS358" i="1" s="1"/>
  <c r="AR358" i="1" s="1"/>
  <c r="AQ358" i="1" s="1"/>
  <c r="AP358" i="1" s="1"/>
  <c r="AO358" i="1" s="1"/>
  <c r="AN358" i="1" s="1"/>
  <c r="AM358" i="1" s="1"/>
  <c r="AL358" i="1" s="1"/>
  <c r="AU21" i="1"/>
  <c r="AT21" i="1" s="1"/>
  <c r="AS21" i="1" s="1"/>
  <c r="AR21" i="1" s="1"/>
  <c r="AQ21" i="1" s="1"/>
  <c r="AP21" i="1" s="1"/>
  <c r="AO21" i="1" s="1"/>
  <c r="AN21" i="1" s="1"/>
  <c r="AM21" i="1" s="1"/>
  <c r="AL21" i="1" s="1"/>
  <c r="AU113" i="1"/>
  <c r="AT113" i="1" s="1"/>
  <c r="AS113" i="1" s="1"/>
  <c r="AR113" i="1" s="1"/>
  <c r="AQ113" i="1" s="1"/>
  <c r="AP113" i="1" s="1"/>
  <c r="AO113" i="1" s="1"/>
  <c r="AN113" i="1" s="1"/>
  <c r="AM113" i="1" s="1"/>
  <c r="AL113" i="1" s="1"/>
  <c r="AU148" i="1"/>
  <c r="AU52" i="1"/>
  <c r="AU92" i="1"/>
  <c r="AU131" i="1"/>
  <c r="AU122" i="1"/>
  <c r="AU170" i="1"/>
  <c r="AU202" i="1"/>
  <c r="BL4" i="1"/>
  <c r="AU91" i="1"/>
  <c r="AT91" i="1" s="1"/>
  <c r="AS91" i="1" s="1"/>
  <c r="AR91" i="1" s="1"/>
  <c r="AQ91" i="1" s="1"/>
  <c r="AP91" i="1" s="1"/>
  <c r="AO91" i="1" s="1"/>
  <c r="AN91" i="1" s="1"/>
  <c r="AM91" i="1" s="1"/>
  <c r="AL91" i="1" s="1"/>
  <c r="AU87" i="1"/>
  <c r="AU114" i="1"/>
  <c r="AU215" i="1"/>
  <c r="AU259" i="1"/>
  <c r="AU183" i="1"/>
  <c r="AU295" i="1"/>
  <c r="AU212" i="1"/>
  <c r="AU252" i="1"/>
  <c r="AU165" i="1"/>
  <c r="AU118" i="1"/>
  <c r="AU209" i="1"/>
  <c r="AT209" i="1" s="1"/>
  <c r="AS209" i="1" s="1"/>
  <c r="AR209" i="1" s="1"/>
  <c r="AQ209" i="1" s="1"/>
  <c r="AP209" i="1" s="1"/>
  <c r="AO209" i="1" s="1"/>
  <c r="AN209" i="1" s="1"/>
  <c r="AM209" i="1" s="1"/>
  <c r="AL209" i="1" s="1"/>
  <c r="AU249" i="1"/>
  <c r="AU200" i="1"/>
  <c r="AT200" i="1" s="1"/>
  <c r="AS200" i="1" s="1"/>
  <c r="AR200" i="1" s="1"/>
  <c r="AQ200" i="1" s="1"/>
  <c r="AP200" i="1" s="1"/>
  <c r="AO200" i="1" s="1"/>
  <c r="AN200" i="1" s="1"/>
  <c r="AM200" i="1" s="1"/>
  <c r="AL200" i="1" s="1"/>
  <c r="AU301" i="1"/>
  <c r="AT301" i="1" s="1"/>
  <c r="AS301" i="1" s="1"/>
  <c r="AR301" i="1" s="1"/>
  <c r="AQ301" i="1" s="1"/>
  <c r="AP301" i="1" s="1"/>
  <c r="AO301" i="1" s="1"/>
  <c r="AN301" i="1" s="1"/>
  <c r="AM301" i="1" s="1"/>
  <c r="AL301" i="1" s="1"/>
  <c r="AU197" i="1"/>
  <c r="AU250" i="1"/>
  <c r="AU254" i="1"/>
  <c r="AT254" i="1" s="1"/>
  <c r="AS254" i="1" s="1"/>
  <c r="AR254" i="1" s="1"/>
  <c r="AQ254" i="1" s="1"/>
  <c r="AP254" i="1" s="1"/>
  <c r="AO254" i="1" s="1"/>
  <c r="AN254" i="1" s="1"/>
  <c r="AM254" i="1" s="1"/>
  <c r="AL254" i="1" s="1"/>
  <c r="AU258" i="1"/>
  <c r="AU336" i="1"/>
  <c r="AU344" i="1"/>
  <c r="BL12" i="1"/>
  <c r="BL14" i="1"/>
  <c r="BL15" i="1"/>
  <c r="BL24" i="1"/>
  <c r="AU282" i="1"/>
  <c r="BL103" i="1"/>
  <c r="BL78" i="1"/>
  <c r="BL85" i="1"/>
  <c r="BL76" i="1"/>
  <c r="BL67" i="1"/>
  <c r="BL30" i="1"/>
  <c r="AU360" i="1"/>
  <c r="AU73" i="1"/>
  <c r="AU120" i="1"/>
  <c r="AT120" i="1" s="1"/>
  <c r="AS120" i="1" s="1"/>
  <c r="AR120" i="1" s="1"/>
  <c r="AQ120" i="1" s="1"/>
  <c r="AP120" i="1" s="1"/>
  <c r="AO120" i="1" s="1"/>
  <c r="AN120" i="1" s="1"/>
  <c r="AM120" i="1" s="1"/>
  <c r="AL120" i="1" s="1"/>
  <c r="AU152" i="1"/>
  <c r="AT152" i="1" s="1"/>
  <c r="AS152" i="1" s="1"/>
  <c r="AR152" i="1" s="1"/>
  <c r="AQ152" i="1" s="1"/>
  <c r="AP152" i="1" s="1"/>
  <c r="AO152" i="1" s="1"/>
  <c r="AN152" i="1" s="1"/>
  <c r="AM152" i="1" s="1"/>
  <c r="AL152" i="1" s="1"/>
  <c r="AU60" i="1"/>
  <c r="AU100" i="1"/>
  <c r="AU135" i="1"/>
  <c r="AU38" i="1"/>
  <c r="AT38" i="1" s="1"/>
  <c r="AS38" i="1" s="1"/>
  <c r="AR38" i="1" s="1"/>
  <c r="AQ38" i="1" s="1"/>
  <c r="AP38" i="1" s="1"/>
  <c r="AO38" i="1" s="1"/>
  <c r="AN38" i="1" s="1"/>
  <c r="AM38" i="1" s="1"/>
  <c r="AL38" i="1" s="1"/>
  <c r="AU125" i="1"/>
  <c r="AU174" i="1"/>
  <c r="AT174" i="1" s="1"/>
  <c r="AS174" i="1" s="1"/>
  <c r="AR174" i="1" s="1"/>
  <c r="AQ174" i="1" s="1"/>
  <c r="AP174" i="1" s="1"/>
  <c r="AO174" i="1" s="1"/>
  <c r="AN174" i="1" s="1"/>
  <c r="AM174" i="1" s="1"/>
  <c r="AL174" i="1" s="1"/>
  <c r="AU206" i="1"/>
  <c r="BL3" i="1"/>
  <c r="AU126" i="1"/>
  <c r="AU42" i="1"/>
  <c r="AT42" i="1" s="1"/>
  <c r="AS42" i="1" s="1"/>
  <c r="AR42" i="1" s="1"/>
  <c r="AQ42" i="1" s="1"/>
  <c r="AP42" i="1" s="1"/>
  <c r="AO42" i="1" s="1"/>
  <c r="AN42" i="1" s="1"/>
  <c r="AM42" i="1" s="1"/>
  <c r="AL42" i="1" s="1"/>
  <c r="AU103" i="1"/>
  <c r="AU130" i="1"/>
  <c r="AU263" i="1"/>
  <c r="AT263" i="1" s="1"/>
  <c r="AS263" i="1" s="1"/>
  <c r="AR263" i="1" s="1"/>
  <c r="AQ263" i="1" s="1"/>
  <c r="AP263" i="1" s="1"/>
  <c r="AO263" i="1" s="1"/>
  <c r="AN263" i="1" s="1"/>
  <c r="AM263" i="1" s="1"/>
  <c r="AL263" i="1" s="1"/>
  <c r="AU184" i="1"/>
  <c r="AU299" i="1"/>
  <c r="AU256" i="1"/>
  <c r="AT256" i="1" s="1"/>
  <c r="AS256" i="1" s="1"/>
  <c r="AR256" i="1" s="1"/>
  <c r="AQ256" i="1" s="1"/>
  <c r="AP256" i="1" s="1"/>
  <c r="AO256" i="1" s="1"/>
  <c r="AN256" i="1" s="1"/>
  <c r="AM256" i="1" s="1"/>
  <c r="AL256" i="1" s="1"/>
  <c r="AU207" i="1"/>
  <c r="AU153" i="1"/>
  <c r="AU213" i="1"/>
  <c r="AT213" i="1" s="1"/>
  <c r="AS213" i="1" s="1"/>
  <c r="AR213" i="1" s="1"/>
  <c r="AQ213" i="1" s="1"/>
  <c r="AP213" i="1" s="1"/>
  <c r="AO213" i="1" s="1"/>
  <c r="AN213" i="1" s="1"/>
  <c r="AM213" i="1" s="1"/>
  <c r="AL213" i="1" s="1"/>
  <c r="AU253" i="1"/>
  <c r="AU273" i="1"/>
  <c r="AU309" i="1"/>
  <c r="AU43" i="1"/>
  <c r="AU290" i="1"/>
  <c r="AU294" i="1"/>
  <c r="AU337" i="1"/>
  <c r="AU345" i="1"/>
  <c r="AT345" i="1" s="1"/>
  <c r="AS345" i="1" s="1"/>
  <c r="AR345" i="1" s="1"/>
  <c r="AQ345" i="1" s="1"/>
  <c r="AP345" i="1" s="1"/>
  <c r="AO345" i="1" s="1"/>
  <c r="AN345" i="1" s="1"/>
  <c r="AM345" i="1" s="1"/>
  <c r="AL345" i="1" s="1"/>
  <c r="BL13" i="1"/>
  <c r="BL18" i="1"/>
  <c r="BL20" i="1"/>
  <c r="BL32" i="1"/>
  <c r="BL48" i="1"/>
  <c r="AU328" i="1"/>
  <c r="BL86" i="1"/>
  <c r="BL93" i="1"/>
  <c r="BL84" i="1"/>
  <c r="BL75" i="1"/>
  <c r="BL35" i="1"/>
  <c r="BL90" i="1"/>
  <c r="BL72" i="1"/>
  <c r="AU362" i="1"/>
  <c r="AU354" i="1"/>
  <c r="AU41" i="1"/>
  <c r="AU89" i="1"/>
  <c r="AU128" i="1"/>
  <c r="AU32" i="1"/>
  <c r="AU108" i="1"/>
  <c r="AU143" i="1"/>
  <c r="AU70" i="1"/>
  <c r="AU141" i="1"/>
  <c r="AT141" i="1" s="1"/>
  <c r="AS141" i="1" s="1"/>
  <c r="AR141" i="1" s="1"/>
  <c r="AQ141" i="1" s="1"/>
  <c r="AP141" i="1" s="1"/>
  <c r="AO141" i="1" s="1"/>
  <c r="AN141" i="1" s="1"/>
  <c r="AM141" i="1" s="1"/>
  <c r="AL141" i="1" s="1"/>
  <c r="AI141" i="1" s="1"/>
  <c r="AU182" i="1"/>
  <c r="AU29" i="1"/>
  <c r="AU30" i="1"/>
  <c r="AU71" i="1"/>
  <c r="AT71" i="1" s="1"/>
  <c r="AS71" i="1" s="1"/>
  <c r="AR71" i="1" s="1"/>
  <c r="AQ71" i="1" s="1"/>
  <c r="AP71" i="1" s="1"/>
  <c r="AO71" i="1" s="1"/>
  <c r="AN71" i="1" s="1"/>
  <c r="AM71" i="1" s="1"/>
  <c r="AL71" i="1" s="1"/>
  <c r="AU78" i="1"/>
  <c r="AU133" i="1"/>
  <c r="AU149" i="1"/>
  <c r="AU235" i="1"/>
  <c r="AU271" i="1"/>
  <c r="AU275" i="1"/>
  <c r="AU167" i="1"/>
  <c r="AU228" i="1"/>
  <c r="AT228" i="1" s="1"/>
  <c r="AS228" i="1" s="1"/>
  <c r="AR228" i="1" s="1"/>
  <c r="AQ228" i="1" s="1"/>
  <c r="AP228" i="1" s="1"/>
  <c r="AO228" i="1" s="1"/>
  <c r="AN228" i="1" s="1"/>
  <c r="AM228" i="1" s="1"/>
  <c r="AL228" i="1" s="1"/>
  <c r="AU264" i="1"/>
  <c r="AU272" i="1"/>
  <c r="AT272" i="1" s="1"/>
  <c r="AS272" i="1" s="1"/>
  <c r="AR272" i="1" s="1"/>
  <c r="AQ272" i="1" s="1"/>
  <c r="AP272" i="1" s="1"/>
  <c r="AO272" i="1" s="1"/>
  <c r="AN272" i="1" s="1"/>
  <c r="AM272" i="1" s="1"/>
  <c r="AL272" i="1" s="1"/>
  <c r="AU161" i="1"/>
  <c r="AU221" i="1"/>
  <c r="AU261" i="1"/>
  <c r="AT261" i="1" s="1"/>
  <c r="AU281" i="1"/>
  <c r="AU145" i="1"/>
  <c r="AU222" i="1"/>
  <c r="AU286" i="1"/>
  <c r="AU312" i="1"/>
  <c r="AU331" i="1"/>
  <c r="AU339" i="1"/>
  <c r="AU347" i="1"/>
  <c r="AU262" i="1"/>
  <c r="BL26" i="1"/>
  <c r="BL33" i="1"/>
  <c r="AU59" i="1"/>
  <c r="BL63" i="1"/>
  <c r="BL39" i="1"/>
  <c r="BL102" i="1"/>
  <c r="BL16" i="1"/>
  <c r="BL100" i="1"/>
  <c r="BL91" i="1"/>
  <c r="BL47" i="1"/>
  <c r="BL106" i="1"/>
  <c r="BL65" i="1"/>
  <c r="BL57" i="1"/>
  <c r="AU37" i="1"/>
  <c r="AT37" i="1" s="1"/>
  <c r="AS37" i="1" s="1"/>
  <c r="AR37" i="1" s="1"/>
  <c r="AQ37" i="1" s="1"/>
  <c r="AP37" i="1" s="1"/>
  <c r="AO37" i="1" s="1"/>
  <c r="AN37" i="1" s="1"/>
  <c r="AM37" i="1" s="1"/>
  <c r="AL37" i="1" s="1"/>
  <c r="AU105" i="1"/>
  <c r="AT105" i="1" s="1"/>
  <c r="AS105" i="1" s="1"/>
  <c r="AR105" i="1" s="1"/>
  <c r="AQ105" i="1" s="1"/>
  <c r="AP105" i="1" s="1"/>
  <c r="AO105" i="1" s="1"/>
  <c r="AN105" i="1" s="1"/>
  <c r="AM105" i="1" s="1"/>
  <c r="AL105" i="1" s="1"/>
  <c r="AU36" i="1"/>
  <c r="AU88" i="1"/>
  <c r="AT88" i="1" s="1"/>
  <c r="AS88" i="1" s="1"/>
  <c r="AR88" i="1" s="1"/>
  <c r="AQ88" i="1" s="1"/>
  <c r="AP88" i="1" s="1"/>
  <c r="AO88" i="1" s="1"/>
  <c r="AN88" i="1" s="1"/>
  <c r="AM88" i="1" s="1"/>
  <c r="AL88" i="1" s="1"/>
  <c r="AU151" i="1"/>
  <c r="AU138" i="1"/>
  <c r="AU194" i="1"/>
  <c r="AU47" i="1"/>
  <c r="AU157" i="1"/>
  <c r="AU66" i="1"/>
  <c r="AU223" i="1"/>
  <c r="AU173" i="1"/>
  <c r="AU169" i="1"/>
  <c r="AU248" i="1"/>
  <c r="AU280" i="1"/>
  <c r="AU217" i="1"/>
  <c r="AU172" i="1"/>
  <c r="AU168" i="1"/>
  <c r="BL28" i="1"/>
  <c r="AU338" i="1"/>
  <c r="AU350" i="1"/>
  <c r="BL34" i="1"/>
  <c r="BL19" i="1"/>
  <c r="BL79" i="1"/>
  <c r="BL94" i="1"/>
  <c r="BL60" i="1"/>
  <c r="BL99" i="1"/>
  <c r="BL74" i="1"/>
  <c r="BL104" i="1"/>
  <c r="BL89" i="1"/>
  <c r="AU45" i="1"/>
  <c r="AT45" i="1" s="1"/>
  <c r="AS45" i="1" s="1"/>
  <c r="AR45" i="1" s="1"/>
  <c r="AQ45" i="1" s="1"/>
  <c r="AP45" i="1" s="1"/>
  <c r="AO45" i="1" s="1"/>
  <c r="AN45" i="1" s="1"/>
  <c r="AM45" i="1" s="1"/>
  <c r="AL45" i="1" s="1"/>
  <c r="AU109" i="1"/>
  <c r="AT109" i="1" s="1"/>
  <c r="AS109" i="1" s="1"/>
  <c r="AR109" i="1" s="1"/>
  <c r="AQ109" i="1" s="1"/>
  <c r="AP109" i="1" s="1"/>
  <c r="AO109" i="1" s="1"/>
  <c r="AN109" i="1" s="1"/>
  <c r="AM109" i="1" s="1"/>
  <c r="AL109" i="1" s="1"/>
  <c r="AU40" i="1"/>
  <c r="AU104" i="1"/>
  <c r="AU155" i="1"/>
  <c r="AU154" i="1"/>
  <c r="AU198" i="1"/>
  <c r="AU75" i="1"/>
  <c r="AU63" i="1"/>
  <c r="AU79" i="1"/>
  <c r="AU243" i="1"/>
  <c r="AU175" i="1"/>
  <c r="AU179" i="1"/>
  <c r="AU260" i="1"/>
  <c r="AU284" i="1"/>
  <c r="AT284" i="1" s="1"/>
  <c r="AS284" i="1" s="1"/>
  <c r="AR284" i="1" s="1"/>
  <c r="AQ284" i="1" s="1"/>
  <c r="AP284" i="1" s="1"/>
  <c r="AO284" i="1" s="1"/>
  <c r="AN284" i="1" s="1"/>
  <c r="AM284" i="1" s="1"/>
  <c r="AL284" i="1" s="1"/>
  <c r="AJ284" i="1" s="1"/>
  <c r="AU199" i="1"/>
  <c r="AU176" i="1"/>
  <c r="AU191" i="1"/>
  <c r="AT191" i="1" s="1"/>
  <c r="AS191" i="1" s="1"/>
  <c r="AR191" i="1" s="1"/>
  <c r="AQ191" i="1" s="1"/>
  <c r="AP191" i="1" s="1"/>
  <c r="AO191" i="1" s="1"/>
  <c r="AN191" i="1" s="1"/>
  <c r="AM191" i="1" s="1"/>
  <c r="AL191" i="1" s="1"/>
  <c r="BL36" i="1"/>
  <c r="AU340" i="1"/>
  <c r="AU351" i="1"/>
  <c r="AT351" i="1" s="1"/>
  <c r="AS351" i="1" s="1"/>
  <c r="AR351" i="1" s="1"/>
  <c r="AQ351" i="1" s="1"/>
  <c r="AP351" i="1" s="1"/>
  <c r="AO351" i="1" s="1"/>
  <c r="AN351" i="1" s="1"/>
  <c r="AM351" i="1" s="1"/>
  <c r="AL351" i="1" s="1"/>
  <c r="AU266" i="1"/>
  <c r="BL40" i="1"/>
  <c r="BL87" i="1"/>
  <c r="BL53" i="1"/>
  <c r="BL68" i="1"/>
  <c r="BL107" i="1"/>
  <c r="BL82" i="1"/>
  <c r="BL97" i="1"/>
  <c r="BL31" i="1"/>
  <c r="AU355" i="1"/>
  <c r="AT355" i="1" s="1"/>
  <c r="AS355" i="1" s="1"/>
  <c r="AR355" i="1" s="1"/>
  <c r="AQ355" i="1" s="1"/>
  <c r="AP355" i="1" s="1"/>
  <c r="AO355" i="1" s="1"/>
  <c r="AN355" i="1" s="1"/>
  <c r="AM355" i="1" s="1"/>
  <c r="AL355" i="1" s="1"/>
  <c r="AU136" i="1"/>
  <c r="AU64" i="1"/>
  <c r="AU119" i="1"/>
  <c r="AT119" i="1" s="1"/>
  <c r="AS119" i="1" s="1"/>
  <c r="AR119" i="1" s="1"/>
  <c r="AQ119" i="1" s="1"/>
  <c r="AP119" i="1" s="1"/>
  <c r="AO119" i="1" s="1"/>
  <c r="AN119" i="1" s="1"/>
  <c r="AM119" i="1" s="1"/>
  <c r="AL119" i="1" s="1"/>
  <c r="AU86" i="1"/>
  <c r="AT86" i="1" s="1"/>
  <c r="AS86" i="1" s="1"/>
  <c r="AR86" i="1" s="1"/>
  <c r="AQ86" i="1" s="1"/>
  <c r="AP86" i="1" s="1"/>
  <c r="AO86" i="1" s="1"/>
  <c r="AN86" i="1" s="1"/>
  <c r="AM86" i="1" s="1"/>
  <c r="AL86" i="1" s="1"/>
  <c r="AU166" i="1"/>
  <c r="AT166" i="1" s="1"/>
  <c r="AS166" i="1" s="1"/>
  <c r="AR166" i="1" s="1"/>
  <c r="AQ166" i="1" s="1"/>
  <c r="AP166" i="1" s="1"/>
  <c r="AO166" i="1" s="1"/>
  <c r="AN166" i="1" s="1"/>
  <c r="AM166" i="1" s="1"/>
  <c r="AL166" i="1" s="1"/>
  <c r="AU34" i="1"/>
  <c r="AT34" i="1" s="1"/>
  <c r="AS34" i="1" s="1"/>
  <c r="AR34" i="1" s="1"/>
  <c r="AQ34" i="1" s="1"/>
  <c r="AP34" i="1" s="1"/>
  <c r="AO34" i="1" s="1"/>
  <c r="AN34" i="1" s="1"/>
  <c r="AM34" i="1" s="1"/>
  <c r="AL34" i="1" s="1"/>
  <c r="AU55" i="1"/>
  <c r="AU27" i="1"/>
  <c r="AT27" i="1" s="1"/>
  <c r="AS27" i="1" s="1"/>
  <c r="AR27" i="1" s="1"/>
  <c r="AQ27" i="1" s="1"/>
  <c r="AP27" i="1" s="1"/>
  <c r="AO27" i="1" s="1"/>
  <c r="AN27" i="1" s="1"/>
  <c r="AM27" i="1" s="1"/>
  <c r="AL27" i="1" s="1"/>
  <c r="AU160" i="1"/>
  <c r="AT160" i="1" s="1"/>
  <c r="AS160" i="1" s="1"/>
  <c r="AR160" i="1" s="1"/>
  <c r="AQ160" i="1" s="1"/>
  <c r="AP160" i="1" s="1"/>
  <c r="AO160" i="1" s="1"/>
  <c r="AN160" i="1" s="1"/>
  <c r="AM160" i="1" s="1"/>
  <c r="AL160" i="1" s="1"/>
  <c r="AU255" i="1"/>
  <c r="AU283" i="1"/>
  <c r="AU220" i="1"/>
  <c r="AU137" i="1"/>
  <c r="AU177" i="1"/>
  <c r="AU237" i="1"/>
  <c r="AU289" i="1"/>
  <c r="BL37" i="1"/>
  <c r="AU343" i="1"/>
  <c r="AU316" i="1"/>
  <c r="AT316" i="1" s="1"/>
  <c r="AS316" i="1" s="1"/>
  <c r="AR316" i="1" s="1"/>
  <c r="AQ316" i="1" s="1"/>
  <c r="AP316" i="1" s="1"/>
  <c r="AO316" i="1" s="1"/>
  <c r="AN316" i="1" s="1"/>
  <c r="AM316" i="1" s="1"/>
  <c r="AL316" i="1" s="1"/>
  <c r="BL25" i="1"/>
  <c r="AU308" i="1"/>
  <c r="BL45" i="1"/>
  <c r="BL77" i="1"/>
  <c r="AU82" i="1"/>
  <c r="AT82" i="1" s="1"/>
  <c r="AS82" i="1" s="1"/>
  <c r="AR82" i="1" s="1"/>
  <c r="AQ82" i="1" s="1"/>
  <c r="AP82" i="1" s="1"/>
  <c r="AO82" i="1" s="1"/>
  <c r="AN82" i="1" s="1"/>
  <c r="AM82" i="1" s="1"/>
  <c r="AL82" i="1" s="1"/>
  <c r="BL43" i="1"/>
  <c r="AU298" i="1"/>
  <c r="BL22" i="1"/>
  <c r="AU318" i="1"/>
  <c r="Z251" i="1"/>
  <c r="G251" i="1"/>
  <c r="Z188" i="1"/>
  <c r="AA188" i="1" s="1"/>
  <c r="G188" i="1"/>
  <c r="G132" i="1"/>
  <c r="Z132" i="1"/>
  <c r="Z92" i="1"/>
  <c r="G92" i="1"/>
  <c r="H92" i="1"/>
  <c r="G315" i="1"/>
  <c r="Z315" i="1"/>
  <c r="Z280" i="1"/>
  <c r="G280" i="1"/>
  <c r="J280" i="1"/>
  <c r="Z199" i="1"/>
  <c r="G199" i="1"/>
  <c r="G166" i="1"/>
  <c r="I166" i="1"/>
  <c r="I160" i="1"/>
  <c r="Z160" i="1"/>
  <c r="G160" i="1"/>
  <c r="G101" i="1"/>
  <c r="H58" i="1"/>
  <c r="Z58" i="1"/>
  <c r="AA58" i="1" s="1"/>
  <c r="G58" i="1"/>
  <c r="G27" i="1"/>
  <c r="Z27" i="1"/>
  <c r="G310" i="1"/>
  <c r="Z310" i="1"/>
  <c r="Z285" i="1"/>
  <c r="G285" i="1"/>
  <c r="I285" i="1"/>
  <c r="Z272" i="1"/>
  <c r="U272" i="1"/>
  <c r="Z249" i="1"/>
  <c r="G249" i="1"/>
  <c r="Z165" i="1"/>
  <c r="G165" i="1"/>
  <c r="I165" i="1"/>
  <c r="Z142" i="1"/>
  <c r="G142" i="1"/>
  <c r="G41" i="1"/>
  <c r="H41" i="1"/>
  <c r="G31" i="1"/>
  <c r="H31" i="1"/>
  <c r="Z360" i="1"/>
  <c r="K360" i="1"/>
  <c r="Z291" i="1"/>
  <c r="I291" i="1"/>
  <c r="G178" i="1"/>
  <c r="Z178" i="1"/>
  <c r="I178" i="1"/>
  <c r="I100" i="1"/>
  <c r="G100" i="1"/>
  <c r="G40" i="1"/>
  <c r="Z40" i="1"/>
  <c r="F50" i="1"/>
  <c r="E233" i="3"/>
  <c r="E226" i="3"/>
  <c r="F43" i="1"/>
  <c r="E218" i="3"/>
  <c r="F35" i="1"/>
  <c r="K339" i="1"/>
  <c r="G339" i="1"/>
  <c r="H40" i="1"/>
  <c r="Z196" i="1"/>
  <c r="G196" i="1"/>
  <c r="G105" i="1"/>
  <c r="I105" i="1"/>
  <c r="F72" i="1"/>
  <c r="AU72" i="1" s="1"/>
  <c r="AT72" i="1" s="1"/>
  <c r="AS72" i="1" s="1"/>
  <c r="AR72" i="1" s="1"/>
  <c r="AQ72" i="1" s="1"/>
  <c r="AP72" i="1" s="1"/>
  <c r="AO72" i="1" s="1"/>
  <c r="AN72" i="1" s="1"/>
  <c r="AM72" i="1" s="1"/>
  <c r="AL72" i="1" s="1"/>
  <c r="E255" i="3"/>
  <c r="E116" i="3"/>
  <c r="F225" i="1"/>
  <c r="E107" i="3"/>
  <c r="F216" i="1"/>
  <c r="AU216" i="1" s="1"/>
  <c r="E99" i="3"/>
  <c r="F208" i="1"/>
  <c r="G106" i="1"/>
  <c r="Z243" i="1"/>
  <c r="G243" i="1"/>
  <c r="Z195" i="1"/>
  <c r="G195" i="1"/>
  <c r="G125" i="1"/>
  <c r="Z125" i="1"/>
  <c r="Z110" i="1"/>
  <c r="G110" i="1"/>
  <c r="I110" i="1"/>
  <c r="G312" i="1"/>
  <c r="Z312" i="1"/>
  <c r="I312" i="1"/>
  <c r="Z223" i="1"/>
  <c r="I223" i="1"/>
  <c r="G91" i="1"/>
  <c r="I91" i="1"/>
  <c r="Z186" i="1"/>
  <c r="G176" i="1"/>
  <c r="Z163" i="1"/>
  <c r="G163" i="1"/>
  <c r="G157" i="1"/>
  <c r="G141" i="1"/>
  <c r="Z104" i="1"/>
  <c r="F99" i="1"/>
  <c r="Z38" i="1"/>
  <c r="G38" i="1"/>
  <c r="E268" i="3"/>
  <c r="E213" i="3"/>
  <c r="F30" i="1"/>
  <c r="AY7" i="1"/>
  <c r="AY8" i="1"/>
  <c r="AY11" i="1"/>
  <c r="AY25" i="1"/>
  <c r="AY46" i="1"/>
  <c r="AY55" i="1"/>
  <c r="AY81" i="1"/>
  <c r="AY3" i="1"/>
  <c r="AY10" i="1"/>
  <c r="AY13" i="1"/>
  <c r="AY26" i="1"/>
  <c r="AY28" i="1"/>
  <c r="AY47" i="1"/>
  <c r="AY56" i="1"/>
  <c r="AY58" i="1"/>
  <c r="AY84" i="1"/>
  <c r="AY91" i="1"/>
  <c r="AY98" i="1"/>
  <c r="AY100" i="1"/>
  <c r="AY102" i="1"/>
  <c r="D13" i="1"/>
  <c r="P24" i="1" s="1"/>
  <c r="F332" i="1"/>
  <c r="AU332" i="1" s="1"/>
  <c r="E200" i="3"/>
  <c r="Z254" i="1"/>
  <c r="G254" i="1"/>
  <c r="G109" i="1"/>
  <c r="I109" i="1"/>
  <c r="Z60" i="1"/>
  <c r="G60" i="1"/>
  <c r="E302" i="3"/>
  <c r="E300" i="3"/>
  <c r="E298" i="3"/>
  <c r="E294" i="3"/>
  <c r="E290" i="3"/>
  <c r="E286" i="3"/>
  <c r="E109" i="3"/>
  <c r="F219" i="1"/>
  <c r="E101" i="3"/>
  <c r="F210" i="1"/>
  <c r="AU210" i="1" s="1"/>
  <c r="H37" i="1"/>
  <c r="AB17" i="1"/>
  <c r="G318" i="1"/>
  <c r="K318" i="1" s="1"/>
  <c r="Z269" i="1"/>
  <c r="AA269" i="1" s="1"/>
  <c r="G269" i="1"/>
  <c r="G264" i="1"/>
  <c r="I264" i="1" s="1"/>
  <c r="G221" i="1"/>
  <c r="Z221" i="1"/>
  <c r="G185" i="1"/>
  <c r="G167" i="1"/>
  <c r="Z149" i="1"/>
  <c r="Z129" i="1"/>
  <c r="G115" i="1"/>
  <c r="Z115" i="1"/>
  <c r="E280" i="3"/>
  <c r="F97" i="1"/>
  <c r="E102" i="3"/>
  <c r="F211" i="1"/>
  <c r="P211" i="1" s="1"/>
  <c r="Z294" i="1"/>
  <c r="I294" i="1"/>
  <c r="E260" i="3"/>
  <c r="F77" i="1"/>
  <c r="I77" i="1" s="1"/>
  <c r="E191" i="3"/>
  <c r="F321" i="1"/>
  <c r="E120" i="3"/>
  <c r="F229" i="1"/>
  <c r="G335" i="1"/>
  <c r="K335" i="1" s="1"/>
  <c r="Z335" i="1"/>
  <c r="Z362" i="1"/>
  <c r="G362" i="1"/>
  <c r="E252" i="3"/>
  <c r="F69" i="1"/>
  <c r="E244" i="3"/>
  <c r="F61" i="1"/>
  <c r="E137" i="3"/>
  <c r="F246" i="1"/>
  <c r="E129" i="3"/>
  <c r="F238" i="1"/>
  <c r="E138" i="3"/>
  <c r="F247" i="1"/>
  <c r="E105" i="3"/>
  <c r="F214" i="1"/>
  <c r="K362" i="1"/>
  <c r="E366" i="1"/>
  <c r="F366" i="1" s="1"/>
  <c r="I295" i="1"/>
  <c r="E364" i="1"/>
  <c r="F364" i="1" s="1"/>
  <c r="P364" i="1" s="1"/>
  <c r="G236" i="1"/>
  <c r="G197" i="1"/>
  <c r="G183" i="1"/>
  <c r="Z175" i="1"/>
  <c r="G153" i="1"/>
  <c r="Z148" i="1"/>
  <c r="Z121" i="1"/>
  <c r="Z52" i="1"/>
  <c r="F39" i="1"/>
  <c r="AU39" i="1" s="1"/>
  <c r="F33" i="1"/>
  <c r="E365" i="1"/>
  <c r="F365" i="1" s="1"/>
  <c r="E363" i="1"/>
  <c r="F363" i="1" s="1"/>
  <c r="G360" i="1"/>
  <c r="E353" i="1"/>
  <c r="F353" i="1" s="1"/>
  <c r="AE349" i="1"/>
  <c r="AD349" i="1"/>
  <c r="AJ300" i="1"/>
  <c r="AI300" i="1"/>
  <c r="AK300" i="1"/>
  <c r="AJ21" i="1"/>
  <c r="AK21" i="1"/>
  <c r="AI21" i="1"/>
  <c r="AI191" i="1"/>
  <c r="AJ191" i="1"/>
  <c r="AK191" i="1"/>
  <c r="AJ287" i="1"/>
  <c r="AI287" i="1"/>
  <c r="AK287" i="1"/>
  <c r="AI272" i="1"/>
  <c r="AJ272" i="1"/>
  <c r="AK272" i="1"/>
  <c r="AB58" i="1"/>
  <c r="AH94" i="1"/>
  <c r="AB94" i="1" s="1"/>
  <c r="AK316" i="1"/>
  <c r="AI251" i="1"/>
  <c r="AJ251" i="1"/>
  <c r="AK251" i="1"/>
  <c r="AI53" i="1"/>
  <c r="AH53" i="1" s="1"/>
  <c r="AB53" i="1" s="1"/>
  <c r="AK53" i="1"/>
  <c r="AI232" i="1"/>
  <c r="AJ232" i="1"/>
  <c r="AK232" i="1"/>
  <c r="AK226" i="1"/>
  <c r="AI226" i="1"/>
  <c r="AH226" i="1" s="1"/>
  <c r="AI270" i="1"/>
  <c r="AJ270" i="1"/>
  <c r="AK270" i="1"/>
  <c r="AJ28" i="1"/>
  <c r="AI28" i="1"/>
  <c r="AH28" i="1" s="1"/>
  <c r="AI279" i="1"/>
  <c r="AJ279" i="1"/>
  <c r="AK279" i="1"/>
  <c r="AJ141" i="1"/>
  <c r="AH141" i="1" s="1"/>
  <c r="AK141" i="1"/>
  <c r="AI101" i="1"/>
  <c r="AJ101" i="1"/>
  <c r="AK101" i="1"/>
  <c r="AK301" i="1"/>
  <c r="AI187" i="1"/>
  <c r="AJ187" i="1"/>
  <c r="AI115" i="1"/>
  <c r="AJ115" i="1"/>
  <c r="AK115" i="1"/>
  <c r="AJ71" i="1"/>
  <c r="AI71" i="1"/>
  <c r="AK71" i="1"/>
  <c r="AI160" i="1"/>
  <c r="AJ160" i="1"/>
  <c r="AK160" i="1"/>
  <c r="AK186" i="1"/>
  <c r="AJ186" i="1"/>
  <c r="AH186" i="1" s="1"/>
  <c r="AI335" i="1"/>
  <c r="AJ335" i="1"/>
  <c r="AK335" i="1"/>
  <c r="AH236" i="1"/>
  <c r="AI348" i="1"/>
  <c r="AJ348" i="1"/>
  <c r="AK348" i="1"/>
  <c r="AK284" i="1"/>
  <c r="AI284" i="1"/>
  <c r="AH284" i="1" s="1"/>
  <c r="AB284" i="1" s="1"/>
  <c r="AK256" i="1"/>
  <c r="AI256" i="1"/>
  <c r="AJ256" i="1"/>
  <c r="AQ203" i="1"/>
  <c r="AP203" i="1" s="1"/>
  <c r="AO203" i="1" s="1"/>
  <c r="AN203" i="1" s="1"/>
  <c r="AM203" i="1" s="1"/>
  <c r="AL203" i="1" s="1"/>
  <c r="AI358" i="1"/>
  <c r="AJ358" i="1"/>
  <c r="AK358" i="1"/>
  <c r="AS261" i="1"/>
  <c r="AR261" i="1" s="1"/>
  <c r="AQ261" i="1" s="1"/>
  <c r="AP261" i="1" s="1"/>
  <c r="AO261" i="1" s="1"/>
  <c r="AN261" i="1" s="1"/>
  <c r="AM261" i="1" s="1"/>
  <c r="AL261" i="1" s="1"/>
  <c r="AT294" i="1"/>
  <c r="AS294" i="1" s="1"/>
  <c r="AR294" i="1" s="1"/>
  <c r="AQ294" i="1" s="1"/>
  <c r="AP294" i="1" s="1"/>
  <c r="AO294" i="1" s="1"/>
  <c r="AN294" i="1" s="1"/>
  <c r="AM294" i="1" s="1"/>
  <c r="AL294" i="1" s="1"/>
  <c r="Z123" i="1"/>
  <c r="AU123" i="1"/>
  <c r="G123" i="1"/>
  <c r="Z117" i="1"/>
  <c r="AU117" i="1"/>
  <c r="P117" i="1"/>
  <c r="G96" i="1"/>
  <c r="Z96" i="1"/>
  <c r="AU96" i="1"/>
  <c r="H96" i="1"/>
  <c r="Z313" i="1"/>
  <c r="K313" i="1"/>
  <c r="AU313" i="1"/>
  <c r="G313" i="1"/>
  <c r="G179" i="1"/>
  <c r="Z179" i="1"/>
  <c r="P179" i="1"/>
  <c r="H65" i="1"/>
  <c r="Z65" i="1"/>
  <c r="AU65" i="1"/>
  <c r="G65" i="1"/>
  <c r="Z289" i="1"/>
  <c r="G289" i="1"/>
  <c r="P289" i="1"/>
  <c r="Z260" i="1"/>
  <c r="P260" i="1"/>
  <c r="G260" i="1"/>
  <c r="I249" i="1"/>
  <c r="Z211" i="1"/>
  <c r="G211" i="1"/>
  <c r="AU211" i="1"/>
  <c r="G77" i="1"/>
  <c r="P77" i="1"/>
  <c r="AU77" i="1"/>
  <c r="AU24" i="1"/>
  <c r="G218" i="1"/>
  <c r="Z218" i="1"/>
  <c r="AU218" i="1"/>
  <c r="G85" i="1"/>
  <c r="Z85" i="1"/>
  <c r="H85" i="1"/>
  <c r="AU22" i="1"/>
  <c r="G22" i="1"/>
  <c r="I22" i="1"/>
  <c r="Z302" i="1"/>
  <c r="G302" i="1"/>
  <c r="AU302" i="1"/>
  <c r="P302" i="1"/>
  <c r="Z234" i="1"/>
  <c r="G234" i="1"/>
  <c r="AU234" i="1"/>
  <c r="G224" i="1"/>
  <c r="Z224" i="1"/>
  <c r="P224" i="1"/>
  <c r="AU224" i="1"/>
  <c r="Z201" i="1"/>
  <c r="I201" i="1"/>
  <c r="G201" i="1"/>
  <c r="AU201" i="1"/>
  <c r="Z56" i="1"/>
  <c r="G56" i="1"/>
  <c r="AU56" i="1"/>
  <c r="I56" i="1"/>
  <c r="Z327" i="1"/>
  <c r="G327" i="1"/>
  <c r="AU327" i="1"/>
  <c r="P327" i="1"/>
  <c r="Z307" i="1"/>
  <c r="G307" i="1"/>
  <c r="AU307" i="1"/>
  <c r="Z240" i="1"/>
  <c r="G240" i="1"/>
  <c r="AU240" i="1"/>
  <c r="AT362" i="1"/>
  <c r="AS362" i="1" s="1"/>
  <c r="AR362" i="1" s="1"/>
  <c r="AQ362" i="1" s="1"/>
  <c r="AP362" i="1" s="1"/>
  <c r="AO362" i="1" s="1"/>
  <c r="AN362" i="1" s="1"/>
  <c r="AM362" i="1" s="1"/>
  <c r="AL362" i="1" s="1"/>
  <c r="Z325" i="1"/>
  <c r="G325" i="1"/>
  <c r="AU325" i="1"/>
  <c r="Z292" i="1"/>
  <c r="I292" i="1"/>
  <c r="G292" i="1"/>
  <c r="AU292" i="1"/>
  <c r="Z305" i="1"/>
  <c r="AU305" i="1"/>
  <c r="G305" i="1"/>
  <c r="P305" i="1"/>
  <c r="R305" i="1" s="1"/>
  <c r="Z296" i="1"/>
  <c r="I296" i="1"/>
  <c r="G296" i="1"/>
  <c r="AU296" i="1"/>
  <c r="Z227" i="1"/>
  <c r="G227" i="1"/>
  <c r="AU227" i="1"/>
  <c r="Z156" i="1"/>
  <c r="G156" i="1"/>
  <c r="AU156" i="1"/>
  <c r="G146" i="1"/>
  <c r="Z146" i="1"/>
  <c r="AU146" i="1"/>
  <c r="P146" i="1"/>
  <c r="Z24" i="1"/>
  <c r="I24" i="1"/>
  <c r="G24" i="1"/>
  <c r="E194" i="3"/>
  <c r="F324" i="1"/>
  <c r="Z238" i="1"/>
  <c r="G238" i="1"/>
  <c r="Z233" i="1"/>
  <c r="AA233" i="1" s="1"/>
  <c r="G233" i="1"/>
  <c r="G145" i="1"/>
  <c r="Z145" i="1"/>
  <c r="I137" i="1"/>
  <c r="Z137" i="1"/>
  <c r="G137" i="1"/>
  <c r="Z114" i="1"/>
  <c r="I114" i="1"/>
  <c r="G84" i="1"/>
  <c r="Z84" i="1"/>
  <c r="G76" i="1"/>
  <c r="Z76" i="1"/>
  <c r="AA76" i="1" s="1"/>
  <c r="Z64" i="1"/>
  <c r="G64" i="1"/>
  <c r="Z35" i="1"/>
  <c r="H35" i="1"/>
  <c r="F326" i="1"/>
  <c r="E195" i="3"/>
  <c r="G337" i="1"/>
  <c r="Z337" i="1"/>
  <c r="K337" i="1"/>
  <c r="P25" i="1"/>
  <c r="Z297" i="1"/>
  <c r="G297" i="1"/>
  <c r="Z279" i="1"/>
  <c r="G279" i="1"/>
  <c r="Z34" i="1"/>
  <c r="G34" i="1"/>
  <c r="E187" i="3"/>
  <c r="F314" i="1"/>
  <c r="E132" i="3"/>
  <c r="F241" i="1"/>
  <c r="E198" i="3"/>
  <c r="F329" i="1"/>
  <c r="E197" i="3"/>
  <c r="E188" i="3"/>
  <c r="F317" i="1"/>
  <c r="G331" i="1"/>
  <c r="Z331" i="1"/>
  <c r="Z300" i="1"/>
  <c r="K300" i="1"/>
  <c r="G300" i="1"/>
  <c r="G277" i="1"/>
  <c r="Z244" i="1"/>
  <c r="AA244" i="1" s="1"/>
  <c r="I244" i="1"/>
  <c r="G173" i="1"/>
  <c r="Z122" i="1"/>
  <c r="G122" i="1"/>
  <c r="Z112" i="1"/>
  <c r="AA112" i="1" s="1"/>
  <c r="G112" i="1"/>
  <c r="I112" i="1"/>
  <c r="Z89" i="1"/>
  <c r="H89" i="1"/>
  <c r="Z70" i="1"/>
  <c r="G70" i="1"/>
  <c r="Z55" i="1"/>
  <c r="G55" i="1"/>
  <c r="I55" i="1"/>
  <c r="G345" i="1"/>
  <c r="Z345" i="1"/>
  <c r="K345" i="1"/>
  <c r="G267" i="1"/>
  <c r="Z263" i="1"/>
  <c r="G263" i="1"/>
  <c r="Z258" i="1"/>
  <c r="G258" i="1"/>
  <c r="G253" i="1"/>
  <c r="Z253" i="1"/>
  <c r="G220" i="1"/>
  <c r="Z208" i="1"/>
  <c r="Z152" i="1"/>
  <c r="G152" i="1"/>
  <c r="Z103" i="1"/>
  <c r="I103" i="1"/>
  <c r="G88" i="1"/>
  <c r="Z88" i="1"/>
  <c r="G69" i="1"/>
  <c r="Z69" i="1"/>
  <c r="H69" i="1"/>
  <c r="G48" i="1"/>
  <c r="Z48" i="1"/>
  <c r="F68" i="1"/>
  <c r="E251" i="3"/>
  <c r="G59" i="1"/>
  <c r="H59" i="1"/>
  <c r="E206" i="3"/>
  <c r="F23" i="1"/>
  <c r="E190" i="3"/>
  <c r="F319" i="1"/>
  <c r="K355" i="1"/>
  <c r="Z355" i="1"/>
  <c r="Z328" i="1"/>
  <c r="G328" i="1"/>
  <c r="Z323" i="1"/>
  <c r="Z316" i="1"/>
  <c r="G316" i="1"/>
  <c r="G276" i="1"/>
  <c r="Z276" i="1"/>
  <c r="Z271" i="1"/>
  <c r="G271" i="1"/>
  <c r="I215" i="1"/>
  <c r="G215" i="1"/>
  <c r="Z215" i="1"/>
  <c r="G172" i="1"/>
  <c r="Z172" i="1"/>
  <c r="Z126" i="1"/>
  <c r="Z102" i="1"/>
  <c r="AA102" i="1" s="1"/>
  <c r="G102" i="1"/>
  <c r="Z47" i="1"/>
  <c r="G47" i="1"/>
  <c r="H47" i="1"/>
  <c r="Z311" i="1"/>
  <c r="G311" i="1"/>
  <c r="Z303" i="1"/>
  <c r="K303" i="1"/>
  <c r="G303" i="1"/>
  <c r="G270" i="1"/>
  <c r="Z270" i="1"/>
  <c r="Z247" i="1"/>
  <c r="G247" i="1"/>
  <c r="Z225" i="1"/>
  <c r="G225" i="1"/>
  <c r="G180" i="1"/>
  <c r="Z180" i="1"/>
  <c r="AA180" i="1" s="1"/>
  <c r="G120" i="1"/>
  <c r="Z120" i="1"/>
  <c r="G86" i="1"/>
  <c r="Z86" i="1"/>
  <c r="Z46" i="1"/>
  <c r="G46" i="1"/>
  <c r="E278" i="3"/>
  <c r="F95" i="1"/>
  <c r="E273" i="3"/>
  <c r="F90" i="1"/>
  <c r="E192" i="3"/>
  <c r="F322" i="1"/>
  <c r="G343" i="1"/>
  <c r="Z343" i="1"/>
  <c r="J343" i="1"/>
  <c r="F239" i="1"/>
  <c r="E130" i="3"/>
  <c r="E122" i="3"/>
  <c r="F231" i="1"/>
  <c r="G348" i="1"/>
  <c r="Z348" i="1"/>
  <c r="J348" i="1"/>
  <c r="G306" i="1"/>
  <c r="G291" i="1"/>
  <c r="G281" i="1"/>
  <c r="G278" i="1"/>
  <c r="G275" i="1"/>
  <c r="G262" i="1"/>
  <c r="G252" i="1"/>
  <c r="G232" i="1"/>
  <c r="G222" i="1"/>
  <c r="G210" i="1"/>
  <c r="G207" i="1"/>
  <c r="Z204" i="1"/>
  <c r="G184" i="1"/>
  <c r="Z171" i="1"/>
  <c r="Z166" i="1"/>
  <c r="Z155" i="1"/>
  <c r="G45" i="1"/>
  <c r="E266" i="3"/>
  <c r="F83" i="1"/>
  <c r="E234" i="3"/>
  <c r="F51" i="1"/>
  <c r="D15" i="1" s="1"/>
  <c r="C19" i="1" s="1"/>
  <c r="F242" i="1"/>
  <c r="E133" i="3"/>
  <c r="Z284" i="1"/>
  <c r="AA284" i="1" s="1"/>
  <c r="G265" i="1"/>
  <c r="G174" i="1"/>
  <c r="G158" i="1"/>
  <c r="G140" i="1"/>
  <c r="G128" i="1"/>
  <c r="G124" i="1"/>
  <c r="Z116" i="1"/>
  <c r="AA116" i="1" s="1"/>
  <c r="Z94" i="1"/>
  <c r="AA94" i="1" s="1"/>
  <c r="G78" i="1"/>
  <c r="Z53" i="1"/>
  <c r="AA53" i="1" s="1"/>
  <c r="Z41" i="1"/>
  <c r="Z37" i="1"/>
  <c r="P365" i="1"/>
  <c r="Z365" i="1"/>
  <c r="F245" i="1"/>
  <c r="E136" i="3"/>
  <c r="F93" i="1"/>
  <c r="E250" i="3"/>
  <c r="F67" i="1"/>
  <c r="F81" i="1"/>
  <c r="E264" i="3"/>
  <c r="F49" i="1"/>
  <c r="E232" i="3"/>
  <c r="P353" i="1"/>
  <c r="G353" i="1"/>
  <c r="K353" i="1"/>
  <c r="Z353" i="1"/>
  <c r="K366" i="1"/>
  <c r="AU366" i="1"/>
  <c r="AT366" i="1" s="1"/>
  <c r="AS366" i="1" s="1"/>
  <c r="AR366" i="1" s="1"/>
  <c r="AQ366" i="1" s="1"/>
  <c r="AP366" i="1" s="1"/>
  <c r="AO366" i="1" s="1"/>
  <c r="AN366" i="1" s="1"/>
  <c r="AM366" i="1" s="1"/>
  <c r="AL366" i="1" s="1"/>
  <c r="P356" i="1"/>
  <c r="Z356" i="1"/>
  <c r="G356" i="1"/>
  <c r="AU356" i="1"/>
  <c r="K356" i="1"/>
  <c r="Z361" i="1"/>
  <c r="G361" i="1"/>
  <c r="K361" i="1"/>
  <c r="P361" i="1"/>
  <c r="AU361" i="1"/>
  <c r="Z359" i="1"/>
  <c r="AU359" i="1"/>
  <c r="P359" i="1"/>
  <c r="R359" i="1" s="1"/>
  <c r="AU352" i="1"/>
  <c r="P352" i="1"/>
  <c r="R352" i="1" s="1"/>
  <c r="AU365" i="1"/>
  <c r="K359" i="1"/>
  <c r="AU353" i="1"/>
  <c r="K352" i="1"/>
  <c r="C16" i="4"/>
  <c r="D18" i="4" s="1"/>
  <c r="O328" i="4"/>
  <c r="O353" i="4"/>
  <c r="O347" i="4"/>
  <c r="O319" i="4"/>
  <c r="C15" i="4"/>
  <c r="O299" i="4"/>
  <c r="O333" i="4"/>
  <c r="O331" i="4"/>
  <c r="O340" i="4"/>
  <c r="O308" i="4"/>
  <c r="O326" i="4"/>
  <c r="O334" i="4"/>
  <c r="O342" i="4"/>
  <c r="O322" i="4"/>
  <c r="O298" i="4"/>
  <c r="O300" i="4"/>
  <c r="O313" i="4"/>
  <c r="O327" i="4"/>
  <c r="O335" i="4"/>
  <c r="O312" i="4"/>
  <c r="O337" i="4"/>
  <c r="O323" i="4"/>
  <c r="O305" i="4"/>
  <c r="O317" i="4"/>
  <c r="O316" i="4"/>
  <c r="O321" i="4"/>
  <c r="O329" i="4"/>
  <c r="O320" i="4"/>
  <c r="O315" i="4"/>
  <c r="O349" i="4"/>
  <c r="O310" i="4"/>
  <c r="O352" i="4"/>
  <c r="O330" i="4"/>
  <c r="O338" i="4"/>
  <c r="O304" i="4"/>
  <c r="O324" i="4"/>
  <c r="O341" i="4"/>
  <c r="O303" i="4"/>
  <c r="O344" i="4"/>
  <c r="O306" i="4"/>
  <c r="O351" i="4"/>
  <c r="O311" i="4"/>
  <c r="O309" i="4"/>
  <c r="O301" i="4"/>
  <c r="O343" i="4"/>
  <c r="O345" i="4"/>
  <c r="O318" i="4"/>
  <c r="O336" i="4"/>
  <c r="O348" i="4"/>
  <c r="O302" i="4"/>
  <c r="O307" i="4"/>
  <c r="O332" i="4"/>
  <c r="O350" i="4"/>
  <c r="O346" i="4"/>
  <c r="O339" i="4"/>
  <c r="O314" i="4"/>
  <c r="O325" i="4"/>
  <c r="R61" i="4"/>
  <c r="AF61" i="4"/>
  <c r="AC61" i="4"/>
  <c r="R352" i="4"/>
  <c r="AC352" i="4"/>
  <c r="AF352" i="4"/>
  <c r="P89" i="4"/>
  <c r="P176" i="4"/>
  <c r="P269" i="4"/>
  <c r="P279" i="4"/>
  <c r="P306" i="4"/>
  <c r="P341" i="4"/>
  <c r="P336" i="4"/>
  <c r="P334" i="4"/>
  <c r="AC334" i="4" s="1"/>
  <c r="P342" i="4"/>
  <c r="P307" i="4"/>
  <c r="P289" i="4"/>
  <c r="P290" i="4"/>
  <c r="P240" i="4"/>
  <c r="P256" i="4"/>
  <c r="P221" i="4"/>
  <c r="P222" i="4"/>
  <c r="P261" i="4"/>
  <c r="P190" i="4"/>
  <c r="P160" i="4"/>
  <c r="P174" i="4"/>
  <c r="P159" i="4"/>
  <c r="P153" i="4"/>
  <c r="P151" i="4"/>
  <c r="P143" i="4"/>
  <c r="P127" i="4"/>
  <c r="P94" i="4"/>
  <c r="P121" i="4"/>
  <c r="P91" i="4"/>
  <c r="P90" i="4"/>
  <c r="P120" i="4"/>
  <c r="P80" i="4"/>
  <c r="P70" i="4"/>
  <c r="P69" i="4"/>
  <c r="P92" i="4"/>
  <c r="P137" i="4"/>
  <c r="P180" i="4"/>
  <c r="P184" i="4"/>
  <c r="P268" i="4"/>
  <c r="P278" i="4"/>
  <c r="P283" i="4"/>
  <c r="P311" i="4"/>
  <c r="P312" i="4"/>
  <c r="P308" i="4"/>
  <c r="P345" i="4"/>
  <c r="P165" i="4"/>
  <c r="P304" i="4"/>
  <c r="P299" i="4"/>
  <c r="P296" i="4"/>
  <c r="P249" i="4"/>
  <c r="P233" i="4"/>
  <c r="P234" i="4"/>
  <c r="P194" i="4"/>
  <c r="P203" i="4"/>
  <c r="P185" i="4"/>
  <c r="P198" i="4"/>
  <c r="P169" i="4"/>
  <c r="P207" i="4"/>
  <c r="P196" i="4"/>
  <c r="P155" i="4"/>
  <c r="P129" i="4"/>
  <c r="P145" i="4"/>
  <c r="P142" i="4"/>
  <c r="P97" i="4"/>
  <c r="P123" i="4"/>
  <c r="P116" i="4"/>
  <c r="P96" i="4"/>
  <c r="P133" i="4"/>
  <c r="P81" i="4"/>
  <c r="P71" i="4"/>
  <c r="P58" i="4"/>
  <c r="P72" i="4"/>
  <c r="P79" i="4"/>
  <c r="P98" i="4"/>
  <c r="P106" i="4"/>
  <c r="P267" i="4"/>
  <c r="P273" i="4"/>
  <c r="P319" i="4"/>
  <c r="AC319" i="4" s="1"/>
  <c r="P331" i="4"/>
  <c r="AC331" i="4" s="1"/>
  <c r="P346" i="4"/>
  <c r="P297" i="4"/>
  <c r="P332" i="4"/>
  <c r="AC332" i="4" s="1"/>
  <c r="P323" i="4"/>
  <c r="P315" i="4"/>
  <c r="P301" i="4"/>
  <c r="P244" i="4"/>
  <c r="P248" i="4"/>
  <c r="P224" i="4"/>
  <c r="P258" i="4"/>
  <c r="P288" i="4"/>
  <c r="P232" i="4"/>
  <c r="P260" i="4"/>
  <c r="P253" i="4"/>
  <c r="P204" i="4"/>
  <c r="P246" i="4"/>
  <c r="P247" i="4"/>
  <c r="P239" i="4"/>
  <c r="P231" i="4"/>
  <c r="P223" i="4"/>
  <c r="P215" i="4"/>
  <c r="P173" i="4"/>
  <c r="P195" i="4"/>
  <c r="P134" i="4"/>
  <c r="P146" i="4"/>
  <c r="P118" i="4"/>
  <c r="P147" i="4"/>
  <c r="P104" i="4"/>
  <c r="P95" i="4"/>
  <c r="P84" i="4"/>
  <c r="P93" i="4"/>
  <c r="P136" i="4"/>
  <c r="P140" i="4"/>
  <c r="P179" i="4"/>
  <c r="P183" i="4"/>
  <c r="P211" i="4"/>
  <c r="P212" i="4"/>
  <c r="P266" i="4"/>
  <c r="P272" i="4"/>
  <c r="P274" i="4"/>
  <c r="P277" i="4"/>
  <c r="P282" i="4"/>
  <c r="P314" i="4"/>
  <c r="P320" i="4"/>
  <c r="AC320" i="4" s="1"/>
  <c r="P322" i="4"/>
  <c r="P353" i="4"/>
  <c r="P337" i="4"/>
  <c r="P350" i="4"/>
  <c r="P305" i="4"/>
  <c r="P340" i="4"/>
  <c r="P329" i="4"/>
  <c r="P263" i="4"/>
  <c r="P294" i="4"/>
  <c r="P245" i="4"/>
  <c r="P225" i="4"/>
  <c r="P226" i="4"/>
  <c r="P202" i="4"/>
  <c r="P199" i="4"/>
  <c r="P166" i="4"/>
  <c r="P171" i="4"/>
  <c r="P172" i="4"/>
  <c r="P148" i="4"/>
  <c r="P170" i="4"/>
  <c r="P150" i="4"/>
  <c r="P128" i="4"/>
  <c r="P99" i="4"/>
  <c r="P87" i="4"/>
  <c r="P83" i="4"/>
  <c r="P74" i="4"/>
  <c r="P50" i="4"/>
  <c r="P75" i="4"/>
  <c r="P76" i="4"/>
  <c r="P114" i="4"/>
  <c r="P178" i="4"/>
  <c r="P209" i="4"/>
  <c r="P210" i="4"/>
  <c r="P265" i="4"/>
  <c r="P275" i="4"/>
  <c r="P303" i="4"/>
  <c r="P327" i="4"/>
  <c r="AC327" i="4" s="1"/>
  <c r="P344" i="4"/>
  <c r="P295" i="4"/>
  <c r="P287" i="4"/>
  <c r="P228" i="4"/>
  <c r="P255" i="4"/>
  <c r="P237" i="4"/>
  <c r="P213" i="4"/>
  <c r="P238" i="4"/>
  <c r="P161" i="4"/>
  <c r="P191" i="4"/>
  <c r="P175" i="4"/>
  <c r="P206" i="4"/>
  <c r="P205" i="4"/>
  <c r="P154" i="4"/>
  <c r="P152" i="4"/>
  <c r="P149" i="4"/>
  <c r="P144" i="4"/>
  <c r="P115" i="4"/>
  <c r="P67" i="4"/>
  <c r="P22" i="4"/>
  <c r="P31" i="4"/>
  <c r="P36" i="4"/>
  <c r="P54" i="4"/>
  <c r="P68" i="4"/>
  <c r="P100" i="4"/>
  <c r="P101" i="4"/>
  <c r="P108" i="4"/>
  <c r="P109" i="4"/>
  <c r="P110" i="4"/>
  <c r="P111" i="4"/>
  <c r="P112" i="4"/>
  <c r="P113" i="4"/>
  <c r="P135" i="4"/>
  <c r="P139" i="4"/>
  <c r="P182" i="4"/>
  <c r="P214" i="4"/>
  <c r="P271" i="4"/>
  <c r="P276" i="4"/>
  <c r="P281" i="4"/>
  <c r="P316" i="4"/>
  <c r="P330" i="4"/>
  <c r="P339" i="4"/>
  <c r="P317" i="4"/>
  <c r="P335" i="4"/>
  <c r="AC335" i="4" s="1"/>
  <c r="P347" i="4"/>
  <c r="P321" i="4"/>
  <c r="P285" i="4"/>
  <c r="P259" i="4"/>
  <c r="P286" i="4"/>
  <c r="P252" i="4"/>
  <c r="P216" i="4"/>
  <c r="P292" i="4"/>
  <c r="P257" i="4"/>
  <c r="P250" i="4"/>
  <c r="P217" i="4"/>
  <c r="P218" i="4"/>
  <c r="P251" i="4"/>
  <c r="P193" i="4"/>
  <c r="P208" i="4"/>
  <c r="P197" i="4"/>
  <c r="P187" i="4"/>
  <c r="P163" i="4"/>
  <c r="P126" i="4"/>
  <c r="P132" i="4"/>
  <c r="P107" i="4"/>
  <c r="P131" i="4"/>
  <c r="P124" i="4"/>
  <c r="P105" i="4"/>
  <c r="P73" i="4"/>
  <c r="P62" i="4"/>
  <c r="P177" i="4"/>
  <c r="P264" i="4"/>
  <c r="P280" i="4"/>
  <c r="P351" i="4"/>
  <c r="P338" i="4"/>
  <c r="P313" i="4"/>
  <c r="P157" i="4"/>
  <c r="P298" i="4"/>
  <c r="P236" i="4"/>
  <c r="P302" i="4"/>
  <c r="P262" i="4"/>
  <c r="P310" i="4"/>
  <c r="P220" i="4"/>
  <c r="P229" i="4"/>
  <c r="P230" i="4"/>
  <c r="P243" i="4"/>
  <c r="P235" i="4"/>
  <c r="P227" i="4"/>
  <c r="P219" i="4"/>
  <c r="P186" i="4"/>
  <c r="P158" i="4"/>
  <c r="P200" i="4"/>
  <c r="P188" i="4"/>
  <c r="P168" i="4"/>
  <c r="P122" i="4"/>
  <c r="P164" i="4"/>
  <c r="P130" i="4"/>
  <c r="P141" i="4"/>
  <c r="P119" i="4"/>
  <c r="P125" i="4"/>
  <c r="P167" i="4"/>
  <c r="P162" i="4"/>
  <c r="P117" i="4"/>
  <c r="P57" i="4"/>
  <c r="P48" i="4"/>
  <c r="P37" i="4"/>
  <c r="P30" i="4"/>
  <c r="P270" i="4"/>
  <c r="P324" i="4"/>
  <c r="AC324" i="4" s="1"/>
  <c r="P325" i="4"/>
  <c r="AC325" i="4" s="1"/>
  <c r="P349" i="4"/>
  <c r="P103" i="4"/>
  <c r="P65" i="4"/>
  <c r="P34" i="4"/>
  <c r="P42" i="4"/>
  <c r="D16" i="4"/>
  <c r="D19" i="4" s="1"/>
  <c r="P88" i="4"/>
  <c r="P284" i="4"/>
  <c r="P326" i="4"/>
  <c r="AC326" i="4" s="1"/>
  <c r="P309" i="4"/>
  <c r="P291" i="4"/>
  <c r="P300" i="4"/>
  <c r="P254" i="4"/>
  <c r="P192" i="4"/>
  <c r="P201" i="4"/>
  <c r="P82" i="4"/>
  <c r="P59" i="4"/>
  <c r="P60" i="4"/>
  <c r="P49" i="4"/>
  <c r="P51" i="4"/>
  <c r="P41" i="4"/>
  <c r="P21" i="4"/>
  <c r="P318" i="4"/>
  <c r="AC318" i="4" s="1"/>
  <c r="P156" i="4"/>
  <c r="P78" i="4"/>
  <c r="P25" i="4"/>
  <c r="P35" i="4"/>
  <c r="P138" i="4"/>
  <c r="P348" i="4"/>
  <c r="P328" i="4"/>
  <c r="P46" i="4"/>
  <c r="P38" i="4"/>
  <c r="P45" i="4"/>
  <c r="P181" i="4"/>
  <c r="P86" i="4"/>
  <c r="P56" i="4"/>
  <c r="P66" i="4"/>
  <c r="P47" i="4"/>
  <c r="P28" i="4"/>
  <c r="P24" i="4"/>
  <c r="P29" i="4"/>
  <c r="D15" i="4"/>
  <c r="C19" i="4" s="1"/>
  <c r="P23" i="4"/>
  <c r="R23" i="4" s="1"/>
  <c r="P343" i="4"/>
  <c r="P242" i="4"/>
  <c r="P189" i="4"/>
  <c r="P55" i="4"/>
  <c r="P63" i="4"/>
  <c r="P64" i="4"/>
  <c r="P40" i="4"/>
  <c r="P44" i="4"/>
  <c r="P39" i="4"/>
  <c r="P52" i="4"/>
  <c r="P85" i="4"/>
  <c r="P33" i="4"/>
  <c r="F45" i="2"/>
  <c r="I45" i="2"/>
  <c r="J45" i="2" s="1"/>
  <c r="F37" i="2"/>
  <c r="I37" i="2"/>
  <c r="J37" i="2" s="1"/>
  <c r="F29" i="2"/>
  <c r="I29" i="2"/>
  <c r="J29" i="2" s="1"/>
  <c r="F21" i="2"/>
  <c r="I21" i="2"/>
  <c r="P333" i="4"/>
  <c r="P77" i="4"/>
  <c r="P241" i="4"/>
  <c r="P293" i="4"/>
  <c r="P26" i="4"/>
  <c r="P53" i="4"/>
  <c r="P102" i="4"/>
  <c r="P43" i="4"/>
  <c r="P32" i="4"/>
  <c r="F49" i="2"/>
  <c r="I49" i="2"/>
  <c r="J49" i="2" s="1"/>
  <c r="F41" i="2"/>
  <c r="I41" i="2"/>
  <c r="J41" i="2" s="1"/>
  <c r="F33" i="2"/>
  <c r="I33" i="2"/>
  <c r="J33" i="2" s="1"/>
  <c r="F25" i="2"/>
  <c r="I25" i="2"/>
  <c r="J25" i="2" s="1"/>
  <c r="P27" i="4"/>
  <c r="I18" i="2"/>
  <c r="F18" i="2"/>
  <c r="AC353" i="1" l="1"/>
  <c r="AI367" i="1"/>
  <c r="AH367" i="1" s="1"/>
  <c r="AJ367" i="1"/>
  <c r="AK367" i="1"/>
  <c r="AF24" i="1"/>
  <c r="AC24" i="1"/>
  <c r="R24" i="1"/>
  <c r="BB71" i="1"/>
  <c r="BA71" i="1"/>
  <c r="AK72" i="1"/>
  <c r="AI72" i="1"/>
  <c r="AJ72" i="1"/>
  <c r="BA51" i="1"/>
  <c r="BB51" i="1"/>
  <c r="AS216" i="1"/>
  <c r="AR216" i="1" s="1"/>
  <c r="AQ216" i="1" s="1"/>
  <c r="AP216" i="1" s="1"/>
  <c r="AO216" i="1" s="1"/>
  <c r="AN216" i="1" s="1"/>
  <c r="AM216" i="1" s="1"/>
  <c r="AL216" i="1" s="1"/>
  <c r="AT216" i="1"/>
  <c r="AT210" i="1"/>
  <c r="AS210" i="1" s="1"/>
  <c r="AR210" i="1" s="1"/>
  <c r="AQ210" i="1" s="1"/>
  <c r="AP210" i="1" s="1"/>
  <c r="AO210" i="1" s="1"/>
  <c r="AN210" i="1" s="1"/>
  <c r="AM210" i="1" s="1"/>
  <c r="AL210" i="1" s="1"/>
  <c r="AI31" i="1"/>
  <c r="AH31" i="1" s="1"/>
  <c r="AA31" i="1" s="1"/>
  <c r="AD31" i="1" s="1"/>
  <c r="AJ31" i="1"/>
  <c r="AK31" i="1"/>
  <c r="AT39" i="1"/>
  <c r="AS39" i="1" s="1"/>
  <c r="AR39" i="1" s="1"/>
  <c r="AQ39" i="1" s="1"/>
  <c r="AP39" i="1"/>
  <c r="AO39" i="1" s="1"/>
  <c r="AN39" i="1" s="1"/>
  <c r="AM39" i="1" s="1"/>
  <c r="AL39" i="1" s="1"/>
  <c r="AT332" i="1"/>
  <c r="AS332" i="1" s="1"/>
  <c r="AR332" i="1" s="1"/>
  <c r="AQ332" i="1" s="1"/>
  <c r="AP332" i="1" s="1"/>
  <c r="AO332" i="1" s="1"/>
  <c r="AN332" i="1" s="1"/>
  <c r="AM332" i="1" s="1"/>
  <c r="AL332" i="1" s="1"/>
  <c r="BA46" i="1"/>
  <c r="BB46" i="1"/>
  <c r="P156" i="1"/>
  <c r="P85" i="1"/>
  <c r="Z77" i="1"/>
  <c r="P123" i="1"/>
  <c r="AH348" i="1"/>
  <c r="AH335" i="1"/>
  <c r="AA335" i="1" s="1"/>
  <c r="AE335" i="1" s="1"/>
  <c r="AH160" i="1"/>
  <c r="AH272" i="1"/>
  <c r="AA272" i="1" s="1"/>
  <c r="AE272" i="1" s="1"/>
  <c r="AH191" i="1"/>
  <c r="AH300" i="1"/>
  <c r="G363" i="1"/>
  <c r="Z363" i="1"/>
  <c r="K363" i="1"/>
  <c r="P363" i="1"/>
  <c r="I246" i="1"/>
  <c r="Z246" i="1"/>
  <c r="G246" i="1"/>
  <c r="P246" i="1"/>
  <c r="G99" i="1"/>
  <c r="Z99" i="1"/>
  <c r="I99" i="1"/>
  <c r="P99" i="1"/>
  <c r="AU99" i="1"/>
  <c r="G50" i="1"/>
  <c r="I50" i="1"/>
  <c r="Z50" i="1"/>
  <c r="AU50" i="1"/>
  <c r="P50" i="1"/>
  <c r="I142" i="1"/>
  <c r="AT318" i="1"/>
  <c r="AS318" i="1" s="1"/>
  <c r="AR318" i="1" s="1"/>
  <c r="AQ318" i="1" s="1"/>
  <c r="AP318" i="1" s="1"/>
  <c r="AO318" i="1" s="1"/>
  <c r="AN318" i="1" s="1"/>
  <c r="AM318" i="1" s="1"/>
  <c r="AL318" i="1" s="1"/>
  <c r="BK25" i="1"/>
  <c r="BJ25" i="1" s="1"/>
  <c r="BI25" i="1" s="1"/>
  <c r="BH25" i="1" s="1"/>
  <c r="BG25" i="1" s="1"/>
  <c r="BF25" i="1" s="1"/>
  <c r="BE25" i="1" s="1"/>
  <c r="BD25" i="1" s="1"/>
  <c r="BC25" i="1" s="1"/>
  <c r="AT177" i="1"/>
  <c r="AS177" i="1" s="1"/>
  <c r="AR177" i="1"/>
  <c r="AQ177" i="1" s="1"/>
  <c r="AP177" i="1" s="1"/>
  <c r="AO177" i="1" s="1"/>
  <c r="AN177" i="1" s="1"/>
  <c r="AM177" i="1" s="1"/>
  <c r="AL177" i="1" s="1"/>
  <c r="AI34" i="1"/>
  <c r="AH34" i="1" s="1"/>
  <c r="AK34" i="1"/>
  <c r="AJ34" i="1"/>
  <c r="BK31" i="1"/>
  <c r="BJ31" i="1" s="1"/>
  <c r="BI31" i="1" s="1"/>
  <c r="BH31" i="1" s="1"/>
  <c r="BG31" i="1" s="1"/>
  <c r="BF31" i="1" s="1"/>
  <c r="BE31" i="1" s="1"/>
  <c r="BD31" i="1" s="1"/>
  <c r="BC31" i="1" s="1"/>
  <c r="AT266" i="1"/>
  <c r="AS266" i="1" s="1"/>
  <c r="AR266" i="1" s="1"/>
  <c r="AQ266" i="1" s="1"/>
  <c r="AP266" i="1" s="1"/>
  <c r="AO266" i="1" s="1"/>
  <c r="AN266" i="1" s="1"/>
  <c r="AM266" i="1" s="1"/>
  <c r="AL266" i="1" s="1"/>
  <c r="AS198" i="1"/>
  <c r="AR198" i="1" s="1"/>
  <c r="AQ198" i="1" s="1"/>
  <c r="AP198" i="1" s="1"/>
  <c r="AO198" i="1" s="1"/>
  <c r="AN198" i="1" s="1"/>
  <c r="AM198" i="1" s="1"/>
  <c r="AL198" i="1" s="1"/>
  <c r="AT198" i="1"/>
  <c r="BK104" i="1"/>
  <c r="BJ104" i="1"/>
  <c r="BI104" i="1" s="1"/>
  <c r="BH104" i="1" s="1"/>
  <c r="BG104" i="1" s="1"/>
  <c r="BF104" i="1" s="1"/>
  <c r="BE104" i="1" s="1"/>
  <c r="BD104" i="1" s="1"/>
  <c r="BC104" i="1" s="1"/>
  <c r="AT350" i="1"/>
  <c r="AS350" i="1"/>
  <c r="AR350" i="1" s="1"/>
  <c r="AQ350" i="1"/>
  <c r="AP350" i="1" s="1"/>
  <c r="AO350" i="1" s="1"/>
  <c r="AN350" i="1" s="1"/>
  <c r="AM350" i="1" s="1"/>
  <c r="AL350" i="1" s="1"/>
  <c r="AT248" i="1"/>
  <c r="AS248" i="1"/>
  <c r="AR248" i="1"/>
  <c r="AQ248" i="1" s="1"/>
  <c r="AP248" i="1" s="1"/>
  <c r="AO248" i="1" s="1"/>
  <c r="AN248" i="1" s="1"/>
  <c r="AM248" i="1" s="1"/>
  <c r="AL248" i="1" s="1"/>
  <c r="AS138" i="1"/>
  <c r="AR138" i="1" s="1"/>
  <c r="AQ138" i="1" s="1"/>
  <c r="AP138" i="1" s="1"/>
  <c r="AO138" i="1" s="1"/>
  <c r="AN138" i="1" s="1"/>
  <c r="AM138" i="1" s="1"/>
  <c r="AL138" i="1" s="1"/>
  <c r="AT138" i="1"/>
  <c r="BK106" i="1"/>
  <c r="BJ106" i="1"/>
  <c r="BI106" i="1"/>
  <c r="BH106" i="1" s="1"/>
  <c r="BG106" i="1" s="1"/>
  <c r="BF106" i="1" s="1"/>
  <c r="BE106" i="1" s="1"/>
  <c r="BD106" i="1" s="1"/>
  <c r="BC106" i="1" s="1"/>
  <c r="AT59" i="1"/>
  <c r="AS59" i="1" s="1"/>
  <c r="AR59" i="1" s="1"/>
  <c r="AQ59" i="1" s="1"/>
  <c r="AP59" i="1" s="1"/>
  <c r="AO59" i="1" s="1"/>
  <c r="AN59" i="1" s="1"/>
  <c r="AM59" i="1" s="1"/>
  <c r="AL59" i="1" s="1"/>
  <c r="AT286" i="1"/>
  <c r="AS286" i="1" s="1"/>
  <c r="AR286" i="1" s="1"/>
  <c r="AQ286" i="1" s="1"/>
  <c r="AP286" i="1" s="1"/>
  <c r="AO286" i="1" s="1"/>
  <c r="AN286" i="1" s="1"/>
  <c r="AM286" i="1" s="1"/>
  <c r="AL286" i="1" s="1"/>
  <c r="AT264" i="1"/>
  <c r="AS264" i="1" s="1"/>
  <c r="AR264" i="1" s="1"/>
  <c r="AQ264" i="1" s="1"/>
  <c r="AP264" i="1" s="1"/>
  <c r="AO264" i="1" s="1"/>
  <c r="AN264" i="1" s="1"/>
  <c r="AM264" i="1" s="1"/>
  <c r="AL264" i="1" s="1"/>
  <c r="AT78" i="1"/>
  <c r="AS78" i="1" s="1"/>
  <c r="AR78" i="1" s="1"/>
  <c r="AQ78" i="1"/>
  <c r="AP78" i="1" s="1"/>
  <c r="AO78" i="1" s="1"/>
  <c r="AN78" i="1" s="1"/>
  <c r="AM78" i="1" s="1"/>
  <c r="AL78" i="1" s="1"/>
  <c r="AT108" i="1"/>
  <c r="AS108" i="1"/>
  <c r="AR108" i="1"/>
  <c r="AQ108" i="1" s="1"/>
  <c r="AP108" i="1" s="1"/>
  <c r="AO108" i="1" s="1"/>
  <c r="AN108" i="1" s="1"/>
  <c r="AM108" i="1" s="1"/>
  <c r="AL108" i="1" s="1"/>
  <c r="AU363" i="1"/>
  <c r="AT363" i="1" s="1"/>
  <c r="AS363" i="1" s="1"/>
  <c r="AR363" i="1" s="1"/>
  <c r="AQ363" i="1" s="1"/>
  <c r="AP363" i="1" s="1"/>
  <c r="AO363" i="1" s="1"/>
  <c r="AN363" i="1" s="1"/>
  <c r="AM363" i="1" s="1"/>
  <c r="AL363" i="1" s="1"/>
  <c r="AT328" i="1"/>
  <c r="AS328" i="1"/>
  <c r="AR328" i="1" s="1"/>
  <c r="AQ328" i="1" s="1"/>
  <c r="AP328" i="1"/>
  <c r="AO328" i="1" s="1"/>
  <c r="AN328" i="1" s="1"/>
  <c r="AM328" i="1" s="1"/>
  <c r="AL328" i="1" s="1"/>
  <c r="AT153" i="1"/>
  <c r="AS153" i="1" s="1"/>
  <c r="AR153" i="1" s="1"/>
  <c r="AQ153" i="1" s="1"/>
  <c r="AP153" i="1" s="1"/>
  <c r="AO153" i="1" s="1"/>
  <c r="AN153" i="1" s="1"/>
  <c r="AM153" i="1" s="1"/>
  <c r="AL153" i="1" s="1"/>
  <c r="AT130" i="1"/>
  <c r="AS130" i="1" s="1"/>
  <c r="AR130" i="1" s="1"/>
  <c r="AQ130" i="1" s="1"/>
  <c r="AP130" i="1" s="1"/>
  <c r="AO130" i="1" s="1"/>
  <c r="AN130" i="1" s="1"/>
  <c r="AM130" i="1" s="1"/>
  <c r="AL130" i="1" s="1"/>
  <c r="AK38" i="1"/>
  <c r="AI38" i="1"/>
  <c r="AJ38" i="1"/>
  <c r="AT360" i="1"/>
  <c r="AS360" i="1"/>
  <c r="AR360" i="1" s="1"/>
  <c r="AQ360" i="1" s="1"/>
  <c r="AP360" i="1" s="1"/>
  <c r="AO360" i="1" s="1"/>
  <c r="AN360" i="1" s="1"/>
  <c r="AM360" i="1" s="1"/>
  <c r="AL360" i="1" s="1"/>
  <c r="BK24" i="1"/>
  <c r="BJ24" i="1" s="1"/>
  <c r="BI24" i="1" s="1"/>
  <c r="BH24" i="1" s="1"/>
  <c r="BG24" i="1" s="1"/>
  <c r="BF24" i="1" s="1"/>
  <c r="BE24" i="1" s="1"/>
  <c r="BD24" i="1" s="1"/>
  <c r="BC24" i="1" s="1"/>
  <c r="AS250" i="1"/>
  <c r="AR250" i="1" s="1"/>
  <c r="AQ250" i="1" s="1"/>
  <c r="AP250" i="1" s="1"/>
  <c r="AO250" i="1" s="1"/>
  <c r="AN250" i="1" s="1"/>
  <c r="AM250" i="1" s="1"/>
  <c r="AL250" i="1" s="1"/>
  <c r="AT250" i="1"/>
  <c r="AS252" i="1"/>
  <c r="AR252" i="1" s="1"/>
  <c r="AQ252" i="1" s="1"/>
  <c r="AP252" i="1"/>
  <c r="AO252" i="1" s="1"/>
  <c r="AN252" i="1" s="1"/>
  <c r="AM252" i="1" s="1"/>
  <c r="AL252" i="1" s="1"/>
  <c r="AT252" i="1"/>
  <c r="AT92" i="1"/>
  <c r="AS92" i="1" s="1"/>
  <c r="AR92" i="1" s="1"/>
  <c r="AQ92" i="1" s="1"/>
  <c r="AP92" i="1" s="1"/>
  <c r="AO92" i="1" s="1"/>
  <c r="AN92" i="1" s="1"/>
  <c r="AM92" i="1" s="1"/>
  <c r="AL92" i="1" s="1"/>
  <c r="I131" i="1"/>
  <c r="AT323" i="1"/>
  <c r="AS323" i="1" s="1"/>
  <c r="AR323" i="1" s="1"/>
  <c r="AQ323" i="1" s="1"/>
  <c r="AP323" i="1" s="1"/>
  <c r="AO323" i="1" s="1"/>
  <c r="AN323" i="1" s="1"/>
  <c r="AM323" i="1" s="1"/>
  <c r="AL323" i="1" s="1"/>
  <c r="BJ73" i="1"/>
  <c r="BI73" i="1" s="1"/>
  <c r="BH73" i="1" s="1"/>
  <c r="BG73" i="1" s="1"/>
  <c r="BF73" i="1" s="1"/>
  <c r="BE73" i="1" s="1"/>
  <c r="BD73" i="1" s="1"/>
  <c r="BC73" i="1" s="1"/>
  <c r="BK73" i="1"/>
  <c r="AT265" i="1"/>
  <c r="AS265" i="1"/>
  <c r="AR265" i="1" s="1"/>
  <c r="AQ265" i="1" s="1"/>
  <c r="AP265" i="1" s="1"/>
  <c r="AO265" i="1" s="1"/>
  <c r="AN265" i="1" s="1"/>
  <c r="AM265" i="1" s="1"/>
  <c r="AL265" i="1" s="1"/>
  <c r="BK8" i="1"/>
  <c r="BJ8" i="1"/>
  <c r="BI8" i="1" s="1"/>
  <c r="BH8" i="1" s="1"/>
  <c r="BG8" i="1" s="1"/>
  <c r="BF8" i="1" s="1"/>
  <c r="BE8" i="1" s="1"/>
  <c r="BD8" i="1" s="1"/>
  <c r="BC8" i="1" s="1"/>
  <c r="AR195" i="1"/>
  <c r="AQ195" i="1" s="1"/>
  <c r="AP195" i="1" s="1"/>
  <c r="AO195" i="1" s="1"/>
  <c r="AN195" i="1" s="1"/>
  <c r="AM195" i="1" s="1"/>
  <c r="AL195" i="1" s="1"/>
  <c r="AT195" i="1"/>
  <c r="AS195" i="1"/>
  <c r="AR54" i="1"/>
  <c r="AQ54" i="1" s="1"/>
  <c r="AP54" i="1" s="1"/>
  <c r="AO54" i="1" s="1"/>
  <c r="AN54" i="1" s="1"/>
  <c r="AM54" i="1" s="1"/>
  <c r="AL54" i="1" s="1"/>
  <c r="AT54" i="1"/>
  <c r="AS54" i="1"/>
  <c r="BK62" i="1"/>
  <c r="BJ62" i="1" s="1"/>
  <c r="BI62" i="1" s="1"/>
  <c r="BH62" i="1" s="1"/>
  <c r="BG62" i="1" s="1"/>
  <c r="BF62" i="1" s="1"/>
  <c r="BE62" i="1" s="1"/>
  <c r="BD62" i="1" s="1"/>
  <c r="BC62" i="1" s="1"/>
  <c r="AT110" i="1"/>
  <c r="AS110" i="1"/>
  <c r="AR110" i="1" s="1"/>
  <c r="AQ110" i="1" s="1"/>
  <c r="AP110" i="1" s="1"/>
  <c r="AO110" i="1" s="1"/>
  <c r="AN110" i="1" s="1"/>
  <c r="AM110" i="1" s="1"/>
  <c r="AL110" i="1" s="1"/>
  <c r="AT310" i="1"/>
  <c r="AS310" i="1"/>
  <c r="AR310" i="1" s="1"/>
  <c r="AQ310" i="1"/>
  <c r="AP310" i="1" s="1"/>
  <c r="AO310" i="1" s="1"/>
  <c r="AN310" i="1" s="1"/>
  <c r="AM310" i="1" s="1"/>
  <c r="AL310" i="1" s="1"/>
  <c r="BK10" i="1"/>
  <c r="BJ10" i="1" s="1"/>
  <c r="BI10" i="1" s="1"/>
  <c r="BH10" i="1" s="1"/>
  <c r="BG10" i="1" s="1"/>
  <c r="BF10" i="1" s="1"/>
  <c r="BE10" i="1" s="1"/>
  <c r="BD10" i="1" s="1"/>
  <c r="BC10" i="1" s="1"/>
  <c r="BI23" i="1"/>
  <c r="BH23" i="1" s="1"/>
  <c r="BG23" i="1" s="1"/>
  <c r="BF23" i="1" s="1"/>
  <c r="BE23" i="1" s="1"/>
  <c r="BD23" i="1" s="1"/>
  <c r="BC23" i="1" s="1"/>
  <c r="BJ23" i="1"/>
  <c r="BK23" i="1"/>
  <c r="AS142" i="1"/>
  <c r="AR142" i="1" s="1"/>
  <c r="AQ142" i="1" s="1"/>
  <c r="AP142" i="1" s="1"/>
  <c r="AO142" i="1" s="1"/>
  <c r="AN142" i="1" s="1"/>
  <c r="AM142" i="1" s="1"/>
  <c r="AL142" i="1" s="1"/>
  <c r="AT142" i="1"/>
  <c r="Z36" i="1"/>
  <c r="G36" i="1"/>
  <c r="P36" i="1"/>
  <c r="R36" i="1" s="1"/>
  <c r="H36" i="1"/>
  <c r="P158" i="1"/>
  <c r="AJ25" i="1"/>
  <c r="AI25" i="1"/>
  <c r="AK25" i="1"/>
  <c r="I230" i="1"/>
  <c r="AE230" i="1"/>
  <c r="AD230" i="1"/>
  <c r="I213" i="1"/>
  <c r="AA300" i="1"/>
  <c r="R289" i="1"/>
  <c r="K365" i="1"/>
  <c r="G365" i="1"/>
  <c r="R365" i="1" s="1"/>
  <c r="I183" i="1"/>
  <c r="G214" i="1"/>
  <c r="Z214" i="1"/>
  <c r="I214" i="1"/>
  <c r="P214" i="1"/>
  <c r="P58" i="1"/>
  <c r="R58" i="1" s="1"/>
  <c r="P315" i="1"/>
  <c r="R315" i="1" s="1"/>
  <c r="I132" i="1"/>
  <c r="BK22" i="1"/>
  <c r="BJ22" i="1"/>
  <c r="BI22" i="1"/>
  <c r="BH22" i="1"/>
  <c r="BG22" i="1" s="1"/>
  <c r="BF22" i="1" s="1"/>
  <c r="BE22" i="1" s="1"/>
  <c r="BD22" i="1" s="1"/>
  <c r="BC22" i="1" s="1"/>
  <c r="AI316" i="1"/>
  <c r="AJ316" i="1"/>
  <c r="AT137" i="1"/>
  <c r="AS137" i="1"/>
  <c r="AR137" i="1" s="1"/>
  <c r="AQ137" i="1" s="1"/>
  <c r="AP137" i="1"/>
  <c r="AO137" i="1" s="1"/>
  <c r="AN137" i="1" s="1"/>
  <c r="AM137" i="1" s="1"/>
  <c r="AL137" i="1" s="1"/>
  <c r="AJ166" i="1"/>
  <c r="AK166" i="1"/>
  <c r="AI166" i="1"/>
  <c r="BJ97" i="1"/>
  <c r="BI97" i="1"/>
  <c r="BH97" i="1" s="1"/>
  <c r="BG97" i="1" s="1"/>
  <c r="BF97" i="1" s="1"/>
  <c r="BE97" i="1" s="1"/>
  <c r="BD97" i="1" s="1"/>
  <c r="BC97" i="1" s="1"/>
  <c r="BK97" i="1"/>
  <c r="AI351" i="1"/>
  <c r="AJ351" i="1"/>
  <c r="AK351" i="1"/>
  <c r="AT260" i="1"/>
  <c r="AS260" i="1"/>
  <c r="AR260" i="1" s="1"/>
  <c r="AQ260" i="1" s="1"/>
  <c r="AP260" i="1" s="1"/>
  <c r="AO260" i="1" s="1"/>
  <c r="AN260" i="1" s="1"/>
  <c r="AM260" i="1" s="1"/>
  <c r="AL260" i="1" s="1"/>
  <c r="AT154" i="1"/>
  <c r="AS154" i="1" s="1"/>
  <c r="AR154" i="1" s="1"/>
  <c r="AQ154" i="1" s="1"/>
  <c r="AP154" i="1" s="1"/>
  <c r="AO154" i="1" s="1"/>
  <c r="AN154" i="1" s="1"/>
  <c r="AM154" i="1" s="1"/>
  <c r="AL154" i="1" s="1"/>
  <c r="BK74" i="1"/>
  <c r="BJ74" i="1" s="1"/>
  <c r="BI74" i="1" s="1"/>
  <c r="BH74" i="1" s="1"/>
  <c r="BG74" i="1" s="1"/>
  <c r="BF74" i="1" s="1"/>
  <c r="BE74" i="1" s="1"/>
  <c r="BD74" i="1" s="1"/>
  <c r="BC74" i="1" s="1"/>
  <c r="AT338" i="1"/>
  <c r="AS338" i="1" s="1"/>
  <c r="AR338" i="1" s="1"/>
  <c r="AQ338" i="1" s="1"/>
  <c r="AP338" i="1" s="1"/>
  <c r="AO338" i="1" s="1"/>
  <c r="AN338" i="1" s="1"/>
  <c r="AM338" i="1" s="1"/>
  <c r="AL338" i="1" s="1"/>
  <c r="AT169" i="1"/>
  <c r="AS169" i="1" s="1"/>
  <c r="AR169" i="1" s="1"/>
  <c r="AQ169" i="1" s="1"/>
  <c r="AP169" i="1" s="1"/>
  <c r="AO169" i="1" s="1"/>
  <c r="AN169" i="1" s="1"/>
  <c r="AM169" i="1" s="1"/>
  <c r="AL169" i="1" s="1"/>
  <c r="AT151" i="1"/>
  <c r="AS151" i="1" s="1"/>
  <c r="AR151" i="1" s="1"/>
  <c r="AQ151" i="1" s="1"/>
  <c r="AP151" i="1" s="1"/>
  <c r="AO151" i="1" s="1"/>
  <c r="AN151" i="1" s="1"/>
  <c r="AM151" i="1" s="1"/>
  <c r="AL151" i="1" s="1"/>
  <c r="BK47" i="1"/>
  <c r="BJ47" i="1"/>
  <c r="BI47" i="1"/>
  <c r="BH47" i="1" s="1"/>
  <c r="BG47" i="1" s="1"/>
  <c r="BF47" i="1" s="1"/>
  <c r="BE47" i="1" s="1"/>
  <c r="BD47" i="1" s="1"/>
  <c r="BC47" i="1" s="1"/>
  <c r="BK33" i="1"/>
  <c r="BJ33" i="1"/>
  <c r="BI33" i="1"/>
  <c r="BH33" i="1" s="1"/>
  <c r="BG33" i="1" s="1"/>
  <c r="BF33" i="1" s="1"/>
  <c r="BE33" i="1" s="1"/>
  <c r="BD33" i="1" s="1"/>
  <c r="BC33" i="1" s="1"/>
  <c r="AR222" i="1"/>
  <c r="AQ222" i="1" s="1"/>
  <c r="AP222" i="1" s="1"/>
  <c r="AO222" i="1" s="1"/>
  <c r="AN222" i="1" s="1"/>
  <c r="AM222" i="1" s="1"/>
  <c r="AL222" i="1" s="1"/>
  <c r="AT222" i="1"/>
  <c r="AS222" i="1" s="1"/>
  <c r="AI228" i="1"/>
  <c r="AJ228" i="1"/>
  <c r="AH228" i="1" s="1"/>
  <c r="AK228" i="1"/>
  <c r="BK72" i="1"/>
  <c r="BJ72" i="1"/>
  <c r="BI72" i="1"/>
  <c r="BH72" i="1" s="1"/>
  <c r="BG72" i="1" s="1"/>
  <c r="BF72" i="1" s="1"/>
  <c r="BE72" i="1" s="1"/>
  <c r="BD72" i="1" s="1"/>
  <c r="BC72" i="1" s="1"/>
  <c r="BK48" i="1"/>
  <c r="BJ48" i="1" s="1"/>
  <c r="BI48" i="1" s="1"/>
  <c r="BH48" i="1" s="1"/>
  <c r="BG48" i="1" s="1"/>
  <c r="BF48" i="1" s="1"/>
  <c r="BE48" i="1" s="1"/>
  <c r="BD48" i="1" s="1"/>
  <c r="BC48" i="1" s="1"/>
  <c r="AT290" i="1"/>
  <c r="AS290" i="1"/>
  <c r="AR290" i="1" s="1"/>
  <c r="AQ290" i="1" s="1"/>
  <c r="AP290" i="1" s="1"/>
  <c r="AO290" i="1" s="1"/>
  <c r="AN290" i="1" s="1"/>
  <c r="AM290" i="1" s="1"/>
  <c r="AL290" i="1" s="1"/>
  <c r="AT207" i="1"/>
  <c r="AS207" i="1"/>
  <c r="AR207" i="1" s="1"/>
  <c r="AQ207" i="1" s="1"/>
  <c r="AP207" i="1" s="1"/>
  <c r="AO207" i="1" s="1"/>
  <c r="AN207" i="1" s="1"/>
  <c r="AM207" i="1" s="1"/>
  <c r="AL207" i="1" s="1"/>
  <c r="AT103" i="1"/>
  <c r="AS103" i="1"/>
  <c r="AR103" i="1" s="1"/>
  <c r="AQ103" i="1"/>
  <c r="AP103" i="1" s="1"/>
  <c r="AO103" i="1" s="1"/>
  <c r="AN103" i="1" s="1"/>
  <c r="AM103" i="1" s="1"/>
  <c r="AL103" i="1" s="1"/>
  <c r="AT135" i="1"/>
  <c r="AS135" i="1" s="1"/>
  <c r="AR135" i="1" s="1"/>
  <c r="AQ135" i="1" s="1"/>
  <c r="AP135" i="1"/>
  <c r="AO135" i="1" s="1"/>
  <c r="AN135" i="1" s="1"/>
  <c r="AM135" i="1" s="1"/>
  <c r="AL135" i="1" s="1"/>
  <c r="BJ30" i="1"/>
  <c r="BI30" i="1" s="1"/>
  <c r="BH30" i="1" s="1"/>
  <c r="BG30" i="1" s="1"/>
  <c r="BF30" i="1" s="1"/>
  <c r="BE30" i="1" s="1"/>
  <c r="BD30" i="1" s="1"/>
  <c r="BC30" i="1" s="1"/>
  <c r="BK30" i="1"/>
  <c r="BK15" i="1"/>
  <c r="BJ15" i="1" s="1"/>
  <c r="BI15" i="1" s="1"/>
  <c r="BH15" i="1" s="1"/>
  <c r="BG15" i="1" s="1"/>
  <c r="BF15" i="1" s="1"/>
  <c r="BE15" i="1" s="1"/>
  <c r="BD15" i="1" s="1"/>
  <c r="BC15" i="1" s="1"/>
  <c r="AT197" i="1"/>
  <c r="AS197" i="1" s="1"/>
  <c r="AR197" i="1" s="1"/>
  <c r="AQ197" i="1" s="1"/>
  <c r="AP197" i="1" s="1"/>
  <c r="AO197" i="1" s="1"/>
  <c r="AN197" i="1" s="1"/>
  <c r="AM197" i="1" s="1"/>
  <c r="AL197" i="1" s="1"/>
  <c r="AR212" i="1"/>
  <c r="AQ212" i="1" s="1"/>
  <c r="AP212" i="1" s="1"/>
  <c r="AO212" i="1" s="1"/>
  <c r="AN212" i="1" s="1"/>
  <c r="AM212" i="1" s="1"/>
  <c r="AL212" i="1" s="1"/>
  <c r="AT212" i="1"/>
  <c r="AS212" i="1" s="1"/>
  <c r="AK91" i="1"/>
  <c r="AI91" i="1"/>
  <c r="AJ91" i="1"/>
  <c r="AT52" i="1"/>
  <c r="AS52" i="1"/>
  <c r="AR52" i="1" s="1"/>
  <c r="AQ52" i="1" s="1"/>
  <c r="AP52" i="1" s="1"/>
  <c r="AO52" i="1" s="1"/>
  <c r="AN52" i="1" s="1"/>
  <c r="AM52" i="1" s="1"/>
  <c r="AL52" i="1" s="1"/>
  <c r="P323" i="1"/>
  <c r="R323" i="1" s="1"/>
  <c r="BK83" i="1"/>
  <c r="BJ83" i="1" s="1"/>
  <c r="BI83" i="1" s="1"/>
  <c r="BH83" i="1" s="1"/>
  <c r="BG83" i="1" s="1"/>
  <c r="BF83" i="1" s="1"/>
  <c r="BE83" i="1" s="1"/>
  <c r="BD83" i="1" s="1"/>
  <c r="BC83" i="1" s="1"/>
  <c r="AJ288" i="1"/>
  <c r="AK288" i="1"/>
  <c r="AI288" i="1"/>
  <c r="BK96" i="1"/>
  <c r="BJ96" i="1" s="1"/>
  <c r="BI96" i="1" s="1"/>
  <c r="BH96" i="1" s="1"/>
  <c r="BG96" i="1" s="1"/>
  <c r="BF96" i="1" s="1"/>
  <c r="BE96" i="1" s="1"/>
  <c r="BD96" i="1" s="1"/>
  <c r="BC96" i="1" s="1"/>
  <c r="AT257" i="1"/>
  <c r="AS257" i="1"/>
  <c r="AR257" i="1" s="1"/>
  <c r="AQ257" i="1" s="1"/>
  <c r="AP257" i="1" s="1"/>
  <c r="AO257" i="1" s="1"/>
  <c r="AN257" i="1" s="1"/>
  <c r="AM257" i="1" s="1"/>
  <c r="AL257" i="1" s="1"/>
  <c r="AI80" i="1"/>
  <c r="AH80" i="1" s="1"/>
  <c r="AJ80" i="1"/>
  <c r="AK80" i="1"/>
  <c r="AT193" i="1"/>
  <c r="AS193" i="1" s="1"/>
  <c r="AR193" i="1" s="1"/>
  <c r="AQ193" i="1" s="1"/>
  <c r="AP193" i="1"/>
  <c r="AO193" i="1" s="1"/>
  <c r="AN193" i="1" s="1"/>
  <c r="AM193" i="1" s="1"/>
  <c r="AL193" i="1" s="1"/>
  <c r="AT178" i="1"/>
  <c r="AS178" i="1" s="1"/>
  <c r="AR178" i="1" s="1"/>
  <c r="AQ178" i="1" s="1"/>
  <c r="AP178" i="1" s="1"/>
  <c r="AO178" i="1" s="1"/>
  <c r="AN178" i="1" s="1"/>
  <c r="AM178" i="1" s="1"/>
  <c r="AL178" i="1" s="1"/>
  <c r="AS162" i="1"/>
  <c r="AR162" i="1" s="1"/>
  <c r="AQ162" i="1" s="1"/>
  <c r="AP162" i="1" s="1"/>
  <c r="AO162" i="1" s="1"/>
  <c r="AN162" i="1" s="1"/>
  <c r="AM162" i="1" s="1"/>
  <c r="AL162" i="1" s="1"/>
  <c r="AT162" i="1"/>
  <c r="AI274" i="1"/>
  <c r="AJ274" i="1"/>
  <c r="AK274" i="1"/>
  <c r="BK9" i="1"/>
  <c r="BJ9" i="1" s="1"/>
  <c r="BI9" i="1" s="1"/>
  <c r="BH9" i="1" s="1"/>
  <c r="BG9" i="1" s="1"/>
  <c r="BF9" i="1" s="1"/>
  <c r="BE9" i="1" s="1"/>
  <c r="BD9" i="1" s="1"/>
  <c r="BC9" i="1" s="1"/>
  <c r="AI158" i="1"/>
  <c r="AH158" i="1" s="1"/>
  <c r="AA158" i="1" s="1"/>
  <c r="AJ158" i="1"/>
  <c r="AK158" i="1"/>
  <c r="P119" i="1"/>
  <c r="R119" i="1" s="1"/>
  <c r="P230" i="1"/>
  <c r="R230" i="1" s="1"/>
  <c r="P154" i="1"/>
  <c r="R154" i="1" s="1"/>
  <c r="AK140" i="1"/>
  <c r="AJ140" i="1"/>
  <c r="AH140" i="1" s="1"/>
  <c r="AA140" i="1" s="1"/>
  <c r="AI140" i="1"/>
  <c r="AZ49" i="1"/>
  <c r="AX49" i="1" s="1"/>
  <c r="AZ5" i="1"/>
  <c r="AX5" i="1" s="1"/>
  <c r="AA88" i="1"/>
  <c r="H33" i="1"/>
  <c r="Z33" i="1"/>
  <c r="G33" i="1"/>
  <c r="P33" i="1"/>
  <c r="R33" i="1" s="1"/>
  <c r="I197" i="1"/>
  <c r="H61" i="1"/>
  <c r="Z61" i="1"/>
  <c r="G61" i="1"/>
  <c r="P61" i="1"/>
  <c r="R61" i="1" s="1"/>
  <c r="Z229" i="1"/>
  <c r="G229" i="1"/>
  <c r="P229" i="1"/>
  <c r="R229" i="1" s="1"/>
  <c r="AU229" i="1"/>
  <c r="AT229" i="1" s="1"/>
  <c r="AS229" i="1" s="1"/>
  <c r="AR229" i="1" s="1"/>
  <c r="AQ229" i="1" s="1"/>
  <c r="AP229" i="1" s="1"/>
  <c r="AO229" i="1" s="1"/>
  <c r="AN229" i="1" s="1"/>
  <c r="AM229" i="1" s="1"/>
  <c r="AL229" i="1" s="1"/>
  <c r="I167" i="1"/>
  <c r="I254" i="1"/>
  <c r="Z72" i="1"/>
  <c r="H72" i="1"/>
  <c r="P72" i="1"/>
  <c r="R72" i="1" s="1"/>
  <c r="G72" i="1"/>
  <c r="AD58" i="1"/>
  <c r="AE58" i="1"/>
  <c r="P137" i="1"/>
  <c r="R137" i="1" s="1"/>
  <c r="AQ298" i="1"/>
  <c r="AP298" i="1" s="1"/>
  <c r="AO298" i="1" s="1"/>
  <c r="AN298" i="1" s="1"/>
  <c r="AM298" i="1" s="1"/>
  <c r="AL298" i="1" s="1"/>
  <c r="AT298" i="1"/>
  <c r="AS298" i="1"/>
  <c r="AR298" i="1" s="1"/>
  <c r="AT343" i="1"/>
  <c r="AS343" i="1" s="1"/>
  <c r="AR343" i="1" s="1"/>
  <c r="AQ343" i="1" s="1"/>
  <c r="AP343" i="1" s="1"/>
  <c r="AO343" i="1" s="1"/>
  <c r="AN343" i="1" s="1"/>
  <c r="AM343" i="1" s="1"/>
  <c r="AL343" i="1" s="1"/>
  <c r="AT220" i="1"/>
  <c r="AS220" i="1" s="1"/>
  <c r="AR220" i="1" s="1"/>
  <c r="AQ220" i="1"/>
  <c r="AP220" i="1"/>
  <c r="AO220" i="1" s="1"/>
  <c r="AN220" i="1" s="1"/>
  <c r="AM220" i="1" s="1"/>
  <c r="AL220" i="1" s="1"/>
  <c r="AK86" i="1"/>
  <c r="AI86" i="1"/>
  <c r="AJ86" i="1"/>
  <c r="BK82" i="1"/>
  <c r="BJ82" i="1"/>
  <c r="BI82" i="1" s="1"/>
  <c r="BH82" i="1" s="1"/>
  <c r="BG82" i="1" s="1"/>
  <c r="BF82" i="1" s="1"/>
  <c r="BE82" i="1" s="1"/>
  <c r="BD82" i="1" s="1"/>
  <c r="BC82" i="1" s="1"/>
  <c r="AT340" i="1"/>
  <c r="AS340" i="1" s="1"/>
  <c r="AR340" i="1"/>
  <c r="AQ340" i="1" s="1"/>
  <c r="AP340" i="1" s="1"/>
  <c r="AO340" i="1" s="1"/>
  <c r="AN340" i="1" s="1"/>
  <c r="AM340" i="1" s="1"/>
  <c r="AL340" i="1" s="1"/>
  <c r="AT179" i="1"/>
  <c r="AS179" i="1" s="1"/>
  <c r="AR179" i="1" s="1"/>
  <c r="AQ179" i="1" s="1"/>
  <c r="AP179" i="1" s="1"/>
  <c r="AO179" i="1" s="1"/>
  <c r="AN179" i="1" s="1"/>
  <c r="AM179" i="1" s="1"/>
  <c r="AL179" i="1" s="1"/>
  <c r="AT155" i="1"/>
  <c r="AS155" i="1" s="1"/>
  <c r="AR155" i="1" s="1"/>
  <c r="AQ155" i="1" s="1"/>
  <c r="AP155" i="1" s="1"/>
  <c r="AO155" i="1" s="1"/>
  <c r="AN155" i="1" s="1"/>
  <c r="AM155" i="1" s="1"/>
  <c r="AL155" i="1" s="1"/>
  <c r="BK99" i="1"/>
  <c r="BJ99" i="1"/>
  <c r="BI99" i="1" s="1"/>
  <c r="BH99" i="1" s="1"/>
  <c r="BG99" i="1" s="1"/>
  <c r="BF99" i="1" s="1"/>
  <c r="BE99" i="1" s="1"/>
  <c r="BD99" i="1" s="1"/>
  <c r="BC99" i="1" s="1"/>
  <c r="BK28" i="1"/>
  <c r="BJ28" i="1"/>
  <c r="BI28" i="1"/>
  <c r="BH28" i="1" s="1"/>
  <c r="BG28" i="1" s="1"/>
  <c r="BF28" i="1" s="1"/>
  <c r="BE28" i="1" s="1"/>
  <c r="BD28" i="1" s="1"/>
  <c r="BC28" i="1" s="1"/>
  <c r="AT173" i="1"/>
  <c r="AS173" i="1"/>
  <c r="AR173" i="1"/>
  <c r="AQ173" i="1" s="1"/>
  <c r="AP173" i="1" s="1"/>
  <c r="AO173" i="1" s="1"/>
  <c r="AN173" i="1" s="1"/>
  <c r="AM173" i="1" s="1"/>
  <c r="AL173" i="1" s="1"/>
  <c r="AK88" i="1"/>
  <c r="AI88" i="1"/>
  <c r="AH88" i="1" s="1"/>
  <c r="AJ88" i="1"/>
  <c r="BK91" i="1"/>
  <c r="BJ91" i="1" s="1"/>
  <c r="BI91" i="1" s="1"/>
  <c r="BH91" i="1" s="1"/>
  <c r="BG91" i="1" s="1"/>
  <c r="BF91" i="1" s="1"/>
  <c r="BE91" i="1" s="1"/>
  <c r="BD91" i="1" s="1"/>
  <c r="BC91" i="1" s="1"/>
  <c r="BK26" i="1"/>
  <c r="BJ26" i="1" s="1"/>
  <c r="BI26" i="1" s="1"/>
  <c r="BH26" i="1" s="1"/>
  <c r="BG26" i="1" s="1"/>
  <c r="BF26" i="1" s="1"/>
  <c r="BE26" i="1" s="1"/>
  <c r="BD26" i="1" s="1"/>
  <c r="BC26" i="1" s="1"/>
  <c r="AT145" i="1"/>
  <c r="AS145" i="1" s="1"/>
  <c r="AR145" i="1" s="1"/>
  <c r="AQ145" i="1" s="1"/>
  <c r="AP145" i="1" s="1"/>
  <c r="AO145" i="1" s="1"/>
  <c r="AN145" i="1" s="1"/>
  <c r="AM145" i="1" s="1"/>
  <c r="AL145" i="1" s="1"/>
  <c r="AT167" i="1"/>
  <c r="AS167" i="1" s="1"/>
  <c r="AR167" i="1" s="1"/>
  <c r="AQ167" i="1" s="1"/>
  <c r="AP167" i="1" s="1"/>
  <c r="AO167" i="1" s="1"/>
  <c r="AN167" i="1" s="1"/>
  <c r="AM167" i="1" s="1"/>
  <c r="AL167" i="1" s="1"/>
  <c r="AT30" i="1"/>
  <c r="AS30" i="1"/>
  <c r="AR30" i="1" s="1"/>
  <c r="AQ30" i="1" s="1"/>
  <c r="AP30" i="1" s="1"/>
  <c r="AO30" i="1" s="1"/>
  <c r="AN30" i="1" s="1"/>
  <c r="AM30" i="1" s="1"/>
  <c r="AL30" i="1" s="1"/>
  <c r="AT32" i="1"/>
  <c r="AS32" i="1" s="1"/>
  <c r="AR32" i="1" s="1"/>
  <c r="AQ32" i="1" s="1"/>
  <c r="AP32" i="1" s="1"/>
  <c r="AO32" i="1" s="1"/>
  <c r="AN32" i="1" s="1"/>
  <c r="AM32" i="1" s="1"/>
  <c r="AL32" i="1" s="1"/>
  <c r="BK90" i="1"/>
  <c r="BJ90" i="1" s="1"/>
  <c r="BI90" i="1" s="1"/>
  <c r="BH90" i="1" s="1"/>
  <c r="BG90" i="1" s="1"/>
  <c r="BF90" i="1" s="1"/>
  <c r="BE90" i="1" s="1"/>
  <c r="BD90" i="1" s="1"/>
  <c r="BC90" i="1" s="1"/>
  <c r="BK32" i="1"/>
  <c r="BJ32" i="1"/>
  <c r="BI32" i="1"/>
  <c r="BH32" i="1" s="1"/>
  <c r="BG32" i="1" s="1"/>
  <c r="BF32" i="1" s="1"/>
  <c r="BE32" i="1" s="1"/>
  <c r="BD32" i="1" s="1"/>
  <c r="BC32" i="1" s="1"/>
  <c r="AS43" i="1"/>
  <c r="AR43" i="1" s="1"/>
  <c r="AQ43" i="1" s="1"/>
  <c r="AP43" i="1" s="1"/>
  <c r="AO43" i="1" s="1"/>
  <c r="AN43" i="1" s="1"/>
  <c r="AM43" i="1" s="1"/>
  <c r="AL43" i="1" s="1"/>
  <c r="AT43" i="1"/>
  <c r="AJ42" i="1"/>
  <c r="AI42" i="1"/>
  <c r="AH42" i="1" s="1"/>
  <c r="AK42" i="1"/>
  <c r="AT100" i="1"/>
  <c r="AS100" i="1" s="1"/>
  <c r="AR100" i="1" s="1"/>
  <c r="AQ100" i="1" s="1"/>
  <c r="AP100" i="1" s="1"/>
  <c r="AO100" i="1" s="1"/>
  <c r="AN100" i="1" s="1"/>
  <c r="AM100" i="1" s="1"/>
  <c r="AL100" i="1" s="1"/>
  <c r="BK67" i="1"/>
  <c r="BJ67" i="1" s="1"/>
  <c r="BI67" i="1" s="1"/>
  <c r="BH67" i="1" s="1"/>
  <c r="BG67" i="1" s="1"/>
  <c r="BF67" i="1" s="1"/>
  <c r="BE67" i="1" s="1"/>
  <c r="BD67" i="1" s="1"/>
  <c r="BC67" i="1" s="1"/>
  <c r="BJ14" i="1"/>
  <c r="BI14" i="1"/>
  <c r="BH14" i="1" s="1"/>
  <c r="BG14" i="1" s="1"/>
  <c r="BF14" i="1" s="1"/>
  <c r="BE14" i="1" s="1"/>
  <c r="BD14" i="1" s="1"/>
  <c r="BC14" i="1" s="1"/>
  <c r="BK14" i="1"/>
  <c r="AJ301" i="1"/>
  <c r="AI301" i="1"/>
  <c r="AH301" i="1" s="1"/>
  <c r="AT295" i="1"/>
  <c r="AS295" i="1" s="1"/>
  <c r="AR295" i="1"/>
  <c r="AQ295" i="1" s="1"/>
  <c r="AP295" i="1" s="1"/>
  <c r="AO295" i="1" s="1"/>
  <c r="AN295" i="1" s="1"/>
  <c r="AM295" i="1" s="1"/>
  <c r="AL295" i="1" s="1"/>
  <c r="BK4" i="1"/>
  <c r="BJ4" i="1" s="1"/>
  <c r="BI4" i="1" s="1"/>
  <c r="BH4" i="1" s="1"/>
  <c r="BG4" i="1" s="1"/>
  <c r="BF4" i="1" s="1"/>
  <c r="BE4" i="1" s="1"/>
  <c r="BD4" i="1" s="1"/>
  <c r="BC4" i="1" s="1"/>
  <c r="AT148" i="1"/>
  <c r="AS148" i="1" s="1"/>
  <c r="AR148" i="1" s="1"/>
  <c r="AQ148" i="1" s="1"/>
  <c r="AP148" i="1" s="1"/>
  <c r="AO148" i="1" s="1"/>
  <c r="AN148" i="1" s="1"/>
  <c r="AM148" i="1" s="1"/>
  <c r="AL148" i="1" s="1"/>
  <c r="K323" i="1"/>
  <c r="BK69" i="1"/>
  <c r="BJ69" i="1" s="1"/>
  <c r="BI69" i="1" s="1"/>
  <c r="BH69" i="1" s="1"/>
  <c r="BG69" i="1" s="1"/>
  <c r="BF69" i="1" s="1"/>
  <c r="BE69" i="1" s="1"/>
  <c r="BD69" i="1" s="1"/>
  <c r="BC69" i="1" s="1"/>
  <c r="AT164" i="1"/>
  <c r="AS164" i="1" s="1"/>
  <c r="AR164" i="1" s="1"/>
  <c r="AQ164" i="1" s="1"/>
  <c r="AP164" i="1" s="1"/>
  <c r="AO164" i="1" s="1"/>
  <c r="AN164" i="1" s="1"/>
  <c r="AM164" i="1" s="1"/>
  <c r="AL164" i="1" s="1"/>
  <c r="AT276" i="1"/>
  <c r="AS276" i="1" s="1"/>
  <c r="AR276" i="1" s="1"/>
  <c r="AQ276" i="1" s="1"/>
  <c r="AP276" i="1" s="1"/>
  <c r="AO276" i="1" s="1"/>
  <c r="AN276" i="1" s="1"/>
  <c r="AM276" i="1" s="1"/>
  <c r="AL276" i="1" s="1"/>
  <c r="AK124" i="1"/>
  <c r="AJ124" i="1"/>
  <c r="AI124" i="1"/>
  <c r="AH124" i="1" s="1"/>
  <c r="AA124" i="1" s="1"/>
  <c r="AJ147" i="1"/>
  <c r="AH147" i="1" s="1"/>
  <c r="AK147" i="1"/>
  <c r="AI147" i="1"/>
  <c r="AS334" i="1"/>
  <c r="AR334" i="1" s="1"/>
  <c r="AQ334" i="1" s="1"/>
  <c r="AP334" i="1"/>
  <c r="AO334" i="1" s="1"/>
  <c r="AN334" i="1" s="1"/>
  <c r="AM334" i="1" s="1"/>
  <c r="AL334" i="1" s="1"/>
  <c r="AT334" i="1"/>
  <c r="AI139" i="1"/>
  <c r="AK139" i="1"/>
  <c r="AJ139" i="1"/>
  <c r="AH139" i="1" s="1"/>
  <c r="AT192" i="1"/>
  <c r="AS192" i="1"/>
  <c r="AR192" i="1" s="1"/>
  <c r="AQ192" i="1" s="1"/>
  <c r="AP192" i="1" s="1"/>
  <c r="AO192" i="1" s="1"/>
  <c r="AN192" i="1" s="1"/>
  <c r="AM192" i="1" s="1"/>
  <c r="AL192" i="1" s="1"/>
  <c r="BK6" i="1"/>
  <c r="BJ6" i="1" s="1"/>
  <c r="BI6" i="1" s="1"/>
  <c r="BH6" i="1" s="1"/>
  <c r="BG6" i="1" s="1"/>
  <c r="BF6" i="1" s="1"/>
  <c r="BE6" i="1" s="1"/>
  <c r="BD6" i="1" s="1"/>
  <c r="BC6" i="1" s="1"/>
  <c r="G44" i="1"/>
  <c r="Z44" i="1"/>
  <c r="AU44" i="1"/>
  <c r="P44" i="1"/>
  <c r="H44" i="1"/>
  <c r="H119" i="1"/>
  <c r="AT46" i="1"/>
  <c r="AS46" i="1" s="1"/>
  <c r="AR46" i="1" s="1"/>
  <c r="AQ46" i="1" s="1"/>
  <c r="AP46" i="1" s="1"/>
  <c r="AO46" i="1" s="1"/>
  <c r="AN46" i="1" s="1"/>
  <c r="AM46" i="1" s="1"/>
  <c r="AL46" i="1" s="1"/>
  <c r="I154" i="1"/>
  <c r="AI320" i="1"/>
  <c r="AJ320" i="1"/>
  <c r="AK320" i="1"/>
  <c r="AA330" i="1"/>
  <c r="AB330" i="1"/>
  <c r="AH187" i="1"/>
  <c r="AH251" i="1"/>
  <c r="H39" i="1"/>
  <c r="P39" i="1"/>
  <c r="R39" i="1" s="1"/>
  <c r="Z39" i="1"/>
  <c r="G39" i="1"/>
  <c r="I236" i="1"/>
  <c r="I247" i="1"/>
  <c r="AU247" i="1"/>
  <c r="P247" i="1"/>
  <c r="AF247" i="1" s="1"/>
  <c r="I185" i="1"/>
  <c r="AE185" i="1"/>
  <c r="AD185" i="1"/>
  <c r="AB185" i="1"/>
  <c r="G30" i="1"/>
  <c r="H30" i="1"/>
  <c r="Z30" i="1"/>
  <c r="P30" i="1"/>
  <c r="I157" i="1"/>
  <c r="G208" i="1"/>
  <c r="P208" i="1"/>
  <c r="R208" i="1" s="1"/>
  <c r="AU208" i="1"/>
  <c r="G35" i="1"/>
  <c r="P35" i="1"/>
  <c r="R35" i="1" s="1"/>
  <c r="AA285" i="1"/>
  <c r="AD285" i="1" s="1"/>
  <c r="K315" i="1"/>
  <c r="AC315" i="1"/>
  <c r="AF315" i="1"/>
  <c r="I188" i="1"/>
  <c r="AD188" i="1"/>
  <c r="AE188" i="1"/>
  <c r="BK43" i="1"/>
  <c r="BJ43" i="1"/>
  <c r="BI43" i="1" s="1"/>
  <c r="BH43" i="1" s="1"/>
  <c r="BG43" i="1" s="1"/>
  <c r="BF43" i="1" s="1"/>
  <c r="BE43" i="1" s="1"/>
  <c r="BD43" i="1" s="1"/>
  <c r="BC43" i="1" s="1"/>
  <c r="AT283" i="1"/>
  <c r="AS283" i="1" s="1"/>
  <c r="AR283" i="1" s="1"/>
  <c r="AQ283" i="1" s="1"/>
  <c r="AP283" i="1" s="1"/>
  <c r="AO283" i="1"/>
  <c r="AN283" i="1" s="1"/>
  <c r="AM283" i="1" s="1"/>
  <c r="AL283" i="1" s="1"/>
  <c r="AJ119" i="1"/>
  <c r="AK119" i="1"/>
  <c r="AI119" i="1"/>
  <c r="AH119" i="1" s="1"/>
  <c r="BK107" i="1"/>
  <c r="BJ107" i="1"/>
  <c r="BI107" i="1"/>
  <c r="BH107" i="1" s="1"/>
  <c r="BG107" i="1" s="1"/>
  <c r="BF107" i="1" s="1"/>
  <c r="BE107" i="1" s="1"/>
  <c r="BD107" i="1" s="1"/>
  <c r="BC107" i="1" s="1"/>
  <c r="BK36" i="1"/>
  <c r="BJ36" i="1"/>
  <c r="BI36" i="1" s="1"/>
  <c r="BH36" i="1" s="1"/>
  <c r="BG36" i="1" s="1"/>
  <c r="BF36" i="1" s="1"/>
  <c r="BE36" i="1" s="1"/>
  <c r="BD36" i="1" s="1"/>
  <c r="BC36" i="1" s="1"/>
  <c r="AT175" i="1"/>
  <c r="AS175" i="1" s="1"/>
  <c r="AR175" i="1" s="1"/>
  <c r="AQ175" i="1" s="1"/>
  <c r="AP175" i="1" s="1"/>
  <c r="AO175" i="1" s="1"/>
  <c r="AN175" i="1" s="1"/>
  <c r="AM175" i="1" s="1"/>
  <c r="AL175" i="1" s="1"/>
  <c r="AT104" i="1"/>
  <c r="AS104" i="1" s="1"/>
  <c r="AR104" i="1" s="1"/>
  <c r="AQ104" i="1" s="1"/>
  <c r="AP104" i="1" s="1"/>
  <c r="AO104" i="1" s="1"/>
  <c r="AN104" i="1" s="1"/>
  <c r="AM104" i="1" s="1"/>
  <c r="AL104" i="1" s="1"/>
  <c r="BK60" i="1"/>
  <c r="BJ60" i="1"/>
  <c r="BI60" i="1"/>
  <c r="BH60" i="1" s="1"/>
  <c r="BG60" i="1" s="1"/>
  <c r="BF60" i="1" s="1"/>
  <c r="BE60" i="1" s="1"/>
  <c r="BD60" i="1" s="1"/>
  <c r="BC60" i="1" s="1"/>
  <c r="AU246" i="1"/>
  <c r="AT223" i="1"/>
  <c r="AS223" i="1" s="1"/>
  <c r="AR223" i="1" s="1"/>
  <c r="AQ223" i="1" s="1"/>
  <c r="AP223" i="1" s="1"/>
  <c r="AO223" i="1" s="1"/>
  <c r="AN223" i="1" s="1"/>
  <c r="AM223" i="1" s="1"/>
  <c r="AL223" i="1" s="1"/>
  <c r="AT36" i="1"/>
  <c r="AS36" i="1" s="1"/>
  <c r="AR36" i="1" s="1"/>
  <c r="AQ36" i="1"/>
  <c r="AP36" i="1" s="1"/>
  <c r="AO36" i="1" s="1"/>
  <c r="AN36" i="1" s="1"/>
  <c r="AM36" i="1" s="1"/>
  <c r="AL36" i="1" s="1"/>
  <c r="BK100" i="1"/>
  <c r="BJ100" i="1"/>
  <c r="BI100" i="1" s="1"/>
  <c r="BH100" i="1" s="1"/>
  <c r="BG100" i="1" s="1"/>
  <c r="BF100" i="1" s="1"/>
  <c r="BE100" i="1" s="1"/>
  <c r="BD100" i="1" s="1"/>
  <c r="BC100" i="1" s="1"/>
  <c r="AS262" i="1"/>
  <c r="AR262" i="1" s="1"/>
  <c r="AQ262" i="1" s="1"/>
  <c r="AP262" i="1" s="1"/>
  <c r="AO262" i="1" s="1"/>
  <c r="AN262" i="1" s="1"/>
  <c r="AM262" i="1" s="1"/>
  <c r="AL262" i="1" s="1"/>
  <c r="AT262" i="1"/>
  <c r="AT281" i="1"/>
  <c r="AS281" i="1" s="1"/>
  <c r="AR281" i="1"/>
  <c r="AQ281" i="1" s="1"/>
  <c r="AP281" i="1" s="1"/>
  <c r="AO281" i="1" s="1"/>
  <c r="AN281" i="1" s="1"/>
  <c r="AM281" i="1" s="1"/>
  <c r="AL281" i="1" s="1"/>
  <c r="AT275" i="1"/>
  <c r="AS275" i="1" s="1"/>
  <c r="AR275" i="1" s="1"/>
  <c r="AQ275" i="1" s="1"/>
  <c r="AP275" i="1" s="1"/>
  <c r="AO275" i="1" s="1"/>
  <c r="AN275" i="1" s="1"/>
  <c r="AM275" i="1" s="1"/>
  <c r="AL275" i="1" s="1"/>
  <c r="AQ29" i="1"/>
  <c r="AP29" i="1" s="1"/>
  <c r="AO29" i="1" s="1"/>
  <c r="AN29" i="1" s="1"/>
  <c r="AM29" i="1" s="1"/>
  <c r="AL29" i="1" s="1"/>
  <c r="AT29" i="1"/>
  <c r="AS29" i="1" s="1"/>
  <c r="AR29" i="1" s="1"/>
  <c r="AT128" i="1"/>
  <c r="AS128" i="1" s="1"/>
  <c r="AR128" i="1" s="1"/>
  <c r="AQ128" i="1" s="1"/>
  <c r="AP128" i="1" s="1"/>
  <c r="AO128" i="1" s="1"/>
  <c r="AN128" i="1" s="1"/>
  <c r="AM128" i="1" s="1"/>
  <c r="AL128" i="1" s="1"/>
  <c r="BK35" i="1"/>
  <c r="BJ35" i="1" s="1"/>
  <c r="BI35" i="1" s="1"/>
  <c r="BH35" i="1" s="1"/>
  <c r="BG35" i="1" s="1"/>
  <c r="BF35" i="1" s="1"/>
  <c r="BE35" i="1" s="1"/>
  <c r="BD35" i="1" s="1"/>
  <c r="BC35" i="1" s="1"/>
  <c r="BK20" i="1"/>
  <c r="BJ20" i="1" s="1"/>
  <c r="BI20" i="1" s="1"/>
  <c r="BH20" i="1" s="1"/>
  <c r="BG20" i="1" s="1"/>
  <c r="BF20" i="1" s="1"/>
  <c r="BE20" i="1" s="1"/>
  <c r="BD20" i="1" s="1"/>
  <c r="BC20" i="1" s="1"/>
  <c r="AT126" i="1"/>
  <c r="AS126" i="1" s="1"/>
  <c r="AR126" i="1" s="1"/>
  <c r="AQ126" i="1" s="1"/>
  <c r="AP126" i="1" s="1"/>
  <c r="AO126" i="1"/>
  <c r="AN126" i="1" s="1"/>
  <c r="AM126" i="1" s="1"/>
  <c r="AL126" i="1" s="1"/>
  <c r="AO60" i="1"/>
  <c r="AN60" i="1" s="1"/>
  <c r="AM60" i="1" s="1"/>
  <c r="AL60" i="1" s="1"/>
  <c r="AS60" i="1"/>
  <c r="AR60" i="1" s="1"/>
  <c r="AQ60" i="1" s="1"/>
  <c r="AP60" i="1" s="1"/>
  <c r="AT60" i="1"/>
  <c r="BK76" i="1"/>
  <c r="BJ76" i="1" s="1"/>
  <c r="BI76" i="1" s="1"/>
  <c r="BH76" i="1" s="1"/>
  <c r="BG76" i="1" s="1"/>
  <c r="BF76" i="1" s="1"/>
  <c r="BE76" i="1" s="1"/>
  <c r="BD76" i="1" s="1"/>
  <c r="BC76" i="1" s="1"/>
  <c r="BK12" i="1"/>
  <c r="BJ12" i="1"/>
  <c r="BI12" i="1"/>
  <c r="BH12" i="1"/>
  <c r="BG12" i="1" s="1"/>
  <c r="BF12" i="1" s="1"/>
  <c r="BE12" i="1" s="1"/>
  <c r="BD12" i="1" s="1"/>
  <c r="BC12" i="1" s="1"/>
  <c r="AI200" i="1"/>
  <c r="AH200" i="1" s="1"/>
  <c r="AJ200" i="1"/>
  <c r="AK200" i="1"/>
  <c r="AT183" i="1"/>
  <c r="AS183" i="1" s="1"/>
  <c r="AR183" i="1" s="1"/>
  <c r="AQ183" i="1" s="1"/>
  <c r="AP183" i="1" s="1"/>
  <c r="AO183" i="1" s="1"/>
  <c r="AN183" i="1" s="1"/>
  <c r="AM183" i="1" s="1"/>
  <c r="AL183" i="1" s="1"/>
  <c r="AT202" i="1"/>
  <c r="AS202" i="1" s="1"/>
  <c r="AR202" i="1" s="1"/>
  <c r="AQ202" i="1" s="1"/>
  <c r="AP202" i="1" s="1"/>
  <c r="AO202" i="1" s="1"/>
  <c r="AN202" i="1"/>
  <c r="AM202" i="1" s="1"/>
  <c r="AL202" i="1" s="1"/>
  <c r="AJ113" i="1"/>
  <c r="AK113" i="1"/>
  <c r="AI113" i="1"/>
  <c r="AH113" i="1" s="1"/>
  <c r="AB113" i="1" s="1"/>
  <c r="P344" i="1"/>
  <c r="R344" i="1" s="1"/>
  <c r="BK55" i="1"/>
  <c r="BJ55" i="1" s="1"/>
  <c r="BI55" i="1" s="1"/>
  <c r="BH55" i="1" s="1"/>
  <c r="BG55" i="1" s="1"/>
  <c r="BF55" i="1" s="1"/>
  <c r="BE55" i="1" s="1"/>
  <c r="BD55" i="1" s="1"/>
  <c r="BC55" i="1" s="1"/>
  <c r="AT171" i="1"/>
  <c r="AS171" i="1" s="1"/>
  <c r="AR171" i="1" s="1"/>
  <c r="AQ171" i="1" s="1"/>
  <c r="AP171" i="1" s="1"/>
  <c r="AO171" i="1" s="1"/>
  <c r="AN171" i="1" s="1"/>
  <c r="AM171" i="1" s="1"/>
  <c r="AL171" i="1" s="1"/>
  <c r="BK59" i="1"/>
  <c r="BJ59" i="1" s="1"/>
  <c r="BI59" i="1" s="1"/>
  <c r="BH59" i="1" s="1"/>
  <c r="BG59" i="1" s="1"/>
  <c r="BF59" i="1" s="1"/>
  <c r="BE59" i="1" s="1"/>
  <c r="BD59" i="1" s="1"/>
  <c r="BC59" i="1" s="1"/>
  <c r="AT181" i="1"/>
  <c r="AS181" i="1"/>
  <c r="AR181" i="1" s="1"/>
  <c r="AQ181" i="1"/>
  <c r="AP181" i="1" s="1"/>
  <c r="AO181" i="1" s="1"/>
  <c r="AN181" i="1" s="1"/>
  <c r="AM181" i="1" s="1"/>
  <c r="AL181" i="1" s="1"/>
  <c r="BK2" i="1"/>
  <c r="BJ2" i="1" s="1"/>
  <c r="BI2" i="1" s="1"/>
  <c r="BH2" i="1" s="1"/>
  <c r="BG2" i="1" s="1"/>
  <c r="BF2" i="1" s="1"/>
  <c r="BE2" i="1" s="1"/>
  <c r="BD2" i="1" s="1"/>
  <c r="BC2" i="1" s="1"/>
  <c r="BK29" i="1"/>
  <c r="BJ29" i="1" s="1"/>
  <c r="BI29" i="1" s="1"/>
  <c r="BH29" i="1" s="1"/>
  <c r="BG29" i="1" s="1"/>
  <c r="BF29" i="1" s="1"/>
  <c r="BE29" i="1" s="1"/>
  <c r="BD29" i="1" s="1"/>
  <c r="BC29" i="1" s="1"/>
  <c r="AS48" i="1"/>
  <c r="AR48" i="1"/>
  <c r="AQ48" i="1" s="1"/>
  <c r="AP48" i="1" s="1"/>
  <c r="AO48" i="1" s="1"/>
  <c r="AN48" i="1" s="1"/>
  <c r="AM48" i="1" s="1"/>
  <c r="AL48" i="1" s="1"/>
  <c r="AT48" i="1"/>
  <c r="AI315" i="1"/>
  <c r="AJ315" i="1"/>
  <c r="AK315" i="1"/>
  <c r="AT85" i="1"/>
  <c r="AS85" i="1" s="1"/>
  <c r="AR85" i="1"/>
  <c r="AQ85" i="1" s="1"/>
  <c r="AP85" i="1" s="1"/>
  <c r="AO85" i="1" s="1"/>
  <c r="AN85" i="1"/>
  <c r="AM85" i="1" s="1"/>
  <c r="AL85" i="1" s="1"/>
  <c r="AT333" i="1"/>
  <c r="AS333" i="1" s="1"/>
  <c r="AR333" i="1" s="1"/>
  <c r="AQ333" i="1" s="1"/>
  <c r="AP333" i="1" s="1"/>
  <c r="AO333" i="1" s="1"/>
  <c r="AN333" i="1" s="1"/>
  <c r="AM333" i="1" s="1"/>
  <c r="AL333" i="1" s="1"/>
  <c r="AR57" i="1"/>
  <c r="AQ57" i="1" s="1"/>
  <c r="AP57" i="1" s="1"/>
  <c r="AO57" i="1" s="1"/>
  <c r="AN57" i="1" s="1"/>
  <c r="AM57" i="1" s="1"/>
  <c r="AL57" i="1" s="1"/>
  <c r="AT57" i="1"/>
  <c r="AS57" i="1"/>
  <c r="AJ121" i="1"/>
  <c r="AI121" i="1"/>
  <c r="AH121" i="1" s="1"/>
  <c r="AB121" i="1" s="1"/>
  <c r="AK121" i="1"/>
  <c r="AT127" i="1"/>
  <c r="AS127" i="1"/>
  <c r="AR127" i="1" s="1"/>
  <c r="AQ127" i="1"/>
  <c r="AP127" i="1" s="1"/>
  <c r="AO127" i="1" s="1"/>
  <c r="AN127" i="1" s="1"/>
  <c r="AM127" i="1" s="1"/>
  <c r="AL127" i="1" s="1"/>
  <c r="P46" i="1"/>
  <c r="AF46" i="1" s="1"/>
  <c r="AZ27" i="1"/>
  <c r="AX27" i="1" s="1"/>
  <c r="AB188" i="1"/>
  <c r="AA348" i="1"/>
  <c r="R302" i="1"/>
  <c r="R179" i="1"/>
  <c r="Z364" i="1"/>
  <c r="G364" i="1"/>
  <c r="K364" i="1"/>
  <c r="AU364" i="1"/>
  <c r="AT364" i="1" s="1"/>
  <c r="AS364" i="1" s="1"/>
  <c r="AR364" i="1" s="1"/>
  <c r="AQ364" i="1" s="1"/>
  <c r="AP364" i="1" s="1"/>
  <c r="AO364" i="1" s="1"/>
  <c r="AN364" i="1" s="1"/>
  <c r="AM364" i="1" s="1"/>
  <c r="AL364" i="1" s="1"/>
  <c r="P69" i="1"/>
  <c r="R69" i="1" s="1"/>
  <c r="Z321" i="1"/>
  <c r="G321" i="1"/>
  <c r="P321" i="1"/>
  <c r="R321" i="1" s="1"/>
  <c r="AU321" i="1"/>
  <c r="I97" i="1"/>
  <c r="G97" i="1"/>
  <c r="AU97" i="1"/>
  <c r="AT97" i="1" s="1"/>
  <c r="AS97" i="1" s="1"/>
  <c r="AR97" i="1" s="1"/>
  <c r="AQ97" i="1" s="1"/>
  <c r="AP97" i="1" s="1"/>
  <c r="AO97" i="1" s="1"/>
  <c r="AN97" i="1" s="1"/>
  <c r="AM97" i="1" s="1"/>
  <c r="AL97" i="1" s="1"/>
  <c r="P97" i="1"/>
  <c r="Z97" i="1"/>
  <c r="Z210" i="1"/>
  <c r="P210" i="1"/>
  <c r="R210" i="1" s="1"/>
  <c r="I163" i="1"/>
  <c r="I199" i="1"/>
  <c r="AK82" i="1"/>
  <c r="AJ82" i="1"/>
  <c r="AI82" i="1"/>
  <c r="AH82" i="1" s="1"/>
  <c r="AA82" i="1" s="1"/>
  <c r="AD82" i="1" s="1"/>
  <c r="BK37" i="1"/>
  <c r="BJ37" i="1"/>
  <c r="BI37" i="1"/>
  <c r="BH37" i="1"/>
  <c r="BG37" i="1" s="1"/>
  <c r="BF37" i="1" s="1"/>
  <c r="BE37" i="1" s="1"/>
  <c r="BD37" i="1" s="1"/>
  <c r="BC37" i="1" s="1"/>
  <c r="AS255" i="1"/>
  <c r="AR255" i="1" s="1"/>
  <c r="AQ255" i="1" s="1"/>
  <c r="AP255" i="1" s="1"/>
  <c r="AO255" i="1" s="1"/>
  <c r="AN255" i="1" s="1"/>
  <c r="AM255" i="1" s="1"/>
  <c r="AL255" i="1" s="1"/>
  <c r="AT255" i="1"/>
  <c r="AT64" i="1"/>
  <c r="AS64" i="1"/>
  <c r="AR64" i="1" s="1"/>
  <c r="AQ64" i="1"/>
  <c r="AP64" i="1" s="1"/>
  <c r="AO64" i="1" s="1"/>
  <c r="AN64" i="1" s="1"/>
  <c r="AM64" i="1" s="1"/>
  <c r="AL64" i="1" s="1"/>
  <c r="BK68" i="1"/>
  <c r="BJ68" i="1" s="1"/>
  <c r="BI68" i="1" s="1"/>
  <c r="BH68" i="1" s="1"/>
  <c r="BG68" i="1" s="1"/>
  <c r="BF68" i="1" s="1"/>
  <c r="BE68" i="1" s="1"/>
  <c r="BD68" i="1" s="1"/>
  <c r="BC68" i="1" s="1"/>
  <c r="AT243" i="1"/>
  <c r="AS243" i="1" s="1"/>
  <c r="AR243" i="1" s="1"/>
  <c r="AQ243" i="1" s="1"/>
  <c r="AP243" i="1" s="1"/>
  <c r="AO243" i="1" s="1"/>
  <c r="AN243" i="1" s="1"/>
  <c r="AM243" i="1" s="1"/>
  <c r="AL243" i="1" s="1"/>
  <c r="AT40" i="1"/>
  <c r="AS40" i="1" s="1"/>
  <c r="AR40" i="1" s="1"/>
  <c r="AQ40" i="1" s="1"/>
  <c r="AP40" i="1" s="1"/>
  <c r="AO40" i="1" s="1"/>
  <c r="AN40" i="1" s="1"/>
  <c r="AM40" i="1" s="1"/>
  <c r="AL40" i="1" s="1"/>
  <c r="BK94" i="1"/>
  <c r="BJ94" i="1"/>
  <c r="BI94" i="1" s="1"/>
  <c r="BH94" i="1" s="1"/>
  <c r="BG94" i="1" s="1"/>
  <c r="BF94" i="1" s="1"/>
  <c r="BE94" i="1" s="1"/>
  <c r="BD94" i="1" s="1"/>
  <c r="BC94" i="1" s="1"/>
  <c r="AT168" i="1"/>
  <c r="AS168" i="1" s="1"/>
  <c r="AR168" i="1" s="1"/>
  <c r="AQ168" i="1" s="1"/>
  <c r="AP168" i="1" s="1"/>
  <c r="AO168" i="1" s="1"/>
  <c r="AN168" i="1" s="1"/>
  <c r="AM168" i="1" s="1"/>
  <c r="AL168" i="1" s="1"/>
  <c r="AT66" i="1"/>
  <c r="AS66" i="1" s="1"/>
  <c r="AR66" i="1" s="1"/>
  <c r="AQ66" i="1"/>
  <c r="AP66" i="1" s="1"/>
  <c r="AO66" i="1" s="1"/>
  <c r="AN66" i="1" s="1"/>
  <c r="AM66" i="1" s="1"/>
  <c r="AL66" i="1" s="1"/>
  <c r="AI105" i="1"/>
  <c r="AJ105" i="1"/>
  <c r="AK105" i="1"/>
  <c r="BE16" i="1"/>
  <c r="BD16" i="1" s="1"/>
  <c r="BC16" i="1" s="1"/>
  <c r="BK16" i="1"/>
  <c r="BJ16" i="1"/>
  <c r="BI16" i="1"/>
  <c r="BH16" i="1"/>
  <c r="BG16" i="1" s="1"/>
  <c r="BF16" i="1" s="1"/>
  <c r="AT347" i="1"/>
  <c r="AS347" i="1" s="1"/>
  <c r="AR347" i="1" s="1"/>
  <c r="AQ347" i="1" s="1"/>
  <c r="AP347" i="1" s="1"/>
  <c r="AO347" i="1" s="1"/>
  <c r="AN347" i="1" s="1"/>
  <c r="AM347" i="1" s="1"/>
  <c r="AL347" i="1" s="1"/>
  <c r="AT271" i="1"/>
  <c r="AS271" i="1" s="1"/>
  <c r="AR271" i="1" s="1"/>
  <c r="AQ271" i="1" s="1"/>
  <c r="AP271" i="1" s="1"/>
  <c r="AO271" i="1" s="1"/>
  <c r="AN271" i="1" s="1"/>
  <c r="AM271" i="1" s="1"/>
  <c r="AL271" i="1" s="1"/>
  <c r="AT182" i="1"/>
  <c r="AS182" i="1"/>
  <c r="AR182" i="1" s="1"/>
  <c r="AQ182" i="1" s="1"/>
  <c r="AP182" i="1" s="1"/>
  <c r="AO182" i="1" s="1"/>
  <c r="AN182" i="1" s="1"/>
  <c r="AM182" i="1" s="1"/>
  <c r="AL182" i="1" s="1"/>
  <c r="AT89" i="1"/>
  <c r="AS89" i="1" s="1"/>
  <c r="AR89" i="1"/>
  <c r="AQ89" i="1" s="1"/>
  <c r="AP89" i="1" s="1"/>
  <c r="AO89" i="1" s="1"/>
  <c r="AN89" i="1" s="1"/>
  <c r="AM89" i="1" s="1"/>
  <c r="AL89" i="1" s="1"/>
  <c r="BK75" i="1"/>
  <c r="BJ75" i="1"/>
  <c r="BI75" i="1"/>
  <c r="BH75" i="1" s="1"/>
  <c r="BG75" i="1" s="1"/>
  <c r="BF75" i="1" s="1"/>
  <c r="BE75" i="1" s="1"/>
  <c r="BD75" i="1" s="1"/>
  <c r="BC75" i="1" s="1"/>
  <c r="BK18" i="1"/>
  <c r="BJ18" i="1"/>
  <c r="BI18" i="1" s="1"/>
  <c r="BH18" i="1" s="1"/>
  <c r="BG18" i="1" s="1"/>
  <c r="BF18" i="1" s="1"/>
  <c r="BE18" i="1" s="1"/>
  <c r="BD18" i="1" s="1"/>
  <c r="BC18" i="1" s="1"/>
  <c r="AT309" i="1"/>
  <c r="AS309" i="1"/>
  <c r="AR309" i="1" s="1"/>
  <c r="AQ309" i="1" s="1"/>
  <c r="AP309" i="1" s="1"/>
  <c r="AO309" i="1" s="1"/>
  <c r="AN309" i="1" s="1"/>
  <c r="AM309" i="1" s="1"/>
  <c r="AL309" i="1" s="1"/>
  <c r="AT299" i="1"/>
  <c r="AS299" i="1"/>
  <c r="AR299" i="1"/>
  <c r="AQ299" i="1" s="1"/>
  <c r="AP299" i="1" s="1"/>
  <c r="AO299" i="1" s="1"/>
  <c r="AN299" i="1" s="1"/>
  <c r="AM299" i="1" s="1"/>
  <c r="AL299" i="1" s="1"/>
  <c r="BK3" i="1"/>
  <c r="BJ3" i="1" s="1"/>
  <c r="BI3" i="1" s="1"/>
  <c r="BH3" i="1"/>
  <c r="BG3" i="1" s="1"/>
  <c r="BF3" i="1" s="1"/>
  <c r="BE3" i="1" s="1"/>
  <c r="BD3" i="1" s="1"/>
  <c r="BC3" i="1" s="1"/>
  <c r="AI152" i="1"/>
  <c r="AJ152" i="1"/>
  <c r="AK152" i="1"/>
  <c r="BH85" i="1"/>
  <c r="BG85" i="1" s="1"/>
  <c r="BF85" i="1" s="1"/>
  <c r="BE85" i="1" s="1"/>
  <c r="BD85" i="1" s="1"/>
  <c r="BC85" i="1" s="1"/>
  <c r="BJ85" i="1"/>
  <c r="BI85" i="1" s="1"/>
  <c r="BK85" i="1"/>
  <c r="AS344" i="1"/>
  <c r="AR344" i="1" s="1"/>
  <c r="AQ344" i="1" s="1"/>
  <c r="AP344" i="1" s="1"/>
  <c r="AO344" i="1" s="1"/>
  <c r="AN344" i="1" s="1"/>
  <c r="AM344" i="1" s="1"/>
  <c r="AL344" i="1" s="1"/>
  <c r="AT344" i="1"/>
  <c r="AT249" i="1"/>
  <c r="AS249" i="1"/>
  <c r="AR249" i="1" s="1"/>
  <c r="AQ249" i="1" s="1"/>
  <c r="AP249" i="1" s="1"/>
  <c r="AO249" i="1" s="1"/>
  <c r="AN249" i="1" s="1"/>
  <c r="AM249" i="1" s="1"/>
  <c r="AL249" i="1" s="1"/>
  <c r="AT259" i="1"/>
  <c r="AS259" i="1" s="1"/>
  <c r="AR259" i="1"/>
  <c r="AQ259" i="1" s="1"/>
  <c r="AP259" i="1" s="1"/>
  <c r="AO259" i="1" s="1"/>
  <c r="AN259" i="1" s="1"/>
  <c r="AM259" i="1" s="1"/>
  <c r="AL259" i="1" s="1"/>
  <c r="AS170" i="1"/>
  <c r="AR170" i="1" s="1"/>
  <c r="AQ170" i="1" s="1"/>
  <c r="AP170" i="1" s="1"/>
  <c r="AO170" i="1" s="1"/>
  <c r="AN170" i="1" s="1"/>
  <c r="AM170" i="1" s="1"/>
  <c r="AL170" i="1" s="1"/>
  <c r="AT170" i="1"/>
  <c r="AU69" i="1"/>
  <c r="AT69" i="1" s="1"/>
  <c r="AS69" i="1" s="1"/>
  <c r="AR69" i="1" s="1"/>
  <c r="AQ69" i="1" s="1"/>
  <c r="AP69" i="1" s="1"/>
  <c r="AO69" i="1" s="1"/>
  <c r="AN69" i="1" s="1"/>
  <c r="AM69" i="1" s="1"/>
  <c r="AL69" i="1" s="1"/>
  <c r="AT304" i="1"/>
  <c r="AS304" i="1" s="1"/>
  <c r="AR304" i="1" s="1"/>
  <c r="AQ304" i="1" s="1"/>
  <c r="AP304" i="1" s="1"/>
  <c r="AO304" i="1" s="1"/>
  <c r="AN304" i="1" s="1"/>
  <c r="AM304" i="1" s="1"/>
  <c r="AL304" i="1" s="1"/>
  <c r="AS111" i="1"/>
  <c r="AR111" i="1" s="1"/>
  <c r="AQ111" i="1" s="1"/>
  <c r="AP111" i="1" s="1"/>
  <c r="AO111" i="1" s="1"/>
  <c r="AN111" i="1" s="1"/>
  <c r="AM111" i="1" s="1"/>
  <c r="AL111" i="1" s="1"/>
  <c r="AT111" i="1"/>
  <c r="BK61" i="1"/>
  <c r="BJ61" i="1" s="1"/>
  <c r="BI61" i="1" s="1"/>
  <c r="BH61" i="1" s="1"/>
  <c r="BG61" i="1" s="1"/>
  <c r="BF61" i="1" s="1"/>
  <c r="BE61" i="1" s="1"/>
  <c r="BD61" i="1" s="1"/>
  <c r="BC61" i="1" s="1"/>
  <c r="AJ74" i="1"/>
  <c r="AK74" i="1"/>
  <c r="AI74" i="1"/>
  <c r="AH74" i="1" s="1"/>
  <c r="AT357" i="1"/>
  <c r="AS357" i="1" s="1"/>
  <c r="AR357" i="1" s="1"/>
  <c r="AQ357" i="1" s="1"/>
  <c r="AP357" i="1" s="1"/>
  <c r="AO357" i="1" s="1"/>
  <c r="AN357" i="1" s="1"/>
  <c r="AM357" i="1" s="1"/>
  <c r="AL357" i="1" s="1"/>
  <c r="AT297" i="1"/>
  <c r="AS297" i="1" s="1"/>
  <c r="AR297" i="1" s="1"/>
  <c r="AQ297" i="1" s="1"/>
  <c r="AP297" i="1" s="1"/>
  <c r="AO297" i="1" s="1"/>
  <c r="AN297" i="1" s="1"/>
  <c r="AM297" i="1" s="1"/>
  <c r="AL297" i="1" s="1"/>
  <c r="BK88" i="1"/>
  <c r="BJ88" i="1"/>
  <c r="BI88" i="1" s="1"/>
  <c r="BH88" i="1" s="1"/>
  <c r="BG88" i="1" s="1"/>
  <c r="BF88" i="1" s="1"/>
  <c r="BE88" i="1" s="1"/>
  <c r="BD88" i="1" s="1"/>
  <c r="BC88" i="1" s="1"/>
  <c r="AQ293" i="1"/>
  <c r="AP293" i="1" s="1"/>
  <c r="AO293" i="1" s="1"/>
  <c r="AN293" i="1" s="1"/>
  <c r="AM293" i="1" s="1"/>
  <c r="AL293" i="1" s="1"/>
  <c r="AT293" i="1"/>
  <c r="AS293" i="1" s="1"/>
  <c r="AR293" i="1" s="1"/>
  <c r="BJ81" i="1"/>
  <c r="BI81" i="1"/>
  <c r="BH81" i="1" s="1"/>
  <c r="BG81" i="1" s="1"/>
  <c r="BF81" i="1" s="1"/>
  <c r="BE81" i="1" s="1"/>
  <c r="BD81" i="1" s="1"/>
  <c r="BC81" i="1" s="1"/>
  <c r="BK81" i="1"/>
  <c r="AJ285" i="1"/>
  <c r="AI285" i="1"/>
  <c r="AH285" i="1" s="1"/>
  <c r="AB285" i="1" s="1"/>
  <c r="AK285" i="1"/>
  <c r="P215" i="1"/>
  <c r="AC215" i="1" s="1"/>
  <c r="G63" i="1"/>
  <c r="Z63" i="1"/>
  <c r="H63" i="1"/>
  <c r="P63" i="1"/>
  <c r="P127" i="1"/>
  <c r="R127" i="1" s="1"/>
  <c r="P287" i="1"/>
  <c r="R287" i="1" s="1"/>
  <c r="P56" i="1"/>
  <c r="AC56" i="1" s="1"/>
  <c r="I200" i="1"/>
  <c r="AF200" i="1"/>
  <c r="AA144" i="1"/>
  <c r="AB144" i="1"/>
  <c r="AZ64" i="1"/>
  <c r="AX64" i="1" s="1"/>
  <c r="AH71" i="1"/>
  <c r="P227" i="1"/>
  <c r="P366" i="1"/>
  <c r="G332" i="1"/>
  <c r="K332" i="1" s="1"/>
  <c r="Z332" i="1"/>
  <c r="P332" i="1"/>
  <c r="P296" i="1"/>
  <c r="K125" i="1"/>
  <c r="Z216" i="1"/>
  <c r="I216" i="1"/>
  <c r="P216" i="1"/>
  <c r="R216" i="1" s="1"/>
  <c r="G216" i="1"/>
  <c r="G43" i="1"/>
  <c r="Z43" i="1"/>
  <c r="H43" i="1"/>
  <c r="P43" i="1"/>
  <c r="AE31" i="1"/>
  <c r="AB31" i="1"/>
  <c r="K310" i="1"/>
  <c r="P101" i="1"/>
  <c r="R101" i="1" s="1"/>
  <c r="P251" i="1"/>
  <c r="R251" i="1" s="1"/>
  <c r="BK77" i="1"/>
  <c r="BJ77" i="1"/>
  <c r="BI77" i="1" s="1"/>
  <c r="BH77" i="1" s="1"/>
  <c r="BG77" i="1" s="1"/>
  <c r="BF77" i="1" s="1"/>
  <c r="BE77" i="1" s="1"/>
  <c r="BD77" i="1" s="1"/>
  <c r="BC77" i="1" s="1"/>
  <c r="AU214" i="1"/>
  <c r="AT214" i="1" s="1"/>
  <c r="AS214" i="1" s="1"/>
  <c r="AR214" i="1" s="1"/>
  <c r="AQ214" i="1" s="1"/>
  <c r="AP214" i="1" s="1"/>
  <c r="AO214" i="1" s="1"/>
  <c r="AN214" i="1" s="1"/>
  <c r="AM214" i="1" s="1"/>
  <c r="AL214" i="1" s="1"/>
  <c r="AR136" i="1"/>
  <c r="AQ136" i="1" s="1"/>
  <c r="AP136" i="1" s="1"/>
  <c r="AO136" i="1"/>
  <c r="AN136" i="1" s="1"/>
  <c r="AM136" i="1" s="1"/>
  <c r="AL136" i="1" s="1"/>
  <c r="AT136" i="1"/>
  <c r="AS136" i="1"/>
  <c r="BG53" i="1"/>
  <c r="BF53" i="1" s="1"/>
  <c r="BE53" i="1" s="1"/>
  <c r="BD53" i="1" s="1"/>
  <c r="BC53" i="1" s="1"/>
  <c r="BK53" i="1"/>
  <c r="BJ53" i="1"/>
  <c r="BI53" i="1"/>
  <c r="BH53" i="1" s="1"/>
  <c r="AT176" i="1"/>
  <c r="AS176" i="1" s="1"/>
  <c r="AR176" i="1" s="1"/>
  <c r="AQ176" i="1" s="1"/>
  <c r="AP176" i="1" s="1"/>
  <c r="AO176" i="1" s="1"/>
  <c r="AN176" i="1" s="1"/>
  <c r="AM176" i="1" s="1"/>
  <c r="AL176" i="1" s="1"/>
  <c r="AS79" i="1"/>
  <c r="AR79" i="1" s="1"/>
  <c r="AQ79" i="1" s="1"/>
  <c r="AP79" i="1" s="1"/>
  <c r="AO79" i="1" s="1"/>
  <c r="AN79" i="1" s="1"/>
  <c r="AM79" i="1" s="1"/>
  <c r="AL79" i="1" s="1"/>
  <c r="AT79" i="1"/>
  <c r="AJ109" i="1"/>
  <c r="AI109" i="1"/>
  <c r="AH109" i="1" s="1"/>
  <c r="AK109" i="1"/>
  <c r="BK79" i="1"/>
  <c r="BJ79" i="1"/>
  <c r="BH79" i="1"/>
  <c r="BG79" i="1" s="1"/>
  <c r="BF79" i="1" s="1"/>
  <c r="BE79" i="1" s="1"/>
  <c r="BD79" i="1" s="1"/>
  <c r="BC79" i="1" s="1"/>
  <c r="BI79" i="1"/>
  <c r="AT172" i="1"/>
  <c r="AS172" i="1"/>
  <c r="AR172" i="1" s="1"/>
  <c r="AQ172" i="1" s="1"/>
  <c r="AP172" i="1" s="1"/>
  <c r="AO172" i="1" s="1"/>
  <c r="AN172" i="1" s="1"/>
  <c r="AM172" i="1" s="1"/>
  <c r="AL172" i="1" s="1"/>
  <c r="AT157" i="1"/>
  <c r="AS157" i="1" s="1"/>
  <c r="AR157" i="1" s="1"/>
  <c r="AQ157" i="1" s="1"/>
  <c r="AP157" i="1" s="1"/>
  <c r="AO157" i="1" s="1"/>
  <c r="AN157" i="1" s="1"/>
  <c r="AM157" i="1" s="1"/>
  <c r="AL157" i="1" s="1"/>
  <c r="AJ37" i="1"/>
  <c r="AI37" i="1"/>
  <c r="AH37" i="1" s="1"/>
  <c r="AB37" i="1" s="1"/>
  <c r="AK37" i="1"/>
  <c r="BE102" i="1"/>
  <c r="BD102" i="1" s="1"/>
  <c r="BC102" i="1" s="1"/>
  <c r="BK102" i="1"/>
  <c r="BJ102" i="1"/>
  <c r="BI102" i="1" s="1"/>
  <c r="BH102" i="1" s="1"/>
  <c r="BG102" i="1" s="1"/>
  <c r="BF102" i="1" s="1"/>
  <c r="AN339" i="1"/>
  <c r="AM339" i="1" s="1"/>
  <c r="AL339" i="1" s="1"/>
  <c r="AT339" i="1"/>
  <c r="AS339" i="1"/>
  <c r="AR339" i="1" s="1"/>
  <c r="AQ339" i="1" s="1"/>
  <c r="AP339" i="1" s="1"/>
  <c r="AO339" i="1" s="1"/>
  <c r="AT221" i="1"/>
  <c r="AS221" i="1" s="1"/>
  <c r="AR221" i="1" s="1"/>
  <c r="AQ221" i="1"/>
  <c r="AP221" i="1" s="1"/>
  <c r="AO221" i="1" s="1"/>
  <c r="AN221" i="1" s="1"/>
  <c r="AM221" i="1" s="1"/>
  <c r="AL221" i="1" s="1"/>
  <c r="AT235" i="1"/>
  <c r="AS235" i="1" s="1"/>
  <c r="AR235" i="1" s="1"/>
  <c r="AQ235" i="1" s="1"/>
  <c r="AP235" i="1" s="1"/>
  <c r="AO235" i="1" s="1"/>
  <c r="AN235" i="1" s="1"/>
  <c r="AM235" i="1" s="1"/>
  <c r="AL235" i="1" s="1"/>
  <c r="AT41" i="1"/>
  <c r="AS41" i="1" s="1"/>
  <c r="AR41" i="1" s="1"/>
  <c r="AQ41" i="1" s="1"/>
  <c r="AP41" i="1" s="1"/>
  <c r="AO41" i="1" s="1"/>
  <c r="AN41" i="1" s="1"/>
  <c r="AM41" i="1" s="1"/>
  <c r="AL41" i="1" s="1"/>
  <c r="BK84" i="1"/>
  <c r="BJ84" i="1" s="1"/>
  <c r="BI84" i="1" s="1"/>
  <c r="BH84" i="1" s="1"/>
  <c r="BG84" i="1" s="1"/>
  <c r="BF84" i="1" s="1"/>
  <c r="BE84" i="1" s="1"/>
  <c r="BD84" i="1" s="1"/>
  <c r="BC84" i="1" s="1"/>
  <c r="BK13" i="1"/>
  <c r="BJ13" i="1" s="1"/>
  <c r="BI13" i="1" s="1"/>
  <c r="BH13" i="1" s="1"/>
  <c r="BG13" i="1" s="1"/>
  <c r="BF13" i="1" s="1"/>
  <c r="BE13" i="1" s="1"/>
  <c r="BD13" i="1" s="1"/>
  <c r="BC13" i="1" s="1"/>
  <c r="AT273" i="1"/>
  <c r="AS273" i="1" s="1"/>
  <c r="AR273" i="1" s="1"/>
  <c r="AQ273" i="1" s="1"/>
  <c r="AP273" i="1" s="1"/>
  <c r="AO273" i="1" s="1"/>
  <c r="AN273" i="1"/>
  <c r="AM273" i="1" s="1"/>
  <c r="AL273" i="1" s="1"/>
  <c r="AS184" i="1"/>
  <c r="AR184" i="1" s="1"/>
  <c r="AQ184" i="1" s="1"/>
  <c r="AP184" i="1" s="1"/>
  <c r="AO184" i="1" s="1"/>
  <c r="AN184" i="1" s="1"/>
  <c r="AM184" i="1" s="1"/>
  <c r="AL184" i="1" s="1"/>
  <c r="AT184" i="1"/>
  <c r="AT206" i="1"/>
  <c r="AS206" i="1"/>
  <c r="AR206" i="1" s="1"/>
  <c r="AQ206" i="1" s="1"/>
  <c r="AP206" i="1" s="1"/>
  <c r="AO206" i="1" s="1"/>
  <c r="AN206" i="1" s="1"/>
  <c r="AM206" i="1" s="1"/>
  <c r="AL206" i="1" s="1"/>
  <c r="AK120" i="1"/>
  <c r="AI120" i="1"/>
  <c r="AJ120" i="1"/>
  <c r="BK78" i="1"/>
  <c r="BJ78" i="1"/>
  <c r="BI78" i="1" s="1"/>
  <c r="BH78" i="1" s="1"/>
  <c r="BG78" i="1" s="1"/>
  <c r="BF78" i="1" s="1"/>
  <c r="BE78" i="1" s="1"/>
  <c r="BD78" i="1" s="1"/>
  <c r="BC78" i="1" s="1"/>
  <c r="AT336" i="1"/>
  <c r="AS336" i="1" s="1"/>
  <c r="AR336" i="1"/>
  <c r="AQ336" i="1" s="1"/>
  <c r="AP336" i="1" s="1"/>
  <c r="AO336" i="1" s="1"/>
  <c r="AN336" i="1" s="1"/>
  <c r="AM336" i="1" s="1"/>
  <c r="AL336" i="1" s="1"/>
  <c r="AK209" i="1"/>
  <c r="AJ209" i="1"/>
  <c r="AI209" i="1"/>
  <c r="AT215" i="1"/>
  <c r="AS215" i="1"/>
  <c r="AR215" i="1" s="1"/>
  <c r="AQ215" i="1"/>
  <c r="AP215" i="1" s="1"/>
  <c r="AO215" i="1" s="1"/>
  <c r="AN215" i="1" s="1"/>
  <c r="AM215" i="1" s="1"/>
  <c r="AL215" i="1" s="1"/>
  <c r="AR122" i="1"/>
  <c r="AQ122" i="1" s="1"/>
  <c r="AP122" i="1" s="1"/>
  <c r="AO122" i="1" s="1"/>
  <c r="AN122" i="1" s="1"/>
  <c r="AM122" i="1" s="1"/>
  <c r="AL122" i="1" s="1"/>
  <c r="AT122" i="1"/>
  <c r="AS122" i="1" s="1"/>
  <c r="P298" i="1"/>
  <c r="R298" i="1" s="1"/>
  <c r="AP346" i="1"/>
  <c r="AO346" i="1" s="1"/>
  <c r="AN346" i="1"/>
  <c r="AM346" i="1" s="1"/>
  <c r="AL346" i="1" s="1"/>
  <c r="AT346" i="1"/>
  <c r="AS346" i="1" s="1"/>
  <c r="AR346" i="1" s="1"/>
  <c r="AQ346" i="1" s="1"/>
  <c r="AT129" i="1"/>
  <c r="AS129" i="1"/>
  <c r="AR129" i="1" s="1"/>
  <c r="AQ129" i="1" s="1"/>
  <c r="AP129" i="1" s="1"/>
  <c r="AO129" i="1" s="1"/>
  <c r="AN129" i="1" s="1"/>
  <c r="AM129" i="1" s="1"/>
  <c r="AL129" i="1" s="1"/>
  <c r="BK21" i="1"/>
  <c r="BJ21" i="1" s="1"/>
  <c r="BI21" i="1" s="1"/>
  <c r="BH21" i="1" s="1"/>
  <c r="BG21" i="1" s="1"/>
  <c r="BF21" i="1" s="1"/>
  <c r="BE21" i="1" s="1"/>
  <c r="BD21" i="1" s="1"/>
  <c r="BC21" i="1" s="1"/>
  <c r="AT107" i="1"/>
  <c r="AS107" i="1"/>
  <c r="AR107" i="1" s="1"/>
  <c r="AQ107" i="1" s="1"/>
  <c r="AP107" i="1" s="1"/>
  <c r="AO107" i="1" s="1"/>
  <c r="AN107" i="1" s="1"/>
  <c r="AM107" i="1" s="1"/>
  <c r="AL107" i="1" s="1"/>
  <c r="BJ41" i="1"/>
  <c r="BI41" i="1"/>
  <c r="BH41" i="1" s="1"/>
  <c r="BG41" i="1" s="1"/>
  <c r="BF41" i="1" s="1"/>
  <c r="BE41" i="1" s="1"/>
  <c r="BD41" i="1" s="1"/>
  <c r="BC41" i="1" s="1"/>
  <c r="BK41" i="1"/>
  <c r="AT163" i="1"/>
  <c r="AS163" i="1" s="1"/>
  <c r="AR163" i="1" s="1"/>
  <c r="AQ163" i="1" s="1"/>
  <c r="AP163" i="1" s="1"/>
  <c r="AO163" i="1" s="1"/>
  <c r="AN163" i="1" s="1"/>
  <c r="AM163" i="1" s="1"/>
  <c r="AL163" i="1" s="1"/>
  <c r="BK58" i="1"/>
  <c r="BJ58" i="1" s="1"/>
  <c r="BI58" i="1" s="1"/>
  <c r="BH58" i="1"/>
  <c r="BG58" i="1" s="1"/>
  <c r="BF58" i="1" s="1"/>
  <c r="BE58" i="1" s="1"/>
  <c r="BD58" i="1" s="1"/>
  <c r="BC58" i="1" s="1"/>
  <c r="AR205" i="1"/>
  <c r="AQ205" i="1" s="1"/>
  <c r="AP205" i="1"/>
  <c r="AO205" i="1" s="1"/>
  <c r="AN205" i="1" s="1"/>
  <c r="AM205" i="1" s="1"/>
  <c r="AL205" i="1" s="1"/>
  <c r="AT205" i="1"/>
  <c r="AS205" i="1" s="1"/>
  <c r="BK38" i="1"/>
  <c r="BG38" i="1"/>
  <c r="BF38" i="1" s="1"/>
  <c r="BE38" i="1" s="1"/>
  <c r="BD38" i="1" s="1"/>
  <c r="BC38" i="1" s="1"/>
  <c r="BJ38" i="1"/>
  <c r="BI38" i="1"/>
  <c r="BH38" i="1" s="1"/>
  <c r="AP204" i="1"/>
  <c r="AO204" i="1" s="1"/>
  <c r="AN204" i="1" s="1"/>
  <c r="AM204" i="1" s="1"/>
  <c r="AL204" i="1" s="1"/>
  <c r="AT204" i="1"/>
  <c r="AS204" i="1" s="1"/>
  <c r="AR204" i="1" s="1"/>
  <c r="AQ204" i="1" s="1"/>
  <c r="P113" i="1"/>
  <c r="R113" i="1" s="1"/>
  <c r="H127" i="1"/>
  <c r="AF127" i="1"/>
  <c r="P200" i="1"/>
  <c r="R200" i="1" s="1"/>
  <c r="AZ98" i="1"/>
  <c r="AX98" i="1" s="1"/>
  <c r="AZ70" i="1"/>
  <c r="AX70" i="1" s="1"/>
  <c r="I238" i="1"/>
  <c r="AU238" i="1"/>
  <c r="P238" i="1"/>
  <c r="AC238" i="1" s="1"/>
  <c r="Z219" i="1"/>
  <c r="G219" i="1"/>
  <c r="P219" i="1"/>
  <c r="R219" i="1" s="1"/>
  <c r="P354" i="1"/>
  <c r="P53" i="1"/>
  <c r="P169" i="1"/>
  <c r="P197" i="1"/>
  <c r="P269" i="1"/>
  <c r="R269" i="1" s="1"/>
  <c r="P309" i="1"/>
  <c r="P118" i="1"/>
  <c r="P186" i="1"/>
  <c r="P250" i="1"/>
  <c r="P282" i="1"/>
  <c r="P337" i="1"/>
  <c r="R337" i="1" s="1"/>
  <c r="P87" i="1"/>
  <c r="P155" i="1"/>
  <c r="P191" i="1"/>
  <c r="P223" i="1"/>
  <c r="P267" i="1"/>
  <c r="AF267" i="1" s="1"/>
  <c r="P299" i="1"/>
  <c r="P346" i="1"/>
  <c r="P248" i="1"/>
  <c r="P164" i="1"/>
  <c r="P343" i="1"/>
  <c r="AC343" i="1" s="1"/>
  <c r="P236" i="1"/>
  <c r="R236" i="1" s="1"/>
  <c r="P256" i="1"/>
  <c r="P116" i="1"/>
  <c r="P244" i="1"/>
  <c r="P121" i="1"/>
  <c r="P153" i="1"/>
  <c r="R153" i="1" s="1"/>
  <c r="P185" i="1"/>
  <c r="P253" i="1"/>
  <c r="AC253" i="1" s="1"/>
  <c r="P285" i="1"/>
  <c r="R285" i="1" s="1"/>
  <c r="P340" i="1"/>
  <c r="P74" i="1"/>
  <c r="P102" i="1"/>
  <c r="P134" i="1"/>
  <c r="P170" i="1"/>
  <c r="P202" i="1"/>
  <c r="P266" i="1"/>
  <c r="P107" i="1"/>
  <c r="P139" i="1"/>
  <c r="P171" i="1"/>
  <c r="P207" i="1"/>
  <c r="P283" i="1"/>
  <c r="P96" i="1"/>
  <c r="AC96" i="1" s="1"/>
  <c r="P339" i="1"/>
  <c r="P268" i="1"/>
  <c r="P108" i="1"/>
  <c r="P144" i="1"/>
  <c r="P60" i="1"/>
  <c r="R60" i="1" s="1"/>
  <c r="P21" i="1"/>
  <c r="P73" i="1"/>
  <c r="R73" i="1" s="1"/>
  <c r="P133" i="1"/>
  <c r="P177" i="1"/>
  <c r="P217" i="1"/>
  <c r="P265" i="1"/>
  <c r="P328" i="1"/>
  <c r="R328" i="1" s="1"/>
  <c r="P82" i="1"/>
  <c r="P126" i="1"/>
  <c r="P174" i="1"/>
  <c r="R174" i="1" s="1"/>
  <c r="P258" i="1"/>
  <c r="R258" i="1" s="1"/>
  <c r="P306" i="1"/>
  <c r="AF306" i="1" s="1"/>
  <c r="P143" i="1"/>
  <c r="P187" i="1"/>
  <c r="P243" i="1"/>
  <c r="P342" i="1"/>
  <c r="P280" i="1"/>
  <c r="R280" i="1" s="1"/>
  <c r="P104" i="1"/>
  <c r="P316" i="1"/>
  <c r="AC316" i="1" s="1"/>
  <c r="P80" i="1"/>
  <c r="P347" i="1"/>
  <c r="P88" i="1"/>
  <c r="P308" i="1"/>
  <c r="P276" i="1"/>
  <c r="R276" i="1" s="1"/>
  <c r="P29" i="1"/>
  <c r="P89" i="1"/>
  <c r="P141" i="1"/>
  <c r="R141" i="1" s="1"/>
  <c r="P181" i="1"/>
  <c r="P221" i="1"/>
  <c r="R221" i="1" s="1"/>
  <c r="P273" i="1"/>
  <c r="P336" i="1"/>
  <c r="P86" i="1"/>
  <c r="R86" i="1" s="1"/>
  <c r="P130" i="1"/>
  <c r="P178" i="1"/>
  <c r="R178" i="1" s="1"/>
  <c r="P218" i="1"/>
  <c r="R218" i="1" s="1"/>
  <c r="P262" i="1"/>
  <c r="P310" i="1"/>
  <c r="R310" i="1" s="1"/>
  <c r="P47" i="1"/>
  <c r="P103" i="1"/>
  <c r="P147" i="1"/>
  <c r="P195" i="1"/>
  <c r="R195" i="1" s="1"/>
  <c r="P291" i="1"/>
  <c r="AC291" i="1" s="1"/>
  <c r="P350" i="1"/>
  <c r="P312" i="1"/>
  <c r="P136" i="1"/>
  <c r="P112" i="1"/>
  <c r="AC112" i="1" s="1"/>
  <c r="P52" i="1"/>
  <c r="P292" i="1"/>
  <c r="AF292" i="1" s="1"/>
  <c r="P124" i="1"/>
  <c r="P351" i="1"/>
  <c r="P37" i="1"/>
  <c r="P145" i="1"/>
  <c r="AF145" i="1" s="1"/>
  <c r="P189" i="1"/>
  <c r="P277" i="1"/>
  <c r="P54" i="1"/>
  <c r="P94" i="1"/>
  <c r="P138" i="1"/>
  <c r="P182" i="1"/>
  <c r="P222" i="1"/>
  <c r="AF222" i="1" s="1"/>
  <c r="P270" i="1"/>
  <c r="R270" i="1" s="1"/>
  <c r="P55" i="1"/>
  <c r="AC55" i="1" s="1"/>
  <c r="P111" i="1"/>
  <c r="P151" i="1"/>
  <c r="P199" i="1"/>
  <c r="P255" i="1"/>
  <c r="P295" i="1"/>
  <c r="P32" i="1"/>
  <c r="P168" i="1"/>
  <c r="P176" i="1"/>
  <c r="R176" i="1" s="1"/>
  <c r="P84" i="1"/>
  <c r="P92" i="1"/>
  <c r="P334" i="1"/>
  <c r="AC334" i="1" s="1"/>
  <c r="P45" i="1"/>
  <c r="P109" i="1"/>
  <c r="R109" i="1" s="1"/>
  <c r="P157" i="1"/>
  <c r="R157" i="1" s="1"/>
  <c r="P237" i="1"/>
  <c r="P293" i="1"/>
  <c r="P22" i="1"/>
  <c r="P66" i="1"/>
  <c r="P106" i="1"/>
  <c r="P150" i="1"/>
  <c r="P194" i="1"/>
  <c r="P234" i="1"/>
  <c r="R234" i="1" s="1"/>
  <c r="P278" i="1"/>
  <c r="P345" i="1"/>
  <c r="AF345" i="1" s="1"/>
  <c r="P163" i="1"/>
  <c r="R163" i="1" s="1"/>
  <c r="P263" i="1"/>
  <c r="R263" i="1" s="1"/>
  <c r="P307" i="1"/>
  <c r="AF307" i="1" s="1"/>
  <c r="P128" i="1"/>
  <c r="P132" i="1"/>
  <c r="P232" i="1"/>
  <c r="AF232" i="1" s="1"/>
  <c r="P140" i="1"/>
  <c r="P240" i="1"/>
  <c r="R240" i="1" s="1"/>
  <c r="P180" i="1"/>
  <c r="P331" i="1"/>
  <c r="AC331" i="1" s="1"/>
  <c r="P320" i="1"/>
  <c r="AC320" i="1" s="1"/>
  <c r="P357" i="1"/>
  <c r="P57" i="1"/>
  <c r="P161" i="1"/>
  <c r="P201" i="1"/>
  <c r="P249" i="1"/>
  <c r="P297" i="1"/>
  <c r="P70" i="1"/>
  <c r="AC70" i="1" s="1"/>
  <c r="P110" i="1"/>
  <c r="P198" i="1"/>
  <c r="P286" i="1"/>
  <c r="P349" i="1"/>
  <c r="P75" i="1"/>
  <c r="P167" i="1"/>
  <c r="R167" i="1" s="1"/>
  <c r="P271" i="1"/>
  <c r="P311" i="1"/>
  <c r="R311" i="1" s="1"/>
  <c r="P160" i="1"/>
  <c r="P196" i="1"/>
  <c r="R196" i="1" s="1"/>
  <c r="P252" i="1"/>
  <c r="AF252" i="1" s="1"/>
  <c r="P172" i="1"/>
  <c r="R172" i="1" s="1"/>
  <c r="P272" i="1"/>
  <c r="R272" i="1" s="1"/>
  <c r="P212" i="1"/>
  <c r="P152" i="1"/>
  <c r="P28" i="1"/>
  <c r="P125" i="1"/>
  <c r="P233" i="1"/>
  <c r="P38" i="1"/>
  <c r="R38" i="1" s="1"/>
  <c r="P162" i="1"/>
  <c r="P274" i="1"/>
  <c r="P91" i="1"/>
  <c r="R91" i="1" s="1"/>
  <c r="P64" i="1"/>
  <c r="P300" i="1"/>
  <c r="R300" i="1" s="1"/>
  <c r="P188" i="1"/>
  <c r="P129" i="1"/>
  <c r="P257" i="1"/>
  <c r="P62" i="1"/>
  <c r="P166" i="1"/>
  <c r="P290" i="1"/>
  <c r="P115" i="1"/>
  <c r="R115" i="1" s="1"/>
  <c r="P235" i="1"/>
  <c r="P192" i="1"/>
  <c r="P76" i="1"/>
  <c r="P325" i="1"/>
  <c r="AC325" i="1" s="1"/>
  <c r="P355" i="1"/>
  <c r="P149" i="1"/>
  <c r="P261" i="1"/>
  <c r="P190" i="1"/>
  <c r="P294" i="1"/>
  <c r="P259" i="1"/>
  <c r="P264" i="1"/>
  <c r="R264" i="1" s="1"/>
  <c r="P204" i="1"/>
  <c r="P220" i="1"/>
  <c r="R220" i="1" s="1"/>
  <c r="P165" i="1"/>
  <c r="P281" i="1"/>
  <c r="AC281" i="1" s="1"/>
  <c r="P78" i="1"/>
  <c r="P341" i="1"/>
  <c r="P135" i="1"/>
  <c r="P275" i="1"/>
  <c r="P100" i="1"/>
  <c r="R100" i="1" s="1"/>
  <c r="P48" i="1"/>
  <c r="R48" i="1" s="1"/>
  <c r="P333" i="1"/>
  <c r="P41" i="1"/>
  <c r="R41" i="1" s="1"/>
  <c r="P173" i="1"/>
  <c r="P301" i="1"/>
  <c r="P98" i="1"/>
  <c r="P206" i="1"/>
  <c r="P31" i="1"/>
  <c r="R31" i="1" s="1"/>
  <c r="P159" i="1"/>
  <c r="P279" i="1"/>
  <c r="R279" i="1" s="1"/>
  <c r="P228" i="1"/>
  <c r="P120" i="1"/>
  <c r="P209" i="1"/>
  <c r="P303" i="1"/>
  <c r="AC303" i="1" s="1"/>
  <c r="P148" i="1"/>
  <c r="P313" i="1"/>
  <c r="R313" i="1" s="1"/>
  <c r="P254" i="1"/>
  <c r="P330" i="1"/>
  <c r="P335" i="1"/>
  <c r="AC335" i="1" s="1"/>
  <c r="P348" i="1"/>
  <c r="P338" i="1"/>
  <c r="P318" i="1"/>
  <c r="AC318" i="1" s="1"/>
  <c r="P59" i="1"/>
  <c r="P40" i="1"/>
  <c r="R40" i="1" s="1"/>
  <c r="P184" i="1"/>
  <c r="AC184" i="1" s="1"/>
  <c r="P65" i="1"/>
  <c r="P114" i="1"/>
  <c r="P79" i="1"/>
  <c r="R79" i="1" s="1"/>
  <c r="P105" i="1"/>
  <c r="AF105" i="1" s="1"/>
  <c r="P122" i="1"/>
  <c r="R122" i="1" s="1"/>
  <c r="P175" i="1"/>
  <c r="P284" i="1"/>
  <c r="P193" i="1"/>
  <c r="P142" i="1"/>
  <c r="P183" i="1"/>
  <c r="R183" i="1" s="1"/>
  <c r="P288" i="1"/>
  <c r="P205" i="1"/>
  <c r="P226" i="1"/>
  <c r="P203" i="1"/>
  <c r="P304" i="1"/>
  <c r="P358" i="1"/>
  <c r="P360" i="1"/>
  <c r="P362" i="1"/>
  <c r="I176" i="1"/>
  <c r="I195" i="1"/>
  <c r="AF195" i="1"/>
  <c r="AC195" i="1"/>
  <c r="I196" i="1"/>
  <c r="AC196" i="1"/>
  <c r="AF196" i="1"/>
  <c r="P27" i="1"/>
  <c r="R27" i="1" s="1"/>
  <c r="AC101" i="1"/>
  <c r="AF101" i="1"/>
  <c r="I251" i="1"/>
  <c r="AC251" i="1"/>
  <c r="BI45" i="1"/>
  <c r="BH45" i="1" s="1"/>
  <c r="BG45" i="1" s="1"/>
  <c r="BF45" i="1" s="1"/>
  <c r="BE45" i="1" s="1"/>
  <c r="BD45" i="1" s="1"/>
  <c r="BC45" i="1" s="1"/>
  <c r="BJ45" i="1"/>
  <c r="BK45" i="1"/>
  <c r="AS289" i="1"/>
  <c r="AR289" i="1" s="1"/>
  <c r="AQ289" i="1" s="1"/>
  <c r="AP289" i="1" s="1"/>
  <c r="AO289" i="1" s="1"/>
  <c r="AN289" i="1" s="1"/>
  <c r="AM289" i="1" s="1"/>
  <c r="AL289" i="1" s="1"/>
  <c r="AT289" i="1"/>
  <c r="AK27" i="1"/>
  <c r="AJ27" i="1"/>
  <c r="AI27" i="1"/>
  <c r="AH27" i="1" s="1"/>
  <c r="AB27" i="1" s="1"/>
  <c r="AU61" i="1"/>
  <c r="BK87" i="1"/>
  <c r="BJ87" i="1" s="1"/>
  <c r="BI87" i="1" s="1"/>
  <c r="BH87" i="1"/>
  <c r="BG87" i="1" s="1"/>
  <c r="BF87" i="1" s="1"/>
  <c r="BE87" i="1" s="1"/>
  <c r="BD87" i="1" s="1"/>
  <c r="BC87" i="1" s="1"/>
  <c r="AT199" i="1"/>
  <c r="AS199" i="1" s="1"/>
  <c r="AR199" i="1" s="1"/>
  <c r="AQ199" i="1" s="1"/>
  <c r="AP199" i="1" s="1"/>
  <c r="AO199" i="1" s="1"/>
  <c r="AN199" i="1" s="1"/>
  <c r="AM199" i="1" s="1"/>
  <c r="AL199" i="1" s="1"/>
  <c r="AT63" i="1"/>
  <c r="AS63" i="1" s="1"/>
  <c r="AR63" i="1"/>
  <c r="AQ63" i="1" s="1"/>
  <c r="AP63" i="1" s="1"/>
  <c r="AO63" i="1" s="1"/>
  <c r="AN63" i="1" s="1"/>
  <c r="AM63" i="1" s="1"/>
  <c r="AL63" i="1" s="1"/>
  <c r="AJ45" i="1"/>
  <c r="AI45" i="1"/>
  <c r="AH45" i="1" s="1"/>
  <c r="AA45" i="1" s="1"/>
  <c r="AK45" i="1"/>
  <c r="BH19" i="1"/>
  <c r="BG19" i="1" s="1"/>
  <c r="BF19" i="1" s="1"/>
  <c r="BE19" i="1" s="1"/>
  <c r="BD19" i="1" s="1"/>
  <c r="BC19" i="1" s="1"/>
  <c r="BK19" i="1"/>
  <c r="BJ19" i="1" s="1"/>
  <c r="BI19" i="1" s="1"/>
  <c r="AT217" i="1"/>
  <c r="AS217" i="1"/>
  <c r="AR217" i="1" s="1"/>
  <c r="AQ217" i="1" s="1"/>
  <c r="AP217" i="1" s="1"/>
  <c r="AO217" i="1" s="1"/>
  <c r="AN217" i="1" s="1"/>
  <c r="AM217" i="1" s="1"/>
  <c r="AL217" i="1" s="1"/>
  <c r="AT47" i="1"/>
  <c r="AS47" i="1" s="1"/>
  <c r="AR47" i="1" s="1"/>
  <c r="AQ47" i="1" s="1"/>
  <c r="AP47" i="1" s="1"/>
  <c r="AO47" i="1" s="1"/>
  <c r="AN47" i="1" s="1"/>
  <c r="AM47" i="1" s="1"/>
  <c r="AL47" i="1" s="1"/>
  <c r="BI57" i="1"/>
  <c r="BH57" i="1" s="1"/>
  <c r="BG57" i="1" s="1"/>
  <c r="BF57" i="1"/>
  <c r="BE57" i="1"/>
  <c r="BD57" i="1" s="1"/>
  <c r="BC57" i="1" s="1"/>
  <c r="BJ57" i="1"/>
  <c r="BK57" i="1"/>
  <c r="BI39" i="1"/>
  <c r="BH39" i="1"/>
  <c r="BG39" i="1" s="1"/>
  <c r="BF39" i="1" s="1"/>
  <c r="BE39" i="1" s="1"/>
  <c r="BD39" i="1" s="1"/>
  <c r="BC39" i="1" s="1"/>
  <c r="BK39" i="1"/>
  <c r="BJ39" i="1" s="1"/>
  <c r="AT331" i="1"/>
  <c r="AS331" i="1"/>
  <c r="AR331" i="1" s="1"/>
  <c r="AQ331" i="1" s="1"/>
  <c r="AP331" i="1" s="1"/>
  <c r="AO331" i="1" s="1"/>
  <c r="AN331" i="1" s="1"/>
  <c r="AM331" i="1" s="1"/>
  <c r="AL331" i="1" s="1"/>
  <c r="AT161" i="1"/>
  <c r="AS161" i="1" s="1"/>
  <c r="AR161" i="1" s="1"/>
  <c r="AQ161" i="1" s="1"/>
  <c r="AP161" i="1" s="1"/>
  <c r="AO161" i="1" s="1"/>
  <c r="AN161" i="1" s="1"/>
  <c r="AM161" i="1" s="1"/>
  <c r="AL161" i="1" s="1"/>
  <c r="AT149" i="1"/>
  <c r="AS149" i="1" s="1"/>
  <c r="AR149" i="1" s="1"/>
  <c r="AQ149" i="1"/>
  <c r="AP149" i="1" s="1"/>
  <c r="AO149" i="1" s="1"/>
  <c r="AN149" i="1" s="1"/>
  <c r="AM149" i="1" s="1"/>
  <c r="AL149" i="1" s="1"/>
  <c r="AT70" i="1"/>
  <c r="AS70" i="1" s="1"/>
  <c r="AR70" i="1" s="1"/>
  <c r="AQ70" i="1" s="1"/>
  <c r="AP70" i="1" s="1"/>
  <c r="AO70" i="1" s="1"/>
  <c r="AN70" i="1" s="1"/>
  <c r="AM70" i="1" s="1"/>
  <c r="AL70" i="1" s="1"/>
  <c r="AS354" i="1"/>
  <c r="AR354" i="1" s="1"/>
  <c r="AQ354" i="1" s="1"/>
  <c r="AP354" i="1" s="1"/>
  <c r="AO354" i="1" s="1"/>
  <c r="AN354" i="1" s="1"/>
  <c r="AM354" i="1" s="1"/>
  <c r="AL354" i="1" s="1"/>
  <c r="AT354" i="1"/>
  <c r="BJ93" i="1"/>
  <c r="BI93" i="1" s="1"/>
  <c r="BH93" i="1" s="1"/>
  <c r="BG93" i="1" s="1"/>
  <c r="BF93" i="1" s="1"/>
  <c r="BE93" i="1" s="1"/>
  <c r="BD93" i="1" s="1"/>
  <c r="BC93" i="1" s="1"/>
  <c r="BK93" i="1"/>
  <c r="AI345" i="1"/>
  <c r="AJ345" i="1"/>
  <c r="AK345" i="1"/>
  <c r="AT253" i="1"/>
  <c r="AS253" i="1" s="1"/>
  <c r="AR253" i="1" s="1"/>
  <c r="AQ253" i="1" s="1"/>
  <c r="AP253" i="1" s="1"/>
  <c r="AO253" i="1" s="1"/>
  <c r="AN253" i="1" s="1"/>
  <c r="AM253" i="1" s="1"/>
  <c r="AL253" i="1" s="1"/>
  <c r="AI263" i="1"/>
  <c r="AK263" i="1"/>
  <c r="AJ263" i="1"/>
  <c r="AI174" i="1"/>
  <c r="AJ174" i="1"/>
  <c r="AK174" i="1"/>
  <c r="AT73" i="1"/>
  <c r="AS73" i="1" s="1"/>
  <c r="AR73" i="1" s="1"/>
  <c r="AQ73" i="1" s="1"/>
  <c r="AP73" i="1" s="1"/>
  <c r="AO73" i="1" s="1"/>
  <c r="AN73" i="1" s="1"/>
  <c r="AM73" i="1" s="1"/>
  <c r="AL73" i="1" s="1"/>
  <c r="BJ103" i="1"/>
  <c r="BG103" i="1"/>
  <c r="BF103" i="1" s="1"/>
  <c r="BE103" i="1" s="1"/>
  <c r="BD103" i="1" s="1"/>
  <c r="BC103" i="1" s="1"/>
  <c r="BK103" i="1"/>
  <c r="BI103" i="1"/>
  <c r="BH103" i="1" s="1"/>
  <c r="AT258" i="1"/>
  <c r="AS258" i="1"/>
  <c r="AR258" i="1" s="1"/>
  <c r="AQ258" i="1" s="1"/>
  <c r="AP258" i="1" s="1"/>
  <c r="AO258" i="1" s="1"/>
  <c r="AN258" i="1" s="1"/>
  <c r="AM258" i="1" s="1"/>
  <c r="AL258" i="1" s="1"/>
  <c r="AT118" i="1"/>
  <c r="AS118" i="1"/>
  <c r="AR118" i="1" s="1"/>
  <c r="AQ118" i="1" s="1"/>
  <c r="AP118" i="1" s="1"/>
  <c r="AO118" i="1" s="1"/>
  <c r="AN118" i="1" s="1"/>
  <c r="AM118" i="1" s="1"/>
  <c r="AL118" i="1" s="1"/>
  <c r="AT114" i="1"/>
  <c r="AS114" i="1" s="1"/>
  <c r="AR114" i="1" s="1"/>
  <c r="AQ114" i="1" s="1"/>
  <c r="AP114" i="1" s="1"/>
  <c r="AO114" i="1" s="1"/>
  <c r="AN114" i="1" s="1"/>
  <c r="AM114" i="1" s="1"/>
  <c r="AL114" i="1" s="1"/>
  <c r="AU35" i="1"/>
  <c r="P131" i="1"/>
  <c r="K298" i="1"/>
  <c r="AC298" i="1"/>
  <c r="AF298" i="1"/>
  <c r="BK17" i="1"/>
  <c r="BJ17" i="1" s="1"/>
  <c r="BI17" i="1" s="1"/>
  <c r="BH17" i="1" s="1"/>
  <c r="BG17" i="1" s="1"/>
  <c r="BF17" i="1" s="1"/>
  <c r="BE17" i="1" s="1"/>
  <c r="BD17" i="1" s="1"/>
  <c r="BC17" i="1" s="1"/>
  <c r="AK84" i="1"/>
  <c r="AI84" i="1"/>
  <c r="AJ84" i="1"/>
  <c r="AJ342" i="1"/>
  <c r="AI342" i="1"/>
  <c r="AH342" i="1" s="1"/>
  <c r="AK342" i="1"/>
  <c r="AT106" i="1"/>
  <c r="AS106" i="1"/>
  <c r="AR106" i="1" s="1"/>
  <c r="AQ106" i="1" s="1"/>
  <c r="AP106" i="1" s="1"/>
  <c r="AO106" i="1" s="1"/>
  <c r="AN106" i="1"/>
  <c r="AM106" i="1" s="1"/>
  <c r="AL106" i="1" s="1"/>
  <c r="BK66" i="1"/>
  <c r="BJ66" i="1" s="1"/>
  <c r="BI66" i="1" s="1"/>
  <c r="BH66" i="1" s="1"/>
  <c r="BG66" i="1" s="1"/>
  <c r="BF66" i="1" s="1"/>
  <c r="BE66" i="1" s="1"/>
  <c r="BD66" i="1" s="1"/>
  <c r="BC66" i="1" s="1"/>
  <c r="AO303" i="1"/>
  <c r="AN303" i="1" s="1"/>
  <c r="AM303" i="1" s="1"/>
  <c r="AL303" i="1" s="1"/>
  <c r="AT303" i="1"/>
  <c r="AS303" i="1" s="1"/>
  <c r="AR303" i="1" s="1"/>
  <c r="AQ303" i="1" s="1"/>
  <c r="AP303" i="1" s="1"/>
  <c r="BK92" i="1"/>
  <c r="BJ92" i="1" s="1"/>
  <c r="BI92" i="1" s="1"/>
  <c r="BH92" i="1"/>
  <c r="BG92" i="1" s="1"/>
  <c r="BF92" i="1" s="1"/>
  <c r="BE92" i="1" s="1"/>
  <c r="BD92" i="1" s="1"/>
  <c r="BC92" i="1" s="1"/>
  <c r="AT98" i="1"/>
  <c r="AS98" i="1"/>
  <c r="AR98" i="1" s="1"/>
  <c r="AQ98" i="1" s="1"/>
  <c r="AP98" i="1" s="1"/>
  <c r="AO98" i="1" s="1"/>
  <c r="AN98" i="1" s="1"/>
  <c r="AM98" i="1" s="1"/>
  <c r="AL98" i="1" s="1"/>
  <c r="BK50" i="1"/>
  <c r="BJ50" i="1" s="1"/>
  <c r="BI50" i="1" s="1"/>
  <c r="BH50" i="1" s="1"/>
  <c r="BG50" i="1" s="1"/>
  <c r="BF50" i="1" s="1"/>
  <c r="BE50" i="1" s="1"/>
  <c r="BD50" i="1" s="1"/>
  <c r="BC50" i="1" s="1"/>
  <c r="AT268" i="1"/>
  <c r="AS268" i="1" s="1"/>
  <c r="AR268" i="1" s="1"/>
  <c r="AQ268" i="1" s="1"/>
  <c r="AP268" i="1" s="1"/>
  <c r="AO268" i="1" s="1"/>
  <c r="AN268" i="1" s="1"/>
  <c r="AM268" i="1" s="1"/>
  <c r="AL268" i="1" s="1"/>
  <c r="P26" i="1"/>
  <c r="I26" i="1"/>
  <c r="G26" i="1"/>
  <c r="AU26" i="1"/>
  <c r="AT26" i="1" s="1"/>
  <c r="AS26" i="1" s="1"/>
  <c r="AR26" i="1" s="1"/>
  <c r="AQ26" i="1" s="1"/>
  <c r="AP26" i="1" s="1"/>
  <c r="AO26" i="1" s="1"/>
  <c r="AN26" i="1" s="1"/>
  <c r="AM26" i="1" s="1"/>
  <c r="AL26" i="1" s="1"/>
  <c r="Z26" i="1"/>
  <c r="G71" i="1"/>
  <c r="H71" i="1"/>
  <c r="P71" i="1"/>
  <c r="Z71" i="1"/>
  <c r="I287" i="1"/>
  <c r="AF287" i="1"/>
  <c r="AC287" i="1"/>
  <c r="P34" i="1"/>
  <c r="R34" i="1" s="1"/>
  <c r="AF359" i="1"/>
  <c r="AA37" i="1"/>
  <c r="D16" i="1"/>
  <c r="D19" i="1" s="1"/>
  <c r="AA34" i="1"/>
  <c r="AH101" i="1"/>
  <c r="AH270" i="1"/>
  <c r="AA270" i="1" s="1"/>
  <c r="I153" i="1"/>
  <c r="G366" i="1"/>
  <c r="Z366" i="1"/>
  <c r="H115" i="1"/>
  <c r="AC115" i="1"/>
  <c r="I269" i="1"/>
  <c r="AE269" i="1"/>
  <c r="AB269" i="1"/>
  <c r="AD269" i="1"/>
  <c r="P225" i="1"/>
  <c r="AF225" i="1" s="1"/>
  <c r="AF41" i="1"/>
  <c r="AC272" i="1"/>
  <c r="AF160" i="1"/>
  <c r="AC280" i="1"/>
  <c r="AF280" i="1"/>
  <c r="AT308" i="1"/>
  <c r="AS308" i="1" s="1"/>
  <c r="AR308" i="1" s="1"/>
  <c r="AQ308" i="1"/>
  <c r="AP308" i="1" s="1"/>
  <c r="AO308" i="1" s="1"/>
  <c r="AN308" i="1" s="1"/>
  <c r="AM308" i="1" s="1"/>
  <c r="AL308" i="1" s="1"/>
  <c r="AR237" i="1"/>
  <c r="AQ237" i="1" s="1"/>
  <c r="AP237" i="1" s="1"/>
  <c r="AO237" i="1" s="1"/>
  <c r="AN237" i="1" s="1"/>
  <c r="AM237" i="1" s="1"/>
  <c r="AL237" i="1" s="1"/>
  <c r="AT237" i="1"/>
  <c r="AS237" i="1" s="1"/>
  <c r="AT55" i="1"/>
  <c r="AS55" i="1"/>
  <c r="AR55" i="1" s="1"/>
  <c r="AQ55" i="1" s="1"/>
  <c r="AP55" i="1" s="1"/>
  <c r="AO55" i="1" s="1"/>
  <c r="AN55" i="1" s="1"/>
  <c r="AM55" i="1" s="1"/>
  <c r="AL55" i="1" s="1"/>
  <c r="AK355" i="1"/>
  <c r="AJ355" i="1"/>
  <c r="AI355" i="1"/>
  <c r="AH355" i="1" s="1"/>
  <c r="BJ40" i="1"/>
  <c r="BI40" i="1" s="1"/>
  <c r="BH40" i="1" s="1"/>
  <c r="BG40" i="1" s="1"/>
  <c r="BF40" i="1" s="1"/>
  <c r="BE40" i="1" s="1"/>
  <c r="BD40" i="1" s="1"/>
  <c r="BC40" i="1" s="1"/>
  <c r="BK40" i="1"/>
  <c r="AU225" i="1"/>
  <c r="AT225" i="1" s="1"/>
  <c r="AS225" i="1" s="1"/>
  <c r="AR225" i="1" s="1"/>
  <c r="AQ225" i="1" s="1"/>
  <c r="AP225" i="1" s="1"/>
  <c r="AO225" i="1" s="1"/>
  <c r="AN225" i="1" s="1"/>
  <c r="AM225" i="1" s="1"/>
  <c r="AL225" i="1" s="1"/>
  <c r="AR75" i="1"/>
  <c r="AQ75" i="1" s="1"/>
  <c r="AP75" i="1" s="1"/>
  <c r="AO75" i="1" s="1"/>
  <c r="AN75" i="1" s="1"/>
  <c r="AM75" i="1" s="1"/>
  <c r="AL75" i="1" s="1"/>
  <c r="AT75" i="1"/>
  <c r="AS75" i="1" s="1"/>
  <c r="BK89" i="1"/>
  <c r="BJ89" i="1" s="1"/>
  <c r="BI89" i="1" s="1"/>
  <c r="BH89" i="1" s="1"/>
  <c r="BG89" i="1" s="1"/>
  <c r="BF89" i="1" s="1"/>
  <c r="BE89" i="1" s="1"/>
  <c r="BD89" i="1" s="1"/>
  <c r="BC89" i="1" s="1"/>
  <c r="BK34" i="1"/>
  <c r="BJ34" i="1"/>
  <c r="BI34" i="1" s="1"/>
  <c r="BH34" i="1" s="1"/>
  <c r="BG34" i="1" s="1"/>
  <c r="BF34" i="1" s="1"/>
  <c r="BE34" i="1" s="1"/>
  <c r="BD34" i="1" s="1"/>
  <c r="BC34" i="1" s="1"/>
  <c r="AT280" i="1"/>
  <c r="AS280" i="1" s="1"/>
  <c r="AR280" i="1" s="1"/>
  <c r="AQ280" i="1" s="1"/>
  <c r="AP280" i="1" s="1"/>
  <c r="AO280" i="1" s="1"/>
  <c r="AN280" i="1" s="1"/>
  <c r="AM280" i="1" s="1"/>
  <c r="AL280" i="1" s="1"/>
  <c r="AT194" i="1"/>
  <c r="AS194" i="1" s="1"/>
  <c r="AR194" i="1" s="1"/>
  <c r="AQ194" i="1" s="1"/>
  <c r="AP194" i="1" s="1"/>
  <c r="AO194" i="1" s="1"/>
  <c r="AN194" i="1" s="1"/>
  <c r="AM194" i="1" s="1"/>
  <c r="AL194" i="1" s="1"/>
  <c r="BJ65" i="1"/>
  <c r="BI65" i="1"/>
  <c r="BH65" i="1" s="1"/>
  <c r="BG65" i="1" s="1"/>
  <c r="BF65" i="1" s="1"/>
  <c r="BE65" i="1" s="1"/>
  <c r="BD65" i="1" s="1"/>
  <c r="BC65" i="1" s="1"/>
  <c r="BK65" i="1"/>
  <c r="BK63" i="1"/>
  <c r="BJ63" i="1" s="1"/>
  <c r="BI63" i="1" s="1"/>
  <c r="BH63" i="1" s="1"/>
  <c r="BG63" i="1" s="1"/>
  <c r="BF63" i="1" s="1"/>
  <c r="BE63" i="1" s="1"/>
  <c r="BD63" i="1" s="1"/>
  <c r="BC63" i="1" s="1"/>
  <c r="AT312" i="1"/>
  <c r="AS312" i="1" s="1"/>
  <c r="AR312" i="1" s="1"/>
  <c r="AQ312" i="1" s="1"/>
  <c r="AP312" i="1" s="1"/>
  <c r="AO312" i="1" s="1"/>
  <c r="AN312" i="1" s="1"/>
  <c r="AM312" i="1" s="1"/>
  <c r="AL312" i="1" s="1"/>
  <c r="AT133" i="1"/>
  <c r="AS133" i="1"/>
  <c r="AR133" i="1" s="1"/>
  <c r="AQ133" i="1"/>
  <c r="AP133" i="1" s="1"/>
  <c r="AO133" i="1" s="1"/>
  <c r="AN133" i="1" s="1"/>
  <c r="AM133" i="1" s="1"/>
  <c r="AL133" i="1" s="1"/>
  <c r="AT143" i="1"/>
  <c r="AS143" i="1" s="1"/>
  <c r="AR143" i="1" s="1"/>
  <c r="AQ143" i="1" s="1"/>
  <c r="AP143" i="1" s="1"/>
  <c r="AO143" i="1" s="1"/>
  <c r="AN143" i="1" s="1"/>
  <c r="AM143" i="1" s="1"/>
  <c r="AL143" i="1" s="1"/>
  <c r="BK86" i="1"/>
  <c r="BJ86" i="1"/>
  <c r="BI86" i="1" s="1"/>
  <c r="BH86" i="1" s="1"/>
  <c r="BG86" i="1" s="1"/>
  <c r="BF86" i="1" s="1"/>
  <c r="BE86" i="1" s="1"/>
  <c r="BD86" i="1" s="1"/>
  <c r="BC86" i="1" s="1"/>
  <c r="AT337" i="1"/>
  <c r="AS337" i="1" s="1"/>
  <c r="AR337" i="1" s="1"/>
  <c r="AQ337" i="1" s="1"/>
  <c r="AP337" i="1" s="1"/>
  <c r="AO337" i="1" s="1"/>
  <c r="AN337" i="1" s="1"/>
  <c r="AM337" i="1" s="1"/>
  <c r="AL337" i="1" s="1"/>
  <c r="AK213" i="1"/>
  <c r="AI213" i="1"/>
  <c r="AH213" i="1" s="1"/>
  <c r="AJ213" i="1"/>
  <c r="AU219" i="1"/>
  <c r="AT125" i="1"/>
  <c r="AS125" i="1" s="1"/>
  <c r="AR125" i="1"/>
  <c r="AQ125" i="1" s="1"/>
  <c r="AP125" i="1" s="1"/>
  <c r="AO125" i="1" s="1"/>
  <c r="AN125" i="1" s="1"/>
  <c r="AM125" i="1" s="1"/>
  <c r="AL125" i="1" s="1"/>
  <c r="AU33" i="1"/>
  <c r="AT33" i="1" s="1"/>
  <c r="AS33" i="1" s="1"/>
  <c r="AR33" i="1" s="1"/>
  <c r="AQ33" i="1" s="1"/>
  <c r="AP33" i="1" s="1"/>
  <c r="AO33" i="1" s="1"/>
  <c r="AN33" i="1" s="1"/>
  <c r="AM33" i="1" s="1"/>
  <c r="AL33" i="1" s="1"/>
  <c r="AT282" i="1"/>
  <c r="AS282" i="1"/>
  <c r="AR282" i="1" s="1"/>
  <c r="AQ282" i="1" s="1"/>
  <c r="AP282" i="1" s="1"/>
  <c r="AO282" i="1" s="1"/>
  <c r="AN282" i="1" s="1"/>
  <c r="AM282" i="1" s="1"/>
  <c r="AL282" i="1" s="1"/>
  <c r="AK254" i="1"/>
  <c r="AI254" i="1"/>
  <c r="AJ254" i="1"/>
  <c r="AT165" i="1"/>
  <c r="AS165" i="1" s="1"/>
  <c r="AR165" i="1" s="1"/>
  <c r="AQ165" i="1" s="1"/>
  <c r="AP165" i="1" s="1"/>
  <c r="AO165" i="1" s="1"/>
  <c r="AN165" i="1" s="1"/>
  <c r="AM165" i="1" s="1"/>
  <c r="AL165" i="1" s="1"/>
  <c r="AT87" i="1"/>
  <c r="AS87" i="1" s="1"/>
  <c r="AR87" i="1" s="1"/>
  <c r="AQ87" i="1" s="1"/>
  <c r="AP87" i="1" s="1"/>
  <c r="AO87" i="1" s="1"/>
  <c r="AN87" i="1" s="1"/>
  <c r="AM87" i="1" s="1"/>
  <c r="AL87" i="1" s="1"/>
  <c r="AT131" i="1"/>
  <c r="AS131" i="1" s="1"/>
  <c r="AR131" i="1" s="1"/>
  <c r="AQ131" i="1" s="1"/>
  <c r="AP131" i="1" s="1"/>
  <c r="AO131" i="1" s="1"/>
  <c r="AN131" i="1" s="1"/>
  <c r="AM131" i="1" s="1"/>
  <c r="AL131" i="1" s="1"/>
  <c r="P42" i="1"/>
  <c r="AB82" i="1"/>
  <c r="AE82" i="1"/>
  <c r="BJ56" i="1"/>
  <c r="BI56" i="1" s="1"/>
  <c r="BH56" i="1" s="1"/>
  <c r="BG56" i="1" s="1"/>
  <c r="BF56" i="1" s="1"/>
  <c r="BE56" i="1" s="1"/>
  <c r="BD56" i="1" s="1"/>
  <c r="BC56" i="1" s="1"/>
  <c r="BK56" i="1"/>
  <c r="AI196" i="1"/>
  <c r="AH196" i="1" s="1"/>
  <c r="AB196" i="1" s="1"/>
  <c r="AJ196" i="1"/>
  <c r="AK196" i="1"/>
  <c r="AT132" i="1"/>
  <c r="AS132" i="1" s="1"/>
  <c r="AR132" i="1"/>
  <c r="AQ132" i="1" s="1"/>
  <c r="AP132" i="1" s="1"/>
  <c r="AO132" i="1" s="1"/>
  <c r="AN132" i="1" s="1"/>
  <c r="AM132" i="1" s="1"/>
  <c r="AL132" i="1" s="1"/>
  <c r="AT306" i="1"/>
  <c r="AS306" i="1" s="1"/>
  <c r="AR306" i="1" s="1"/>
  <c r="AQ306" i="1" s="1"/>
  <c r="AP306" i="1" s="1"/>
  <c r="AO306" i="1" s="1"/>
  <c r="AN306" i="1" s="1"/>
  <c r="AM306" i="1" s="1"/>
  <c r="AL306" i="1" s="1"/>
  <c r="AT190" i="1"/>
  <c r="AS190" i="1" s="1"/>
  <c r="AR190" i="1" s="1"/>
  <c r="AQ190" i="1" s="1"/>
  <c r="AP190" i="1" s="1"/>
  <c r="AO190" i="1" s="1"/>
  <c r="AN190" i="1" s="1"/>
  <c r="AM190" i="1" s="1"/>
  <c r="AL190" i="1" s="1"/>
  <c r="BK108" i="1"/>
  <c r="BJ108" i="1"/>
  <c r="BI108" i="1" s="1"/>
  <c r="BH108" i="1"/>
  <c r="BG108" i="1" s="1"/>
  <c r="BF108" i="1" s="1"/>
  <c r="BE108" i="1" s="1"/>
  <c r="BD108" i="1" s="1"/>
  <c r="BC108" i="1" s="1"/>
  <c r="BJ54" i="1"/>
  <c r="BI54" i="1"/>
  <c r="BF54" i="1"/>
  <c r="BE54" i="1" s="1"/>
  <c r="BD54" i="1" s="1"/>
  <c r="BC54" i="1" s="1"/>
  <c r="BK54" i="1"/>
  <c r="BH54" i="1"/>
  <c r="BG54" i="1" s="1"/>
  <c r="AT291" i="1"/>
  <c r="AS291" i="1" s="1"/>
  <c r="AR291" i="1" s="1"/>
  <c r="AQ291" i="1" s="1"/>
  <c r="AP291" i="1" s="1"/>
  <c r="AO291" i="1" s="1"/>
  <c r="AN291" i="1" s="1"/>
  <c r="AM291" i="1" s="1"/>
  <c r="AL291" i="1" s="1"/>
  <c r="BK52" i="1"/>
  <c r="BJ52" i="1"/>
  <c r="BI52" i="1"/>
  <c r="BH52" i="1" s="1"/>
  <c r="BG52" i="1" s="1"/>
  <c r="BF52" i="1" s="1"/>
  <c r="BE52" i="1" s="1"/>
  <c r="BD52" i="1" s="1"/>
  <c r="BC52" i="1" s="1"/>
  <c r="AT189" i="1"/>
  <c r="AS189" i="1" s="1"/>
  <c r="AR189" i="1" s="1"/>
  <c r="AQ189" i="1" s="1"/>
  <c r="AP189" i="1" s="1"/>
  <c r="AO189" i="1" s="1"/>
  <c r="AN189" i="1" s="1"/>
  <c r="AM189" i="1" s="1"/>
  <c r="AL189" i="1" s="1"/>
  <c r="AF113" i="1"/>
  <c r="P213" i="1"/>
  <c r="R213" i="1" s="1"/>
  <c r="AJ311" i="1"/>
  <c r="AI311" i="1"/>
  <c r="AK311" i="1"/>
  <c r="AK362" i="1"/>
  <c r="AI362" i="1"/>
  <c r="AJ362" i="1"/>
  <c r="AB141" i="1"/>
  <c r="AA141" i="1"/>
  <c r="AI229" i="1"/>
  <c r="AJ229" i="1"/>
  <c r="AK229" i="1"/>
  <c r="AF356" i="1"/>
  <c r="G67" i="1"/>
  <c r="H67" i="1"/>
  <c r="Z67" i="1"/>
  <c r="AU67" i="1"/>
  <c r="P67" i="1"/>
  <c r="I158" i="1"/>
  <c r="R158" i="1"/>
  <c r="AC158" i="1"/>
  <c r="AF158" i="1"/>
  <c r="AB158" i="1"/>
  <c r="AD158" i="1"/>
  <c r="AE158" i="1"/>
  <c r="G83" i="1"/>
  <c r="I83" i="1"/>
  <c r="Z83" i="1"/>
  <c r="AU83" i="1"/>
  <c r="P83" i="1"/>
  <c r="I207" i="1"/>
  <c r="AC207" i="1"/>
  <c r="R207" i="1"/>
  <c r="AF207" i="1"/>
  <c r="I281" i="1"/>
  <c r="H120" i="1"/>
  <c r="AF120" i="1"/>
  <c r="R120" i="1"/>
  <c r="AC120" i="1"/>
  <c r="I270" i="1"/>
  <c r="AF270" i="1"/>
  <c r="AC270" i="1"/>
  <c r="K328" i="1"/>
  <c r="I267" i="1"/>
  <c r="AB267" i="1"/>
  <c r="AD267" i="1"/>
  <c r="AE267" i="1"/>
  <c r="R55" i="1"/>
  <c r="G329" i="1"/>
  <c r="Z329" i="1"/>
  <c r="AU329" i="1"/>
  <c r="P329" i="1"/>
  <c r="R329" i="1" s="1"/>
  <c r="I279" i="1"/>
  <c r="I145" i="1"/>
  <c r="R145" i="1"/>
  <c r="AC145" i="1"/>
  <c r="R156" i="1"/>
  <c r="AF296" i="1"/>
  <c r="R296" i="1"/>
  <c r="AC296" i="1"/>
  <c r="AT307" i="1"/>
  <c r="AS307" i="1" s="1"/>
  <c r="AR307" i="1" s="1"/>
  <c r="AQ307" i="1" s="1"/>
  <c r="AP307" i="1" s="1"/>
  <c r="AO307" i="1" s="1"/>
  <c r="AN307" i="1" s="1"/>
  <c r="AM307" i="1" s="1"/>
  <c r="AL307" i="1" s="1"/>
  <c r="AT56" i="1"/>
  <c r="AS56" i="1"/>
  <c r="AR56" i="1" s="1"/>
  <c r="AQ56" i="1" s="1"/>
  <c r="AP56" i="1" s="1"/>
  <c r="AO56" i="1" s="1"/>
  <c r="AN56" i="1" s="1"/>
  <c r="AM56" i="1" s="1"/>
  <c r="AL56" i="1" s="1"/>
  <c r="R224" i="1"/>
  <c r="I302" i="1"/>
  <c r="AC302" i="1"/>
  <c r="AF302" i="1"/>
  <c r="AT77" i="1"/>
  <c r="AS77" i="1" s="1"/>
  <c r="AR77" i="1" s="1"/>
  <c r="AQ77" i="1" s="1"/>
  <c r="AP77" i="1" s="1"/>
  <c r="AO77" i="1" s="1"/>
  <c r="AN77" i="1" s="1"/>
  <c r="AM77" i="1" s="1"/>
  <c r="AL77" i="1" s="1"/>
  <c r="AK203" i="1"/>
  <c r="AI203" i="1"/>
  <c r="AJ203" i="1"/>
  <c r="AH279" i="1"/>
  <c r="AA279" i="1" s="1"/>
  <c r="AH232" i="1"/>
  <c r="AA232" i="1" s="1"/>
  <c r="AE232" i="1" s="1"/>
  <c r="AH21" i="1"/>
  <c r="AD53" i="1"/>
  <c r="AE53" i="1"/>
  <c r="AC174" i="1"/>
  <c r="I210" i="1"/>
  <c r="G239" i="1"/>
  <c r="Z239" i="1"/>
  <c r="P239" i="1"/>
  <c r="AU239" i="1"/>
  <c r="G95" i="1"/>
  <c r="I95" i="1"/>
  <c r="Z95" i="1"/>
  <c r="P95" i="1"/>
  <c r="AU95" i="1"/>
  <c r="AC102" i="1"/>
  <c r="AF102" i="1"/>
  <c r="R102" i="1"/>
  <c r="AB102" i="1"/>
  <c r="AE102" i="1"/>
  <c r="AD102" i="1"/>
  <c r="J271" i="1"/>
  <c r="AF271" i="1"/>
  <c r="R271" i="1"/>
  <c r="AC271" i="1"/>
  <c r="I220" i="1"/>
  <c r="K122" i="1"/>
  <c r="G326" i="1"/>
  <c r="AU326" i="1"/>
  <c r="Z326" i="1"/>
  <c r="P326" i="1"/>
  <c r="AC84" i="1"/>
  <c r="R84" i="1"/>
  <c r="AF84" i="1"/>
  <c r="I233" i="1"/>
  <c r="AF233" i="1"/>
  <c r="R233" i="1"/>
  <c r="AC233" i="1"/>
  <c r="AE233" i="1"/>
  <c r="AD233" i="1"/>
  <c r="AB233" i="1"/>
  <c r="AT156" i="1"/>
  <c r="AS156" i="1" s="1"/>
  <c r="AR156" i="1" s="1"/>
  <c r="AQ156" i="1" s="1"/>
  <c r="AP156" i="1" s="1"/>
  <c r="AO156" i="1" s="1"/>
  <c r="AN156" i="1" s="1"/>
  <c r="AM156" i="1" s="1"/>
  <c r="AL156" i="1" s="1"/>
  <c r="AT292" i="1"/>
  <c r="AS292" i="1" s="1"/>
  <c r="AR292" i="1" s="1"/>
  <c r="AQ292" i="1" s="1"/>
  <c r="AP292" i="1" s="1"/>
  <c r="AO292" i="1" s="1"/>
  <c r="AN292" i="1" s="1"/>
  <c r="AM292" i="1" s="1"/>
  <c r="AL292" i="1" s="1"/>
  <c r="J307" i="1"/>
  <c r="AF56" i="1"/>
  <c r="R56" i="1"/>
  <c r="R77" i="1"/>
  <c r="AB101" i="1"/>
  <c r="AA101" i="1"/>
  <c r="AF365" i="1"/>
  <c r="G93" i="1"/>
  <c r="I93" i="1"/>
  <c r="Z93" i="1"/>
  <c r="AU93" i="1"/>
  <c r="P93" i="1"/>
  <c r="AC78" i="1"/>
  <c r="R78" i="1"/>
  <c r="AF78" i="1"/>
  <c r="I265" i="1"/>
  <c r="R265" i="1"/>
  <c r="AC265" i="1"/>
  <c r="AF265" i="1"/>
  <c r="R45" i="1"/>
  <c r="AF45" i="1"/>
  <c r="AC45" i="1"/>
  <c r="AB45" i="1"/>
  <c r="AD45" i="1"/>
  <c r="AE45" i="1"/>
  <c r="I222" i="1"/>
  <c r="R306" i="1"/>
  <c r="AC306" i="1"/>
  <c r="I180" i="1"/>
  <c r="AC180" i="1"/>
  <c r="AF180" i="1"/>
  <c r="R180" i="1"/>
  <c r="AB180" i="1"/>
  <c r="AE180" i="1"/>
  <c r="AD180" i="1"/>
  <c r="AF59" i="1"/>
  <c r="R59" i="1"/>
  <c r="AC59" i="1"/>
  <c r="G241" i="1"/>
  <c r="Z241" i="1"/>
  <c r="P241" i="1"/>
  <c r="AU241" i="1"/>
  <c r="R297" i="1"/>
  <c r="AC297" i="1"/>
  <c r="AF297" i="1"/>
  <c r="I156" i="1"/>
  <c r="AC156" i="1"/>
  <c r="AF156" i="1"/>
  <c r="R292" i="1"/>
  <c r="I224" i="1"/>
  <c r="AC224" i="1"/>
  <c r="AF224" i="1"/>
  <c r="AC77" i="1"/>
  <c r="AF77" i="1"/>
  <c r="AF260" i="1"/>
  <c r="I260" i="1"/>
  <c r="AC260" i="1"/>
  <c r="R117" i="1"/>
  <c r="AC117" i="1"/>
  <c r="AI294" i="1"/>
  <c r="AJ294" i="1"/>
  <c r="AK294" i="1"/>
  <c r="AJ261" i="1"/>
  <c r="AI261" i="1"/>
  <c r="AK261" i="1"/>
  <c r="AB160" i="1"/>
  <c r="AA160" i="1"/>
  <c r="AA191" i="1"/>
  <c r="AB191" i="1"/>
  <c r="R353" i="1"/>
  <c r="AE94" i="1"/>
  <c r="AD94" i="1"/>
  <c r="AE284" i="1"/>
  <c r="AD284" i="1"/>
  <c r="I232" i="1"/>
  <c r="R232" i="1"/>
  <c r="I225" i="1"/>
  <c r="AC225" i="1"/>
  <c r="AF88" i="1"/>
  <c r="R88" i="1"/>
  <c r="AC88" i="1"/>
  <c r="AB88" i="1"/>
  <c r="AD88" i="1"/>
  <c r="AE88" i="1"/>
  <c r="I253" i="1"/>
  <c r="R253" i="1"/>
  <c r="I173" i="1"/>
  <c r="R173" i="1"/>
  <c r="AF173" i="1"/>
  <c r="AC173" i="1"/>
  <c r="AF238" i="1"/>
  <c r="AC327" i="1"/>
  <c r="AS201" i="1"/>
  <c r="AR201" i="1" s="1"/>
  <c r="AQ201" i="1" s="1"/>
  <c r="AP201" i="1" s="1"/>
  <c r="AO201" i="1" s="1"/>
  <c r="AN201" i="1" s="1"/>
  <c r="AM201" i="1" s="1"/>
  <c r="AL201" i="1" s="1"/>
  <c r="AT201" i="1"/>
  <c r="AS234" i="1"/>
  <c r="AR234" i="1" s="1"/>
  <c r="AQ234" i="1" s="1"/>
  <c r="AP234" i="1" s="1"/>
  <c r="AO234" i="1" s="1"/>
  <c r="AN234" i="1" s="1"/>
  <c r="AM234" i="1" s="1"/>
  <c r="AL234" i="1" s="1"/>
  <c r="AT234" i="1"/>
  <c r="AC22" i="1"/>
  <c r="R22" i="1"/>
  <c r="AF22" i="1"/>
  <c r="R85" i="1"/>
  <c r="R260" i="1"/>
  <c r="I179" i="1"/>
  <c r="AC179" i="1"/>
  <c r="AF179" i="1"/>
  <c r="AT117" i="1"/>
  <c r="AS117" i="1" s="1"/>
  <c r="AR117" i="1" s="1"/>
  <c r="AQ117" i="1" s="1"/>
  <c r="AP117" i="1" s="1"/>
  <c r="AO117" i="1" s="1"/>
  <c r="AN117" i="1" s="1"/>
  <c r="AM117" i="1" s="1"/>
  <c r="AL117" i="1" s="1"/>
  <c r="AH256" i="1"/>
  <c r="AH115" i="1"/>
  <c r="AF353" i="1"/>
  <c r="Z245" i="1"/>
  <c r="G245" i="1"/>
  <c r="AU245" i="1"/>
  <c r="P245" i="1"/>
  <c r="AD116" i="1"/>
  <c r="AE116" i="1"/>
  <c r="R252" i="1"/>
  <c r="R343" i="1"/>
  <c r="K311" i="1"/>
  <c r="I276" i="1"/>
  <c r="AC276" i="1"/>
  <c r="G68" i="1"/>
  <c r="Z68" i="1"/>
  <c r="H68" i="1"/>
  <c r="AU68" i="1"/>
  <c r="P68" i="1"/>
  <c r="I258" i="1"/>
  <c r="K331" i="1"/>
  <c r="Z314" i="1"/>
  <c r="G314" i="1"/>
  <c r="P314" i="1"/>
  <c r="AU314" i="1"/>
  <c r="AC25" i="1"/>
  <c r="AF25" i="1"/>
  <c r="R25" i="1"/>
  <c r="AC64" i="1"/>
  <c r="AF64" i="1"/>
  <c r="R64" i="1"/>
  <c r="AF137" i="1"/>
  <c r="AC137" i="1"/>
  <c r="R146" i="1"/>
  <c r="AT227" i="1"/>
  <c r="AS227" i="1" s="1"/>
  <c r="AR227" i="1" s="1"/>
  <c r="AQ227" i="1" s="1"/>
  <c r="AP227" i="1" s="1"/>
  <c r="AO227" i="1" s="1"/>
  <c r="AN227" i="1" s="1"/>
  <c r="AM227" i="1" s="1"/>
  <c r="AL227" i="1" s="1"/>
  <c r="I305" i="1"/>
  <c r="AC305" i="1"/>
  <c r="AF305" i="1"/>
  <c r="AT327" i="1"/>
  <c r="AS327" i="1" s="1"/>
  <c r="AR327" i="1" s="1"/>
  <c r="AQ327" i="1" s="1"/>
  <c r="AP327" i="1" s="1"/>
  <c r="AO327" i="1" s="1"/>
  <c r="AN327" i="1" s="1"/>
  <c r="AM327" i="1" s="1"/>
  <c r="AL327" i="1" s="1"/>
  <c r="AF201" i="1"/>
  <c r="R201" i="1"/>
  <c r="AC201" i="1"/>
  <c r="I234" i="1"/>
  <c r="AT22" i="1"/>
  <c r="AS22" i="1"/>
  <c r="AR22" i="1" s="1"/>
  <c r="AQ22" i="1" s="1"/>
  <c r="AP22" i="1" s="1"/>
  <c r="AO22" i="1" s="1"/>
  <c r="AN22" i="1" s="1"/>
  <c r="AM22" i="1" s="1"/>
  <c r="AL22" i="1" s="1"/>
  <c r="AT24" i="1"/>
  <c r="AS24" i="1" s="1"/>
  <c r="AR24" i="1" s="1"/>
  <c r="AQ24" i="1" s="1"/>
  <c r="AP24" i="1" s="1"/>
  <c r="AO24" i="1" s="1"/>
  <c r="AN24" i="1" s="1"/>
  <c r="AM24" i="1" s="1"/>
  <c r="AL24" i="1" s="1"/>
  <c r="AF313" i="1"/>
  <c r="AA196" i="1"/>
  <c r="AA226" i="1"/>
  <c r="AB226" i="1"/>
  <c r="AH287" i="1"/>
  <c r="Z49" i="1"/>
  <c r="I49" i="1"/>
  <c r="G49" i="1"/>
  <c r="P49" i="1"/>
  <c r="AU49" i="1"/>
  <c r="K124" i="1"/>
  <c r="AC124" i="1"/>
  <c r="AF124" i="1"/>
  <c r="R124" i="1"/>
  <c r="AB124" i="1"/>
  <c r="AD124" i="1"/>
  <c r="AE124" i="1"/>
  <c r="I242" i="1"/>
  <c r="Z242" i="1"/>
  <c r="G242" i="1"/>
  <c r="P242" i="1"/>
  <c r="AU242" i="1"/>
  <c r="I262" i="1"/>
  <c r="AC262" i="1"/>
  <c r="R262" i="1"/>
  <c r="AF262" i="1"/>
  <c r="R348" i="1"/>
  <c r="AC348" i="1"/>
  <c r="AF348" i="1"/>
  <c r="AD348" i="1"/>
  <c r="AE348" i="1"/>
  <c r="AB348" i="1"/>
  <c r="Z322" i="1"/>
  <c r="G322" i="1"/>
  <c r="AU322" i="1"/>
  <c r="P322" i="1"/>
  <c r="AC247" i="1"/>
  <c r="I172" i="1"/>
  <c r="K316" i="1"/>
  <c r="Z319" i="1"/>
  <c r="G319" i="1"/>
  <c r="AU319" i="1"/>
  <c r="P319" i="1"/>
  <c r="AE244" i="1"/>
  <c r="AD244" i="1"/>
  <c r="G317" i="1"/>
  <c r="P317" i="1"/>
  <c r="Z317" i="1"/>
  <c r="AU317" i="1"/>
  <c r="AT146" i="1"/>
  <c r="AS146" i="1" s="1"/>
  <c r="AR146" i="1" s="1"/>
  <c r="AQ146" i="1" s="1"/>
  <c r="AP146" i="1" s="1"/>
  <c r="AO146" i="1" s="1"/>
  <c r="AN146" i="1" s="1"/>
  <c r="AM146" i="1" s="1"/>
  <c r="AL146" i="1" s="1"/>
  <c r="I227" i="1"/>
  <c r="AF227" i="1"/>
  <c r="R227" i="1"/>
  <c r="AC227" i="1"/>
  <c r="AT305" i="1"/>
  <c r="AS305" i="1" s="1"/>
  <c r="AR305" i="1" s="1"/>
  <c r="AQ305" i="1" s="1"/>
  <c r="AP305" i="1" s="1"/>
  <c r="AO305" i="1" s="1"/>
  <c r="AN305" i="1" s="1"/>
  <c r="AM305" i="1" s="1"/>
  <c r="AL305" i="1" s="1"/>
  <c r="AT325" i="1"/>
  <c r="AS325" i="1" s="1"/>
  <c r="AR325" i="1" s="1"/>
  <c r="AQ325" i="1" s="1"/>
  <c r="AP325" i="1" s="1"/>
  <c r="AO325" i="1" s="1"/>
  <c r="AN325" i="1" s="1"/>
  <c r="AM325" i="1" s="1"/>
  <c r="AL325" i="1" s="1"/>
  <c r="AT240" i="1"/>
  <c r="AS240" i="1"/>
  <c r="AR240" i="1" s="1"/>
  <c r="AQ240" i="1" s="1"/>
  <c r="AP240" i="1" s="1"/>
  <c r="AO240" i="1" s="1"/>
  <c r="AN240" i="1" s="1"/>
  <c r="AM240" i="1" s="1"/>
  <c r="AL240" i="1" s="1"/>
  <c r="K327" i="1"/>
  <c r="AT211" i="1"/>
  <c r="AS211" i="1" s="1"/>
  <c r="AR211" i="1" s="1"/>
  <c r="AQ211" i="1" s="1"/>
  <c r="AP211" i="1" s="1"/>
  <c r="AO211" i="1" s="1"/>
  <c r="AN211" i="1" s="1"/>
  <c r="AM211" i="1" s="1"/>
  <c r="AL211" i="1" s="1"/>
  <c r="AF65" i="1"/>
  <c r="R65" i="1"/>
  <c r="AC65" i="1"/>
  <c r="AT313" i="1"/>
  <c r="AS313" i="1" s="1"/>
  <c r="AR313" i="1" s="1"/>
  <c r="AQ313" i="1" s="1"/>
  <c r="AP313" i="1" s="1"/>
  <c r="AO313" i="1" s="1"/>
  <c r="AN313" i="1" s="1"/>
  <c r="AM313" i="1" s="1"/>
  <c r="AL313" i="1" s="1"/>
  <c r="K123" i="1"/>
  <c r="AF123" i="1"/>
  <c r="AC123" i="1"/>
  <c r="AB187" i="1"/>
  <c r="AA187" i="1"/>
  <c r="AA119" i="1"/>
  <c r="AB119" i="1"/>
  <c r="AA28" i="1"/>
  <c r="AB28" i="1"/>
  <c r="AB251" i="1"/>
  <c r="AA251" i="1"/>
  <c r="R128" i="1"/>
  <c r="AC128" i="1"/>
  <c r="AF128" i="1"/>
  <c r="G51" i="1"/>
  <c r="I51" i="1"/>
  <c r="AU51" i="1"/>
  <c r="P51" i="1"/>
  <c r="Z51" i="1"/>
  <c r="I184" i="1"/>
  <c r="AC275" i="1"/>
  <c r="R275" i="1"/>
  <c r="AF275" i="1"/>
  <c r="G231" i="1"/>
  <c r="P231" i="1"/>
  <c r="R231" i="1" s="1"/>
  <c r="AU231" i="1"/>
  <c r="Z231" i="1"/>
  <c r="I152" i="1"/>
  <c r="AF152" i="1"/>
  <c r="R152" i="1"/>
  <c r="AC152" i="1"/>
  <c r="I263" i="1"/>
  <c r="AC345" i="1"/>
  <c r="I277" i="1"/>
  <c r="R277" i="1"/>
  <c r="AC277" i="1"/>
  <c r="AF277" i="1"/>
  <c r="AB277" i="1"/>
  <c r="AE277" i="1"/>
  <c r="AD277" i="1"/>
  <c r="AB34" i="1"/>
  <c r="AD34" i="1"/>
  <c r="AE34" i="1"/>
  <c r="K325" i="1"/>
  <c r="I240" i="1"/>
  <c r="AF240" i="1"/>
  <c r="AF85" i="1"/>
  <c r="AC85" i="1"/>
  <c r="I211" i="1"/>
  <c r="AC211" i="1"/>
  <c r="R211" i="1"/>
  <c r="AF211" i="1"/>
  <c r="AC289" i="1"/>
  <c r="AF289" i="1"/>
  <c r="AT65" i="1"/>
  <c r="AS65" i="1" s="1"/>
  <c r="AR65" i="1" s="1"/>
  <c r="AQ65" i="1" s="1"/>
  <c r="AP65" i="1" s="1"/>
  <c r="AO65" i="1" s="1"/>
  <c r="AN65" i="1" s="1"/>
  <c r="AM65" i="1" s="1"/>
  <c r="AL65" i="1" s="1"/>
  <c r="R123" i="1"/>
  <c r="AB80" i="1"/>
  <c r="AA80" i="1"/>
  <c r="AA236" i="1"/>
  <c r="AB236" i="1"/>
  <c r="AA186" i="1"/>
  <c r="AB186" i="1"/>
  <c r="G81" i="1"/>
  <c r="I81" i="1"/>
  <c r="Z81" i="1"/>
  <c r="AU81" i="1"/>
  <c r="P81" i="1"/>
  <c r="AD37" i="1"/>
  <c r="AE37" i="1"/>
  <c r="AC140" i="1"/>
  <c r="I140" i="1"/>
  <c r="AF140" i="1"/>
  <c r="R140" i="1"/>
  <c r="AB140" i="1"/>
  <c r="AD140" i="1"/>
  <c r="AE140" i="1"/>
  <c r="AF278" i="1"/>
  <c r="R278" i="1"/>
  <c r="AB278" i="1"/>
  <c r="AE278" i="1"/>
  <c r="AC278" i="1"/>
  <c r="AD278" i="1"/>
  <c r="Z90" i="1"/>
  <c r="G90" i="1"/>
  <c r="AU90" i="1"/>
  <c r="H90" i="1"/>
  <c r="P90" i="1"/>
  <c r="R90" i="1" s="1"/>
  <c r="AF47" i="1"/>
  <c r="R47" i="1"/>
  <c r="AC47" i="1"/>
  <c r="U23" i="1"/>
  <c r="P23" i="1"/>
  <c r="AU23" i="1"/>
  <c r="Z23" i="1"/>
  <c r="AF112" i="1"/>
  <c r="R112" i="1"/>
  <c r="AB112" i="1"/>
  <c r="AD112" i="1"/>
  <c r="AE112" i="1"/>
  <c r="AB300" i="1"/>
  <c r="AE300" i="1"/>
  <c r="AD300" i="1"/>
  <c r="R76" i="1"/>
  <c r="AC76" i="1"/>
  <c r="AF76" i="1"/>
  <c r="AB76" i="1"/>
  <c r="AE76" i="1"/>
  <c r="AD76" i="1"/>
  <c r="Z324" i="1"/>
  <c r="G324" i="1"/>
  <c r="AU324" i="1"/>
  <c r="P324" i="1"/>
  <c r="AC324" i="1" s="1"/>
  <c r="I146" i="1"/>
  <c r="AC146" i="1"/>
  <c r="AF146" i="1"/>
  <c r="AT296" i="1"/>
  <c r="AS296" i="1" s="1"/>
  <c r="AR296" i="1" s="1"/>
  <c r="AQ296" i="1" s="1"/>
  <c r="AP296" i="1" s="1"/>
  <c r="AO296" i="1" s="1"/>
  <c r="AN296" i="1" s="1"/>
  <c r="AM296" i="1" s="1"/>
  <c r="AL296" i="1" s="1"/>
  <c r="AT224" i="1"/>
  <c r="AS224" i="1" s="1"/>
  <c r="AR224" i="1" s="1"/>
  <c r="AQ224" i="1" s="1"/>
  <c r="AP224" i="1" s="1"/>
  <c r="AO224" i="1" s="1"/>
  <c r="AN224" i="1" s="1"/>
  <c r="AM224" i="1" s="1"/>
  <c r="AL224" i="1" s="1"/>
  <c r="AT302" i="1"/>
  <c r="AS302" i="1" s="1"/>
  <c r="AR302" i="1" s="1"/>
  <c r="AQ302" i="1" s="1"/>
  <c r="AP302" i="1" s="1"/>
  <c r="AO302" i="1" s="1"/>
  <c r="AN302" i="1" s="1"/>
  <c r="AM302" i="1" s="1"/>
  <c r="AL302" i="1" s="1"/>
  <c r="AT218" i="1"/>
  <c r="AS218" i="1"/>
  <c r="AR218" i="1" s="1"/>
  <c r="AQ218" i="1" s="1"/>
  <c r="AP218" i="1" s="1"/>
  <c r="AO218" i="1" s="1"/>
  <c r="AN218" i="1" s="1"/>
  <c r="AM218" i="1" s="1"/>
  <c r="AL218" i="1" s="1"/>
  <c r="AT96" i="1"/>
  <c r="AS96" i="1"/>
  <c r="AR96" i="1" s="1"/>
  <c r="AQ96" i="1" s="1"/>
  <c r="AP96" i="1" s="1"/>
  <c r="AO96" i="1" s="1"/>
  <c r="AN96" i="1" s="1"/>
  <c r="AM96" i="1" s="1"/>
  <c r="AL96" i="1" s="1"/>
  <c r="AS123" i="1"/>
  <c r="AR123" i="1" s="1"/>
  <c r="AQ123" i="1" s="1"/>
  <c r="AP123" i="1" s="1"/>
  <c r="AO123" i="1" s="1"/>
  <c r="AN123" i="1" s="1"/>
  <c r="AM123" i="1" s="1"/>
  <c r="AL123" i="1" s="1"/>
  <c r="AT123" i="1"/>
  <c r="AH358" i="1"/>
  <c r="AB71" i="1"/>
  <c r="AA71" i="1"/>
  <c r="AI366" i="1"/>
  <c r="AJ366" i="1"/>
  <c r="AK366" i="1"/>
  <c r="AT365" i="1"/>
  <c r="AS365" i="1" s="1"/>
  <c r="AR365" i="1" s="1"/>
  <c r="AQ365" i="1" s="1"/>
  <c r="AP365" i="1" s="1"/>
  <c r="AO365" i="1" s="1"/>
  <c r="AN365" i="1" s="1"/>
  <c r="AM365" i="1" s="1"/>
  <c r="AL365" i="1" s="1"/>
  <c r="AC361" i="1"/>
  <c r="AF361" i="1"/>
  <c r="AT352" i="1"/>
  <c r="AS352" i="1" s="1"/>
  <c r="AR352" i="1" s="1"/>
  <c r="AQ352" i="1" s="1"/>
  <c r="AP352" i="1" s="1"/>
  <c r="AO352" i="1" s="1"/>
  <c r="AN352" i="1" s="1"/>
  <c r="AM352" i="1" s="1"/>
  <c r="AL352" i="1" s="1"/>
  <c r="AT356" i="1"/>
  <c r="AS356" i="1" s="1"/>
  <c r="AR356" i="1" s="1"/>
  <c r="AQ356" i="1" s="1"/>
  <c r="AP356" i="1" s="1"/>
  <c r="AO356" i="1" s="1"/>
  <c r="AN356" i="1" s="1"/>
  <c r="AM356" i="1" s="1"/>
  <c r="AL356" i="1" s="1"/>
  <c r="AC356" i="1"/>
  <c r="AT353" i="1"/>
  <c r="AS353" i="1"/>
  <c r="AR353" i="1" s="1"/>
  <c r="AQ353" i="1" s="1"/>
  <c r="AP353" i="1" s="1"/>
  <c r="AO353" i="1" s="1"/>
  <c r="AN353" i="1" s="1"/>
  <c r="AM353" i="1" s="1"/>
  <c r="AL353" i="1" s="1"/>
  <c r="AC359" i="1"/>
  <c r="AT359" i="1"/>
  <c r="AS359" i="1" s="1"/>
  <c r="AR359" i="1" s="1"/>
  <c r="AQ359" i="1" s="1"/>
  <c r="AP359" i="1" s="1"/>
  <c r="AO359" i="1" s="1"/>
  <c r="AN359" i="1" s="1"/>
  <c r="AM359" i="1" s="1"/>
  <c r="AL359" i="1" s="1"/>
  <c r="AT361" i="1"/>
  <c r="AS361" i="1" s="1"/>
  <c r="AR361" i="1" s="1"/>
  <c r="AQ361" i="1" s="1"/>
  <c r="AP361" i="1" s="1"/>
  <c r="AO361" i="1" s="1"/>
  <c r="AN361" i="1" s="1"/>
  <c r="AM361" i="1" s="1"/>
  <c r="AL361" i="1" s="1"/>
  <c r="R356" i="1"/>
  <c r="AF352" i="1"/>
  <c r="R361" i="1"/>
  <c r="AC352" i="1"/>
  <c r="M6" i="2"/>
  <c r="AF32" i="4"/>
  <c r="R32" i="4"/>
  <c r="AC32" i="4"/>
  <c r="R293" i="4"/>
  <c r="AC293" i="4"/>
  <c r="AF293" i="4"/>
  <c r="AF55" i="4"/>
  <c r="AC55" i="4"/>
  <c r="R55" i="4"/>
  <c r="AC28" i="4"/>
  <c r="AF28" i="4"/>
  <c r="R28" i="4"/>
  <c r="AF46" i="4"/>
  <c r="R46" i="4"/>
  <c r="AC46" i="4"/>
  <c r="AF88" i="4"/>
  <c r="R88" i="4"/>
  <c r="AC88" i="4"/>
  <c r="R230" i="4"/>
  <c r="AC230" i="4"/>
  <c r="AF230" i="4"/>
  <c r="AF157" i="4"/>
  <c r="R157" i="4"/>
  <c r="AC157" i="4"/>
  <c r="R73" i="4"/>
  <c r="AC73" i="4"/>
  <c r="AF73" i="4"/>
  <c r="AF187" i="4"/>
  <c r="R187" i="4"/>
  <c r="AC187" i="4"/>
  <c r="R257" i="4"/>
  <c r="AF257" i="4"/>
  <c r="AC257" i="4"/>
  <c r="R347" i="4"/>
  <c r="AF347" i="4"/>
  <c r="AC347" i="4"/>
  <c r="AC271" i="4"/>
  <c r="R271" i="4"/>
  <c r="AF271" i="4"/>
  <c r="R110" i="4"/>
  <c r="AC110" i="4"/>
  <c r="AF110" i="4"/>
  <c r="AF31" i="4"/>
  <c r="R31" i="4"/>
  <c r="AC31" i="4"/>
  <c r="R205" i="4"/>
  <c r="AF205" i="4"/>
  <c r="AC205" i="4"/>
  <c r="R255" i="4"/>
  <c r="AC255" i="4"/>
  <c r="AF255" i="4"/>
  <c r="R265" i="4"/>
  <c r="AF265" i="4"/>
  <c r="AC265" i="4"/>
  <c r="R74" i="4"/>
  <c r="AC74" i="4"/>
  <c r="AF74" i="4"/>
  <c r="R172" i="4"/>
  <c r="AF172" i="4"/>
  <c r="AC172" i="4"/>
  <c r="R294" i="4"/>
  <c r="AC294" i="4"/>
  <c r="AF294" i="4"/>
  <c r="R322" i="4"/>
  <c r="AC322" i="4"/>
  <c r="AF322" i="4"/>
  <c r="R212" i="4"/>
  <c r="AC212" i="4"/>
  <c r="AF212" i="4"/>
  <c r="R95" i="4"/>
  <c r="AF95" i="4"/>
  <c r="AC95" i="4"/>
  <c r="AC215" i="4"/>
  <c r="AF215" i="4"/>
  <c r="R215" i="4"/>
  <c r="R260" i="4"/>
  <c r="AC260" i="4"/>
  <c r="AF260" i="4"/>
  <c r="R315" i="4"/>
  <c r="AC315" i="4"/>
  <c r="AF315" i="4"/>
  <c r="AF267" i="4"/>
  <c r="AC267" i="4"/>
  <c r="R267" i="4"/>
  <c r="AF133" i="4"/>
  <c r="R133" i="4"/>
  <c r="AC133" i="4"/>
  <c r="R155" i="4"/>
  <c r="AC155" i="4"/>
  <c r="AF155" i="4"/>
  <c r="R234" i="4"/>
  <c r="AC234" i="4"/>
  <c r="AF234" i="4"/>
  <c r="AF308" i="4"/>
  <c r="R308" i="4"/>
  <c r="AC308" i="4"/>
  <c r="AF137" i="4"/>
  <c r="AC137" i="4"/>
  <c r="R137" i="4"/>
  <c r="R121" i="4"/>
  <c r="AC121" i="4"/>
  <c r="AF121" i="4"/>
  <c r="R160" i="4"/>
  <c r="AF160" i="4"/>
  <c r="AC160" i="4"/>
  <c r="R289" i="4"/>
  <c r="AC289" i="4"/>
  <c r="AF289" i="4"/>
  <c r="AC269" i="4"/>
  <c r="AF269" i="4"/>
  <c r="R269" i="4"/>
  <c r="H33" i="2"/>
  <c r="G33" i="2"/>
  <c r="R43" i="4"/>
  <c r="AC43" i="4"/>
  <c r="AF43" i="4"/>
  <c r="R241" i="4"/>
  <c r="AC241" i="4"/>
  <c r="AF241" i="4"/>
  <c r="G29" i="2"/>
  <c r="H29" i="2"/>
  <c r="AF85" i="4"/>
  <c r="R85" i="4"/>
  <c r="AC85" i="4"/>
  <c r="R189" i="4"/>
  <c r="AC189" i="4"/>
  <c r="AF189" i="4"/>
  <c r="AF47" i="4"/>
  <c r="AC47" i="4"/>
  <c r="R47" i="4"/>
  <c r="R328" i="4"/>
  <c r="AC328" i="4"/>
  <c r="AF328" i="4"/>
  <c r="AC21" i="4"/>
  <c r="AF21" i="4"/>
  <c r="R21" i="4"/>
  <c r="AC192" i="4"/>
  <c r="AF192" i="4"/>
  <c r="R192" i="4"/>
  <c r="AF270" i="4"/>
  <c r="R270" i="4"/>
  <c r="AC270" i="4"/>
  <c r="AC125" i="4"/>
  <c r="R125" i="4"/>
  <c r="AF125" i="4"/>
  <c r="AC200" i="4"/>
  <c r="AF200" i="4"/>
  <c r="R200" i="4"/>
  <c r="AC229" i="4"/>
  <c r="R229" i="4"/>
  <c r="AF229" i="4"/>
  <c r="AF313" i="4"/>
  <c r="R313" i="4"/>
  <c r="AC313" i="4"/>
  <c r="AC105" i="4"/>
  <c r="R105" i="4"/>
  <c r="AF105" i="4"/>
  <c r="AC197" i="4"/>
  <c r="AF197" i="4"/>
  <c r="R197" i="4"/>
  <c r="R292" i="4"/>
  <c r="AF292" i="4"/>
  <c r="AC292" i="4"/>
  <c r="R214" i="4"/>
  <c r="AC214" i="4"/>
  <c r="AF214" i="4"/>
  <c r="AC109" i="4"/>
  <c r="AF109" i="4"/>
  <c r="R109" i="4"/>
  <c r="AF22" i="4"/>
  <c r="R22" i="4"/>
  <c r="AC22" i="4"/>
  <c r="R206" i="4"/>
  <c r="AC206" i="4"/>
  <c r="AF206" i="4"/>
  <c r="AF228" i="4"/>
  <c r="R228" i="4"/>
  <c r="AC228" i="4"/>
  <c r="R210" i="4"/>
  <c r="AC210" i="4"/>
  <c r="AF210" i="4"/>
  <c r="AC83" i="4"/>
  <c r="R83" i="4"/>
  <c r="AF83" i="4"/>
  <c r="AF171" i="4"/>
  <c r="AC171" i="4"/>
  <c r="R171" i="4"/>
  <c r="AF263" i="4"/>
  <c r="AC263" i="4"/>
  <c r="R263" i="4"/>
  <c r="AC211" i="4"/>
  <c r="AF211" i="4"/>
  <c r="R211" i="4"/>
  <c r="R104" i="4"/>
  <c r="AF104" i="4"/>
  <c r="AC104" i="4"/>
  <c r="AC223" i="4"/>
  <c r="AF223" i="4"/>
  <c r="R223" i="4"/>
  <c r="R232" i="4"/>
  <c r="AC232" i="4"/>
  <c r="AF232" i="4"/>
  <c r="R323" i="4"/>
  <c r="AF323" i="4"/>
  <c r="AC323" i="4"/>
  <c r="R106" i="4"/>
  <c r="AF106" i="4"/>
  <c r="AC106" i="4"/>
  <c r="R96" i="4"/>
  <c r="AF96" i="4"/>
  <c r="AC96" i="4"/>
  <c r="R196" i="4"/>
  <c r="AC196" i="4"/>
  <c r="AF196" i="4"/>
  <c r="R233" i="4"/>
  <c r="AC233" i="4"/>
  <c r="AF233" i="4"/>
  <c r="R312" i="4"/>
  <c r="AF312" i="4"/>
  <c r="AC312" i="4"/>
  <c r="AC92" i="4"/>
  <c r="AF92" i="4"/>
  <c r="R92" i="4"/>
  <c r="R94" i="4"/>
  <c r="AF94" i="4"/>
  <c r="AC94" i="4"/>
  <c r="R190" i="4"/>
  <c r="AC190" i="4"/>
  <c r="AF190" i="4"/>
  <c r="R307" i="4"/>
  <c r="AF307" i="4"/>
  <c r="AC307" i="4"/>
  <c r="AC176" i="4"/>
  <c r="R176" i="4"/>
  <c r="AF176" i="4"/>
  <c r="R188" i="4"/>
  <c r="AC188" i="4"/>
  <c r="AF188" i="4"/>
  <c r="R242" i="4"/>
  <c r="AC242" i="4"/>
  <c r="AF242" i="4"/>
  <c r="R348" i="4"/>
  <c r="AF348" i="4"/>
  <c r="AC348" i="4"/>
  <c r="R254" i="4"/>
  <c r="AF254" i="4"/>
  <c r="AC254" i="4"/>
  <c r="R30" i="4"/>
  <c r="AF30" i="4"/>
  <c r="AC30" i="4"/>
  <c r="AF158" i="4"/>
  <c r="AC158" i="4"/>
  <c r="R158" i="4"/>
  <c r="AC338" i="4"/>
  <c r="AF338" i="4"/>
  <c r="R338" i="4"/>
  <c r="R208" i="4"/>
  <c r="AC208" i="4"/>
  <c r="AF208" i="4"/>
  <c r="AF317" i="4"/>
  <c r="AC317" i="4"/>
  <c r="R317" i="4"/>
  <c r="R108" i="4"/>
  <c r="AC108" i="4"/>
  <c r="AF108" i="4"/>
  <c r="AF175" i="4"/>
  <c r="R175" i="4"/>
  <c r="AC175" i="4"/>
  <c r="AF209" i="4"/>
  <c r="R209" i="4"/>
  <c r="AC209" i="4"/>
  <c r="AF166" i="4"/>
  <c r="R166" i="4"/>
  <c r="AC166" i="4"/>
  <c r="R314" i="4"/>
  <c r="AC314" i="4"/>
  <c r="AF314" i="4"/>
  <c r="R147" i="4"/>
  <c r="AF147" i="4"/>
  <c r="AC147" i="4"/>
  <c r="R116" i="4"/>
  <c r="AF116" i="4"/>
  <c r="AC116" i="4"/>
  <c r="R249" i="4"/>
  <c r="AF249" i="4"/>
  <c r="AC249" i="4"/>
  <c r="AC69" i="4"/>
  <c r="AF69" i="4"/>
  <c r="R69" i="4"/>
  <c r="AF127" i="4"/>
  <c r="AC127" i="4"/>
  <c r="R127" i="4"/>
  <c r="R342" i="4"/>
  <c r="AF342" i="4"/>
  <c r="AC342" i="4"/>
  <c r="H41" i="2"/>
  <c r="G41" i="2"/>
  <c r="G37" i="2"/>
  <c r="H37" i="2"/>
  <c r="R39" i="4"/>
  <c r="AC39" i="4"/>
  <c r="AF39" i="4"/>
  <c r="R343" i="4"/>
  <c r="AF343" i="4"/>
  <c r="AC343" i="4"/>
  <c r="R56" i="4"/>
  <c r="AC56" i="4"/>
  <c r="AF56" i="4"/>
  <c r="R138" i="4"/>
  <c r="AC138" i="4"/>
  <c r="AF138" i="4"/>
  <c r="AF51" i="4"/>
  <c r="AC51" i="4"/>
  <c r="R51" i="4"/>
  <c r="R300" i="4"/>
  <c r="AC300" i="4"/>
  <c r="AF300" i="4"/>
  <c r="R34" i="4"/>
  <c r="AF34" i="4"/>
  <c r="AC34" i="4"/>
  <c r="R37" i="4"/>
  <c r="AF37" i="4"/>
  <c r="AC37" i="4"/>
  <c r="AF141" i="4"/>
  <c r="R141" i="4"/>
  <c r="AC141" i="4"/>
  <c r="R186" i="4"/>
  <c r="AC186" i="4"/>
  <c r="AF186" i="4"/>
  <c r="AC310" i="4"/>
  <c r="AF310" i="4"/>
  <c r="R310" i="4"/>
  <c r="R351" i="4"/>
  <c r="AF351" i="4"/>
  <c r="AC351" i="4"/>
  <c r="R131" i="4"/>
  <c r="AF131" i="4"/>
  <c r="AC131" i="4"/>
  <c r="R193" i="4"/>
  <c r="AC193" i="4"/>
  <c r="AF193" i="4"/>
  <c r="AC252" i="4"/>
  <c r="AF252" i="4"/>
  <c r="R252" i="4"/>
  <c r="R339" i="4"/>
  <c r="AF339" i="4"/>
  <c r="AC339" i="4"/>
  <c r="AC139" i="4"/>
  <c r="R139" i="4"/>
  <c r="AF139" i="4"/>
  <c r="R101" i="4"/>
  <c r="AF101" i="4"/>
  <c r="AC101" i="4"/>
  <c r="R115" i="4"/>
  <c r="AF115" i="4"/>
  <c r="AC115" i="4"/>
  <c r="AC191" i="4"/>
  <c r="AF191" i="4"/>
  <c r="R191" i="4"/>
  <c r="AC295" i="4"/>
  <c r="AF295" i="4"/>
  <c r="R295" i="4"/>
  <c r="R178" i="4"/>
  <c r="AC178" i="4"/>
  <c r="AF178" i="4"/>
  <c r="R99" i="4"/>
  <c r="AF99" i="4"/>
  <c r="AC99" i="4"/>
  <c r="R199" i="4"/>
  <c r="AC199" i="4"/>
  <c r="AF199" i="4"/>
  <c r="R340" i="4"/>
  <c r="AC340" i="4"/>
  <c r="AF340" i="4"/>
  <c r="R282" i="4"/>
  <c r="AC282" i="4"/>
  <c r="AF282" i="4"/>
  <c r="AF179" i="4"/>
  <c r="R179" i="4"/>
  <c r="AC179" i="4"/>
  <c r="R118" i="4"/>
  <c r="AF118" i="4"/>
  <c r="AC118" i="4"/>
  <c r="AC239" i="4"/>
  <c r="AF239" i="4"/>
  <c r="R239" i="4"/>
  <c r="R258" i="4"/>
  <c r="AF258" i="4"/>
  <c r="AC258" i="4"/>
  <c r="R297" i="4"/>
  <c r="AC297" i="4"/>
  <c r="AF297" i="4"/>
  <c r="R79" i="4"/>
  <c r="AF79" i="4"/>
  <c r="AC79" i="4"/>
  <c r="R123" i="4"/>
  <c r="AF123" i="4"/>
  <c r="AC123" i="4"/>
  <c r="R169" i="4"/>
  <c r="AC169" i="4"/>
  <c r="AF169" i="4"/>
  <c r="R296" i="4"/>
  <c r="AC296" i="4"/>
  <c r="AF296" i="4"/>
  <c r="AF283" i="4"/>
  <c r="R283" i="4"/>
  <c r="AC283" i="4"/>
  <c r="R70" i="4"/>
  <c r="AC70" i="4"/>
  <c r="AF70" i="4"/>
  <c r="R143" i="4"/>
  <c r="AF143" i="4"/>
  <c r="AC143" i="4"/>
  <c r="R222" i="4"/>
  <c r="AC222" i="4"/>
  <c r="AF222" i="4"/>
  <c r="AC201" i="4"/>
  <c r="R201" i="4"/>
  <c r="AF201" i="4"/>
  <c r="R77" i="4"/>
  <c r="AF77" i="4"/>
  <c r="AC77" i="4"/>
  <c r="AF52" i="4"/>
  <c r="R52" i="4"/>
  <c r="AC52" i="4"/>
  <c r="AF66" i="4"/>
  <c r="AC66" i="4"/>
  <c r="R66" i="4"/>
  <c r="R41" i="4"/>
  <c r="AF41" i="4"/>
  <c r="AC41" i="4"/>
  <c r="R42" i="4"/>
  <c r="AF42" i="4"/>
  <c r="AC42" i="4"/>
  <c r="R119" i="4"/>
  <c r="AC119" i="4"/>
  <c r="AF119" i="4"/>
  <c r="AC220" i="4"/>
  <c r="AF220" i="4"/>
  <c r="R220" i="4"/>
  <c r="AF124" i="4"/>
  <c r="AC124" i="4"/>
  <c r="R124" i="4"/>
  <c r="R216" i="4"/>
  <c r="AC216" i="4"/>
  <c r="AF216" i="4"/>
  <c r="R182" i="4"/>
  <c r="AC182" i="4"/>
  <c r="AF182" i="4"/>
  <c r="R67" i="4"/>
  <c r="AC67" i="4"/>
  <c r="AF67" i="4"/>
  <c r="R287" i="4"/>
  <c r="AC287" i="4"/>
  <c r="AF287" i="4"/>
  <c r="AC87" i="4"/>
  <c r="R87" i="4"/>
  <c r="AF87" i="4"/>
  <c r="R329" i="4"/>
  <c r="AF329" i="4"/>
  <c r="AC329" i="4"/>
  <c r="R183" i="4"/>
  <c r="AF183" i="4"/>
  <c r="AC183" i="4"/>
  <c r="AF231" i="4"/>
  <c r="R231" i="4"/>
  <c r="AC231" i="4"/>
  <c r="R288" i="4"/>
  <c r="AC288" i="4"/>
  <c r="AF288" i="4"/>
  <c r="AF98" i="4"/>
  <c r="R98" i="4"/>
  <c r="AC98" i="4"/>
  <c r="R207" i="4"/>
  <c r="AC207" i="4"/>
  <c r="AF207" i="4"/>
  <c r="R311" i="4"/>
  <c r="AC311" i="4"/>
  <c r="AF311" i="4"/>
  <c r="R261" i="4"/>
  <c r="AC261" i="4"/>
  <c r="AF261" i="4"/>
  <c r="R89" i="4"/>
  <c r="AC89" i="4"/>
  <c r="AF89" i="4"/>
  <c r="AF102" i="4"/>
  <c r="AC102" i="4"/>
  <c r="R102" i="4"/>
  <c r="R44" i="4"/>
  <c r="AC44" i="4"/>
  <c r="AF44" i="4"/>
  <c r="R86" i="4"/>
  <c r="AF86" i="4"/>
  <c r="AC86" i="4"/>
  <c r="R35" i="4"/>
  <c r="AC35" i="4"/>
  <c r="AF35" i="4"/>
  <c r="R49" i="4"/>
  <c r="AF49" i="4"/>
  <c r="AC49" i="4"/>
  <c r="R291" i="4"/>
  <c r="AC291" i="4"/>
  <c r="AF291" i="4"/>
  <c r="AF65" i="4"/>
  <c r="R65" i="4"/>
  <c r="AC65" i="4"/>
  <c r="AC48" i="4"/>
  <c r="R48" i="4"/>
  <c r="AF48" i="4"/>
  <c r="R130" i="4"/>
  <c r="AF130" i="4"/>
  <c r="AC130" i="4"/>
  <c r="R219" i="4"/>
  <c r="AC219" i="4"/>
  <c r="AF219" i="4"/>
  <c r="R262" i="4"/>
  <c r="AC262" i="4"/>
  <c r="AF262" i="4"/>
  <c r="R280" i="4"/>
  <c r="AC280" i="4"/>
  <c r="AF280" i="4"/>
  <c r="AF107" i="4"/>
  <c r="R107" i="4"/>
  <c r="AC107" i="4"/>
  <c r="R251" i="4"/>
  <c r="AC251" i="4"/>
  <c r="AF251" i="4"/>
  <c r="R286" i="4"/>
  <c r="AC286" i="4"/>
  <c r="AF286" i="4"/>
  <c r="R330" i="4"/>
  <c r="AF330" i="4"/>
  <c r="AC330" i="4"/>
  <c r="R135" i="4"/>
  <c r="AF135" i="4"/>
  <c r="AC135" i="4"/>
  <c r="R100" i="4"/>
  <c r="AF100" i="4"/>
  <c r="AC100" i="4"/>
  <c r="AF144" i="4"/>
  <c r="R144" i="4"/>
  <c r="AC144" i="4"/>
  <c r="R161" i="4"/>
  <c r="AC161" i="4"/>
  <c r="AF161" i="4"/>
  <c r="R344" i="4"/>
  <c r="AF344" i="4"/>
  <c r="AC344" i="4"/>
  <c r="AF114" i="4"/>
  <c r="AC114" i="4"/>
  <c r="R114" i="4"/>
  <c r="R128" i="4"/>
  <c r="AF128" i="4"/>
  <c r="AC128" i="4"/>
  <c r="R202" i="4"/>
  <c r="AC202" i="4"/>
  <c r="AF202" i="4"/>
  <c r="R305" i="4"/>
  <c r="AC305" i="4"/>
  <c r="AF305" i="4"/>
  <c r="R277" i="4"/>
  <c r="AC277" i="4"/>
  <c r="AF277" i="4"/>
  <c r="AF140" i="4"/>
  <c r="R140" i="4"/>
  <c r="AC140" i="4"/>
  <c r="AF146" i="4"/>
  <c r="AC146" i="4"/>
  <c r="R146" i="4"/>
  <c r="AC247" i="4"/>
  <c r="AF247" i="4"/>
  <c r="R247" i="4"/>
  <c r="R224" i="4"/>
  <c r="AF224" i="4"/>
  <c r="AC224" i="4"/>
  <c r="R346" i="4"/>
  <c r="AF346" i="4"/>
  <c r="AC346" i="4"/>
  <c r="AF72" i="4"/>
  <c r="R72" i="4"/>
  <c r="AC72" i="4"/>
  <c r="R97" i="4"/>
  <c r="AC97" i="4"/>
  <c r="AF97" i="4"/>
  <c r="R198" i="4"/>
  <c r="AC198" i="4"/>
  <c r="AF198" i="4"/>
  <c r="R299" i="4"/>
  <c r="AF299" i="4"/>
  <c r="AC299" i="4"/>
  <c r="R278" i="4"/>
  <c r="AC278" i="4"/>
  <c r="AF278" i="4"/>
  <c r="R80" i="4"/>
  <c r="AC80" i="4"/>
  <c r="AF80" i="4"/>
  <c r="R151" i="4"/>
  <c r="AF151" i="4"/>
  <c r="AC151" i="4"/>
  <c r="R221" i="4"/>
  <c r="AC221" i="4"/>
  <c r="AF221" i="4"/>
  <c r="R336" i="4"/>
  <c r="AF336" i="4"/>
  <c r="AC336" i="4"/>
  <c r="C18" i="4"/>
  <c r="F18" i="4"/>
  <c r="F19" i="4" s="1"/>
  <c r="AF25" i="4"/>
  <c r="R25" i="4"/>
  <c r="AC25" i="4"/>
  <c r="AC309" i="4"/>
  <c r="AF309" i="4"/>
  <c r="R309" i="4"/>
  <c r="AC57" i="4"/>
  <c r="AF57" i="4"/>
  <c r="R57" i="4"/>
  <c r="R227" i="4"/>
  <c r="AC227" i="4"/>
  <c r="AF227" i="4"/>
  <c r="AF264" i="4"/>
  <c r="R264" i="4"/>
  <c r="AC264" i="4"/>
  <c r="R218" i="4"/>
  <c r="AF218" i="4"/>
  <c r="AC218" i="4"/>
  <c r="R316" i="4"/>
  <c r="AF316" i="4"/>
  <c r="AC316" i="4"/>
  <c r="AC68" i="4"/>
  <c r="R68" i="4"/>
  <c r="AF68" i="4"/>
  <c r="R150" i="4"/>
  <c r="AF150" i="4"/>
  <c r="AC150" i="4"/>
  <c r="R350" i="4"/>
  <c r="AF350" i="4"/>
  <c r="AC350" i="4"/>
  <c r="AF136" i="4"/>
  <c r="R136" i="4"/>
  <c r="AC136" i="4"/>
  <c r="R248" i="4"/>
  <c r="AC248" i="4"/>
  <c r="AF248" i="4"/>
  <c r="AF58" i="4"/>
  <c r="AC58" i="4"/>
  <c r="R58" i="4"/>
  <c r="R185" i="4"/>
  <c r="AC185" i="4"/>
  <c r="AF185" i="4"/>
  <c r="AC268" i="4"/>
  <c r="AF268" i="4"/>
  <c r="R268" i="4"/>
  <c r="R153" i="4"/>
  <c r="AF153" i="4"/>
  <c r="AC153" i="4"/>
  <c r="R26" i="4"/>
  <c r="AC26" i="4"/>
  <c r="AF26" i="4"/>
  <c r="J21" i="2"/>
  <c r="AF33" i="4"/>
  <c r="R33" i="4"/>
  <c r="AC33" i="4"/>
  <c r="R64" i="4"/>
  <c r="AF64" i="4"/>
  <c r="AC64" i="4"/>
  <c r="AF29" i="4"/>
  <c r="AC29" i="4"/>
  <c r="R29" i="4"/>
  <c r="R45" i="4"/>
  <c r="AC45" i="4"/>
  <c r="AF45" i="4"/>
  <c r="AF78" i="4"/>
  <c r="R78" i="4"/>
  <c r="AC78" i="4"/>
  <c r="AF59" i="4"/>
  <c r="R59" i="4"/>
  <c r="AC59" i="4"/>
  <c r="R349" i="4"/>
  <c r="AC349" i="4"/>
  <c r="AF349" i="4"/>
  <c r="R117" i="4"/>
  <c r="AC117" i="4"/>
  <c r="R122" i="4"/>
  <c r="AF122" i="4"/>
  <c r="AC122" i="4"/>
  <c r="R235" i="4"/>
  <c r="AC235" i="4"/>
  <c r="AF235" i="4"/>
  <c r="AC236" i="4"/>
  <c r="AF236" i="4"/>
  <c r="R236" i="4"/>
  <c r="AF177" i="4"/>
  <c r="AC177" i="4"/>
  <c r="R177" i="4"/>
  <c r="R126" i="4"/>
  <c r="AF126" i="4"/>
  <c r="AC126" i="4"/>
  <c r="R217" i="4"/>
  <c r="AC217" i="4"/>
  <c r="AF217" i="4"/>
  <c r="R285" i="4"/>
  <c r="AC285" i="4"/>
  <c r="AF285" i="4"/>
  <c r="R281" i="4"/>
  <c r="AC281" i="4"/>
  <c r="AF281" i="4"/>
  <c r="AF112" i="4"/>
  <c r="AC112" i="4"/>
  <c r="R112" i="4"/>
  <c r="AF54" i="4"/>
  <c r="AC54" i="4"/>
  <c r="R54" i="4"/>
  <c r="AF152" i="4"/>
  <c r="R152" i="4"/>
  <c r="AC152" i="4"/>
  <c r="R213" i="4"/>
  <c r="AC213" i="4"/>
  <c r="AF213" i="4"/>
  <c r="AC303" i="4"/>
  <c r="R303" i="4"/>
  <c r="AF303" i="4"/>
  <c r="R75" i="4"/>
  <c r="AC75" i="4"/>
  <c r="AF75" i="4"/>
  <c r="AC170" i="4"/>
  <c r="R170" i="4"/>
  <c r="AF170" i="4"/>
  <c r="R225" i="4"/>
  <c r="AC225" i="4"/>
  <c r="AF225" i="4"/>
  <c r="AF337" i="4"/>
  <c r="R337" i="4"/>
  <c r="AC337" i="4"/>
  <c r="R272" i="4"/>
  <c r="AC272" i="4"/>
  <c r="R93" i="4"/>
  <c r="AC93" i="4"/>
  <c r="AF93" i="4"/>
  <c r="AC195" i="4"/>
  <c r="R195" i="4"/>
  <c r="AF195" i="4"/>
  <c r="R204" i="4"/>
  <c r="AC204" i="4"/>
  <c r="AF204" i="4"/>
  <c r="R244" i="4"/>
  <c r="AC244" i="4"/>
  <c r="AF244" i="4"/>
  <c r="AF71" i="4"/>
  <c r="AC71" i="4"/>
  <c r="R71" i="4"/>
  <c r="AF145" i="4"/>
  <c r="AC145" i="4"/>
  <c r="R145" i="4"/>
  <c r="R203" i="4"/>
  <c r="AC203" i="4"/>
  <c r="AF203" i="4"/>
  <c r="R165" i="4"/>
  <c r="AC165" i="4"/>
  <c r="AF165" i="4"/>
  <c r="AC184" i="4"/>
  <c r="R184" i="4"/>
  <c r="AF184" i="4"/>
  <c r="R90" i="4"/>
  <c r="AF90" i="4"/>
  <c r="AC90" i="4"/>
  <c r="AF159" i="4"/>
  <c r="R159" i="4"/>
  <c r="AC159" i="4"/>
  <c r="R240" i="4"/>
  <c r="AC240" i="4"/>
  <c r="AF240" i="4"/>
  <c r="R306" i="4"/>
  <c r="AC306" i="4"/>
  <c r="AF306" i="4"/>
  <c r="R167" i="4"/>
  <c r="AC167" i="4"/>
  <c r="AF167" i="4"/>
  <c r="AC27" i="4"/>
  <c r="R27" i="4"/>
  <c r="AF27" i="4"/>
  <c r="H49" i="2"/>
  <c r="G49" i="2"/>
  <c r="AC53" i="4"/>
  <c r="AF53" i="4"/>
  <c r="R53" i="4"/>
  <c r="R333" i="4"/>
  <c r="AC333" i="4"/>
  <c r="AF333" i="4"/>
  <c r="H45" i="2"/>
  <c r="G45" i="2"/>
  <c r="AC40" i="4"/>
  <c r="R40" i="4"/>
  <c r="AF40" i="4"/>
  <c r="R181" i="4"/>
  <c r="AC181" i="4"/>
  <c r="AF181" i="4"/>
  <c r="R60" i="4"/>
  <c r="AC60" i="4"/>
  <c r="AF60" i="4"/>
  <c r="R103" i="4"/>
  <c r="AF103" i="4"/>
  <c r="AC103" i="4"/>
  <c r="AC164" i="4"/>
  <c r="AF164" i="4"/>
  <c r="R164" i="4"/>
  <c r="AC302" i="4"/>
  <c r="R302" i="4"/>
  <c r="AF302" i="4"/>
  <c r="R132" i="4"/>
  <c r="AC132" i="4"/>
  <c r="AF132" i="4"/>
  <c r="R259" i="4"/>
  <c r="AC259" i="4"/>
  <c r="AF259" i="4"/>
  <c r="AC113" i="4"/>
  <c r="AF113" i="4"/>
  <c r="R113" i="4"/>
  <c r="AF149" i="4"/>
  <c r="R149" i="4"/>
  <c r="AC149" i="4"/>
  <c r="R238" i="4"/>
  <c r="AC238" i="4"/>
  <c r="AF238" i="4"/>
  <c r="AF76" i="4"/>
  <c r="R76" i="4"/>
  <c r="AC76" i="4"/>
  <c r="R226" i="4"/>
  <c r="AC226" i="4"/>
  <c r="AF226" i="4"/>
  <c r="AF274" i="4"/>
  <c r="R274" i="4"/>
  <c r="AC274" i="4"/>
  <c r="AC134" i="4"/>
  <c r="AF134" i="4"/>
  <c r="R134" i="4"/>
  <c r="R246" i="4"/>
  <c r="AC246" i="4"/>
  <c r="AF246" i="4"/>
  <c r="R142" i="4"/>
  <c r="AC142" i="4"/>
  <c r="AF142" i="4"/>
  <c r="R304" i="4"/>
  <c r="AF304" i="4"/>
  <c r="AC304" i="4"/>
  <c r="AF120" i="4"/>
  <c r="AC120" i="4"/>
  <c r="R120" i="4"/>
  <c r="AC256" i="4"/>
  <c r="R256" i="4"/>
  <c r="AF256" i="4"/>
  <c r="R341" i="4"/>
  <c r="AC341" i="4"/>
  <c r="AF341" i="4"/>
  <c r="H25" i="2"/>
  <c r="G25" i="2"/>
  <c r="H21" i="2"/>
  <c r="G21" i="2"/>
  <c r="AF63" i="4"/>
  <c r="AC63" i="4"/>
  <c r="R63" i="4"/>
  <c r="AC24" i="4"/>
  <c r="AF24" i="4"/>
  <c r="R24" i="4"/>
  <c r="R38" i="4"/>
  <c r="AC38" i="4"/>
  <c r="AF38" i="4"/>
  <c r="R156" i="4"/>
  <c r="AF156" i="4"/>
  <c r="AC156" i="4"/>
  <c r="R82" i="4"/>
  <c r="AF82" i="4"/>
  <c r="AC82" i="4"/>
  <c r="R284" i="4"/>
  <c r="AC284" i="4"/>
  <c r="AF284" i="4"/>
  <c r="AF162" i="4"/>
  <c r="AC162" i="4"/>
  <c r="R162" i="4"/>
  <c r="AF168" i="4"/>
  <c r="AC168" i="4"/>
  <c r="R168" i="4"/>
  <c r="R243" i="4"/>
  <c r="AC243" i="4"/>
  <c r="AF243" i="4"/>
  <c r="AF298" i="4"/>
  <c r="R298" i="4"/>
  <c r="AC298" i="4"/>
  <c r="AC62" i="4"/>
  <c r="AF62" i="4"/>
  <c r="R62" i="4"/>
  <c r="AF163" i="4"/>
  <c r="AC163" i="4"/>
  <c r="R163" i="4"/>
  <c r="R250" i="4"/>
  <c r="AF250" i="4"/>
  <c r="AC250" i="4"/>
  <c r="R321" i="4"/>
  <c r="AC321" i="4"/>
  <c r="AF321" i="4"/>
  <c r="R276" i="4"/>
  <c r="AF276" i="4"/>
  <c r="AC276" i="4"/>
  <c r="R111" i="4"/>
  <c r="AC111" i="4"/>
  <c r="AF111" i="4"/>
  <c r="R36" i="4"/>
  <c r="AC36" i="4"/>
  <c r="AF36" i="4"/>
  <c r="AF154" i="4"/>
  <c r="AC154" i="4"/>
  <c r="R154" i="4"/>
  <c r="R237" i="4"/>
  <c r="AC237" i="4"/>
  <c r="AF237" i="4"/>
  <c r="AC275" i="4"/>
  <c r="AF275" i="4"/>
  <c r="R275" i="4"/>
  <c r="AF50" i="4"/>
  <c r="AC50" i="4"/>
  <c r="R50" i="4"/>
  <c r="AF148" i="4"/>
  <c r="R148" i="4"/>
  <c r="AC148" i="4"/>
  <c r="AC245" i="4"/>
  <c r="AF245" i="4"/>
  <c r="R245" i="4"/>
  <c r="AC353" i="4"/>
  <c r="R353" i="4"/>
  <c r="AF353" i="4"/>
  <c r="AC266" i="4"/>
  <c r="AF266" i="4"/>
  <c r="R266" i="4"/>
  <c r="AF84" i="4"/>
  <c r="AC84" i="4"/>
  <c r="R84" i="4"/>
  <c r="AF173" i="4"/>
  <c r="AC173" i="4"/>
  <c r="R173" i="4"/>
  <c r="AF253" i="4"/>
  <c r="AC253" i="4"/>
  <c r="R253" i="4"/>
  <c r="R301" i="4"/>
  <c r="AF301" i="4"/>
  <c r="AC301" i="4"/>
  <c r="R273" i="4"/>
  <c r="AC273" i="4"/>
  <c r="AF273" i="4"/>
  <c r="R81" i="4"/>
  <c r="AC81" i="4"/>
  <c r="AF81" i="4"/>
  <c r="AC129" i="4"/>
  <c r="AF129" i="4"/>
  <c r="R129" i="4"/>
  <c r="R194" i="4"/>
  <c r="AC194" i="4"/>
  <c r="AF194" i="4"/>
  <c r="R345" i="4"/>
  <c r="AF345" i="4"/>
  <c r="AC345" i="4"/>
  <c r="R180" i="4"/>
  <c r="AC180" i="4"/>
  <c r="AF180" i="4"/>
  <c r="R91" i="4"/>
  <c r="AC91" i="4"/>
  <c r="AF91" i="4"/>
  <c r="R174" i="4"/>
  <c r="AF174" i="4"/>
  <c r="AC174" i="4"/>
  <c r="R290" i="4"/>
  <c r="AC290" i="4"/>
  <c r="AF290" i="4"/>
  <c r="R279" i="4"/>
  <c r="AC279" i="4"/>
  <c r="AF279" i="4"/>
  <c r="C12" i="1"/>
  <c r="J18" i="2"/>
  <c r="C11" i="1"/>
  <c r="H18" i="2"/>
  <c r="G18" i="2"/>
  <c r="AC300" i="1" l="1"/>
  <c r="R316" i="1"/>
  <c r="AC313" i="1"/>
  <c r="AC252" i="1"/>
  <c r="R96" i="1"/>
  <c r="AF174" i="1"/>
  <c r="AC154" i="1"/>
  <c r="AC48" i="1"/>
  <c r="R184" i="1"/>
  <c r="AC222" i="1"/>
  <c r="AF154" i="1"/>
  <c r="R291" i="1"/>
  <c r="AC178" i="1"/>
  <c r="AF38" i="1"/>
  <c r="AF184" i="1"/>
  <c r="AC258" i="1"/>
  <c r="AF291" i="1"/>
  <c r="AC344" i="1"/>
  <c r="AC38" i="1"/>
  <c r="AC127" i="1"/>
  <c r="AF251" i="1"/>
  <c r="AC240" i="1"/>
  <c r="AF316" i="1"/>
  <c r="R247" i="1"/>
  <c r="R238" i="1"/>
  <c r="R225" i="1"/>
  <c r="AF96" i="1"/>
  <c r="AC310" i="1"/>
  <c r="AC221" i="1"/>
  <c r="AC200" i="1"/>
  <c r="AF337" i="1"/>
  <c r="AF343" i="1"/>
  <c r="R46" i="1"/>
  <c r="AF220" i="1"/>
  <c r="AF176" i="1"/>
  <c r="AC323" i="1"/>
  <c r="AC337" i="1"/>
  <c r="AF234" i="1"/>
  <c r="AC46" i="1"/>
  <c r="AC176" i="1"/>
  <c r="AF230" i="1"/>
  <c r="AF172" i="1"/>
  <c r="AC234" i="1"/>
  <c r="AF218" i="1"/>
  <c r="AF69" i="1"/>
  <c r="R281" i="1"/>
  <c r="AF153" i="1"/>
  <c r="R345" i="1"/>
  <c r="AF48" i="1"/>
  <c r="AC172" i="1"/>
  <c r="AF258" i="1"/>
  <c r="AF253" i="1"/>
  <c r="AC232" i="1"/>
  <c r="AC218" i="1"/>
  <c r="AC69" i="1"/>
  <c r="AF55" i="1"/>
  <c r="AF281" i="1"/>
  <c r="AC269" i="1"/>
  <c r="AC41" i="1"/>
  <c r="AF269" i="1"/>
  <c r="O367" i="1"/>
  <c r="AA367" i="1"/>
  <c r="AB367" i="1"/>
  <c r="AC365" i="1"/>
  <c r="R363" i="1"/>
  <c r="AC292" i="1"/>
  <c r="AC307" i="1"/>
  <c r="AC263" i="1"/>
  <c r="AF311" i="1"/>
  <c r="AF246" i="1"/>
  <c r="AF60" i="1"/>
  <c r="R307" i="1"/>
  <c r="AF263" i="1"/>
  <c r="AC311" i="1"/>
  <c r="AF122" i="1"/>
  <c r="AF210" i="1"/>
  <c r="AF31" i="1"/>
  <c r="AF300" i="1"/>
  <c r="AF34" i="1"/>
  <c r="AC86" i="1"/>
  <c r="AC122" i="1"/>
  <c r="AC210" i="1"/>
  <c r="AC264" i="1"/>
  <c r="AF86" i="1"/>
  <c r="AF70" i="1"/>
  <c r="AF303" i="1"/>
  <c r="AF100" i="1"/>
  <c r="AC34" i="1"/>
  <c r="AF276" i="1"/>
  <c r="R303" i="1"/>
  <c r="AF328" i="1"/>
  <c r="AC73" i="1"/>
  <c r="AC163" i="1"/>
  <c r="AC328" i="1"/>
  <c r="AF310" i="1"/>
  <c r="AF73" i="1"/>
  <c r="O361" i="1"/>
  <c r="O355" i="1"/>
  <c r="O327" i="1"/>
  <c r="O334" i="1"/>
  <c r="O319" i="1"/>
  <c r="O323" i="1"/>
  <c r="O320" i="1"/>
  <c r="O337" i="1"/>
  <c r="O354" i="1"/>
  <c r="O356" i="1"/>
  <c r="O344" i="1"/>
  <c r="O324" i="1"/>
  <c r="O351" i="1"/>
  <c r="O362" i="1"/>
  <c r="O360" i="1"/>
  <c r="O358" i="1"/>
  <c r="O364" i="1"/>
  <c r="O303" i="1"/>
  <c r="O366" i="1"/>
  <c r="O340" i="1"/>
  <c r="O342" i="1"/>
  <c r="O301" i="1"/>
  <c r="O309" i="1"/>
  <c r="O317" i="1"/>
  <c r="O325" i="1"/>
  <c r="O357" i="1"/>
  <c r="O348" i="1"/>
  <c r="O338" i="1"/>
  <c r="O306" i="1"/>
  <c r="O339" i="1"/>
  <c r="O347" i="1"/>
  <c r="O300" i="1"/>
  <c r="O302" i="1"/>
  <c r="C15" i="1"/>
  <c r="C18" i="1" s="1"/>
  <c r="O353" i="1"/>
  <c r="O349" i="1"/>
  <c r="O318" i="1"/>
  <c r="O316" i="1"/>
  <c r="O329" i="1"/>
  <c r="O331" i="1"/>
  <c r="O298" i="1"/>
  <c r="O328" i="1"/>
  <c r="O321" i="1"/>
  <c r="O365" i="1"/>
  <c r="O314" i="1"/>
  <c r="O315" i="1"/>
  <c r="O363" i="1"/>
  <c r="O308" i="1"/>
  <c r="O330" i="1"/>
  <c r="O350" i="1"/>
  <c r="O326" i="1"/>
  <c r="O332" i="1"/>
  <c r="O352" i="1"/>
  <c r="O335" i="1"/>
  <c r="O343" i="1"/>
  <c r="O304" i="1"/>
  <c r="O336" i="1"/>
  <c r="O333" i="1"/>
  <c r="O307" i="1"/>
  <c r="O305" i="1"/>
  <c r="O313" i="1"/>
  <c r="O359" i="1"/>
  <c r="O322" i="1"/>
  <c r="O299" i="1"/>
  <c r="O310" i="1"/>
  <c r="O311" i="1"/>
  <c r="O312" i="1"/>
  <c r="O341" i="1"/>
  <c r="O346" i="1"/>
  <c r="O345" i="1"/>
  <c r="C16" i="1"/>
  <c r="D18" i="1" s="1"/>
  <c r="BA52" i="1"/>
  <c r="BB52" i="1"/>
  <c r="AK131" i="1"/>
  <c r="AI131" i="1"/>
  <c r="AJ131" i="1"/>
  <c r="BA86" i="1"/>
  <c r="BB86" i="1"/>
  <c r="BB19" i="1"/>
  <c r="BA19" i="1"/>
  <c r="AZ19" i="1" s="1"/>
  <c r="AX19" i="1" s="1"/>
  <c r="BB75" i="1"/>
  <c r="BA75" i="1"/>
  <c r="AZ75" i="1" s="1"/>
  <c r="AX75" i="1" s="1"/>
  <c r="BA68" i="1"/>
  <c r="BB68" i="1"/>
  <c r="BA108" i="1"/>
  <c r="BB108" i="1"/>
  <c r="BA65" i="1"/>
  <c r="BB65" i="1"/>
  <c r="BA92" i="1"/>
  <c r="BB92" i="1"/>
  <c r="AI258" i="1"/>
  <c r="AK258" i="1"/>
  <c r="AJ258" i="1"/>
  <c r="AH258" i="1" s="1"/>
  <c r="BB45" i="1"/>
  <c r="BA45" i="1"/>
  <c r="BB58" i="1"/>
  <c r="BA58" i="1"/>
  <c r="AZ58" i="1" s="1"/>
  <c r="AX58" i="1" s="1"/>
  <c r="BB21" i="1"/>
  <c r="BA21" i="1"/>
  <c r="AI165" i="1"/>
  <c r="AJ165" i="1"/>
  <c r="AK165" i="1"/>
  <c r="AI143" i="1"/>
  <c r="AK143" i="1"/>
  <c r="AJ143" i="1"/>
  <c r="AH143" i="1" s="1"/>
  <c r="AD270" i="1"/>
  <c r="AE270" i="1"/>
  <c r="BA78" i="1"/>
  <c r="BB78" i="1"/>
  <c r="BB77" i="1"/>
  <c r="BA77" i="1"/>
  <c r="BA61" i="1"/>
  <c r="BB61" i="1"/>
  <c r="AI291" i="1"/>
  <c r="AH291" i="1" s="1"/>
  <c r="AJ291" i="1"/>
  <c r="AK291" i="1"/>
  <c r="AK194" i="1"/>
  <c r="AJ194" i="1"/>
  <c r="AH194" i="1" s="1"/>
  <c r="AI194" i="1"/>
  <c r="AI237" i="1"/>
  <c r="AJ237" i="1"/>
  <c r="AK237" i="1"/>
  <c r="BA93" i="1"/>
  <c r="AZ93" i="1" s="1"/>
  <c r="AX93" i="1" s="1"/>
  <c r="BB93" i="1"/>
  <c r="BB88" i="1"/>
  <c r="BA88" i="1"/>
  <c r="AZ88" i="1" s="1"/>
  <c r="AX88" i="1" s="1"/>
  <c r="AI190" i="1"/>
  <c r="AJ190" i="1"/>
  <c r="AK190" i="1"/>
  <c r="BB56" i="1"/>
  <c r="BA56" i="1"/>
  <c r="BB40" i="1"/>
  <c r="BA40" i="1"/>
  <c r="AZ40" i="1" s="1"/>
  <c r="AX40" i="1" s="1"/>
  <c r="BA94" i="1"/>
  <c r="AZ94" i="1" s="1"/>
  <c r="AX94" i="1" s="1"/>
  <c r="BB94" i="1"/>
  <c r="BB34" i="1"/>
  <c r="BA34" i="1"/>
  <c r="AZ34" i="1" s="1"/>
  <c r="AX34" i="1" s="1"/>
  <c r="AI268" i="1"/>
  <c r="AH268" i="1" s="1"/>
  <c r="AJ268" i="1"/>
  <c r="AK268" i="1"/>
  <c r="BB66" i="1"/>
  <c r="BA66" i="1"/>
  <c r="AZ66" i="1" s="1"/>
  <c r="AX66" i="1" s="1"/>
  <c r="BA103" i="1"/>
  <c r="BB103" i="1"/>
  <c r="AK354" i="1"/>
  <c r="AI354" i="1"/>
  <c r="AH354" i="1" s="1"/>
  <c r="AJ354" i="1"/>
  <c r="BB39" i="1"/>
  <c r="BA39" i="1"/>
  <c r="AZ39" i="1" s="1"/>
  <c r="AX39" i="1" s="1"/>
  <c r="BA41" i="1"/>
  <c r="AZ41" i="1" s="1"/>
  <c r="AX41" i="1" s="1"/>
  <c r="BB41" i="1"/>
  <c r="BB13" i="1"/>
  <c r="BA13" i="1"/>
  <c r="AZ13" i="1" s="1"/>
  <c r="AX13" i="1" s="1"/>
  <c r="BB54" i="1"/>
  <c r="BA54" i="1"/>
  <c r="AJ312" i="1"/>
  <c r="AK312" i="1"/>
  <c r="AI312" i="1"/>
  <c r="AH312" i="1" s="1"/>
  <c r="BB50" i="1"/>
  <c r="BA50" i="1"/>
  <c r="AZ50" i="1" s="1"/>
  <c r="AX50" i="1" s="1"/>
  <c r="AJ114" i="1"/>
  <c r="AK114" i="1"/>
  <c r="AI114" i="1"/>
  <c r="BB84" i="1"/>
  <c r="BA84" i="1"/>
  <c r="AZ84" i="1" s="1"/>
  <c r="AX84" i="1" s="1"/>
  <c r="BA18" i="1"/>
  <c r="AZ18" i="1" s="1"/>
  <c r="AX18" i="1" s="1"/>
  <c r="BB18" i="1"/>
  <c r="AI189" i="1"/>
  <c r="AJ189" i="1"/>
  <c r="AK189" i="1"/>
  <c r="BA63" i="1"/>
  <c r="AZ63" i="1" s="1"/>
  <c r="AX63" i="1" s="1"/>
  <c r="BB63" i="1"/>
  <c r="BA89" i="1"/>
  <c r="BB89" i="1"/>
  <c r="BA17" i="1"/>
  <c r="BB17" i="1"/>
  <c r="BA87" i="1"/>
  <c r="BB87" i="1"/>
  <c r="BB81" i="1"/>
  <c r="BA81" i="1"/>
  <c r="BA3" i="1"/>
  <c r="BB3" i="1"/>
  <c r="R81" i="1"/>
  <c r="R245" i="1"/>
  <c r="AD232" i="1"/>
  <c r="R70" i="1"/>
  <c r="AC220" i="1"/>
  <c r="AF279" i="1"/>
  <c r="AH311" i="1"/>
  <c r="R42" i="1"/>
  <c r="AF42" i="1"/>
  <c r="AC42" i="1"/>
  <c r="AJ73" i="1"/>
  <c r="AK73" i="1"/>
  <c r="AI73" i="1"/>
  <c r="AJ107" i="1"/>
  <c r="AK107" i="1"/>
  <c r="AI107" i="1"/>
  <c r="AH107" i="1" s="1"/>
  <c r="AI249" i="1"/>
  <c r="AJ249" i="1"/>
  <c r="AK249" i="1"/>
  <c r="AI309" i="1"/>
  <c r="AH309" i="1" s="1"/>
  <c r="AK309" i="1"/>
  <c r="AJ309" i="1"/>
  <c r="BA55" i="1"/>
  <c r="BB55" i="1"/>
  <c r="AK104" i="1"/>
  <c r="AI104" i="1"/>
  <c r="AJ104" i="1"/>
  <c r="BA14" i="1"/>
  <c r="AZ14" i="1" s="1"/>
  <c r="AX14" i="1" s="1"/>
  <c r="BB14" i="1"/>
  <c r="AI167" i="1"/>
  <c r="AJ167" i="1"/>
  <c r="AK167" i="1"/>
  <c r="AK179" i="1"/>
  <c r="AI179" i="1"/>
  <c r="AJ179" i="1"/>
  <c r="AJ151" i="1"/>
  <c r="AI151" i="1"/>
  <c r="AK151" i="1"/>
  <c r="AJ54" i="1"/>
  <c r="AH54" i="1" s="1"/>
  <c r="AK54" i="1"/>
  <c r="AI54" i="1"/>
  <c r="AI130" i="1"/>
  <c r="AJ130" i="1"/>
  <c r="AK130" i="1"/>
  <c r="AC279" i="1"/>
  <c r="AB270" i="1"/>
  <c r="R83" i="1"/>
  <c r="AK306" i="1"/>
  <c r="AI306" i="1"/>
  <c r="AJ306" i="1"/>
  <c r="AH306" i="1" s="1"/>
  <c r="AT219" i="1"/>
  <c r="AS219" i="1" s="1"/>
  <c r="AR219" i="1" s="1"/>
  <c r="AQ219" i="1" s="1"/>
  <c r="AP219" i="1" s="1"/>
  <c r="AO219" i="1" s="1"/>
  <c r="AN219" i="1" s="1"/>
  <c r="AM219" i="1" s="1"/>
  <c r="AL219" i="1" s="1"/>
  <c r="AI280" i="1"/>
  <c r="AH280" i="1" s="1"/>
  <c r="AJ280" i="1"/>
  <c r="AK280" i="1"/>
  <c r="AA27" i="1"/>
  <c r="R26" i="1"/>
  <c r="AC26" i="1"/>
  <c r="AF26" i="1"/>
  <c r="AI47" i="1"/>
  <c r="AJ47" i="1"/>
  <c r="AK47" i="1"/>
  <c r="AT61" i="1"/>
  <c r="AS61" i="1"/>
  <c r="AR61" i="1"/>
  <c r="AQ61" i="1" s="1"/>
  <c r="AP61" i="1" s="1"/>
  <c r="AO61" i="1" s="1"/>
  <c r="AN61" i="1" s="1"/>
  <c r="AM61" i="1" s="1"/>
  <c r="AL61" i="1" s="1"/>
  <c r="R226" i="1"/>
  <c r="AC226" i="1"/>
  <c r="AF226" i="1"/>
  <c r="AC98" i="1"/>
  <c r="R98" i="1"/>
  <c r="AF98" i="1"/>
  <c r="AF135" i="1"/>
  <c r="R135" i="1"/>
  <c r="AC135" i="1"/>
  <c r="R259" i="1"/>
  <c r="AC259" i="1"/>
  <c r="AF259" i="1"/>
  <c r="R192" i="1"/>
  <c r="AC192" i="1"/>
  <c r="AF192" i="1"/>
  <c r="R188" i="1"/>
  <c r="AC188" i="1"/>
  <c r="AF188" i="1"/>
  <c r="R125" i="1"/>
  <c r="AC125" i="1"/>
  <c r="AF125" i="1"/>
  <c r="R160" i="1"/>
  <c r="AC160" i="1"/>
  <c r="R110" i="1"/>
  <c r="AC110" i="1"/>
  <c r="AF110" i="1"/>
  <c r="R106" i="1"/>
  <c r="AF106" i="1"/>
  <c r="AC106" i="1"/>
  <c r="AC199" i="1"/>
  <c r="R199" i="1"/>
  <c r="AF199" i="1"/>
  <c r="R94" i="1"/>
  <c r="AC94" i="1"/>
  <c r="AF94" i="1"/>
  <c r="R147" i="1"/>
  <c r="AF147" i="1"/>
  <c r="AC147" i="1"/>
  <c r="R342" i="1"/>
  <c r="AC342" i="1"/>
  <c r="AF342" i="1"/>
  <c r="AC82" i="1"/>
  <c r="R82" i="1"/>
  <c r="AF82" i="1"/>
  <c r="R171" i="1"/>
  <c r="AC171" i="1"/>
  <c r="AF171" i="1"/>
  <c r="AF74" i="1"/>
  <c r="AC74" i="1"/>
  <c r="R74" i="1"/>
  <c r="AC116" i="1"/>
  <c r="AF116" i="1"/>
  <c r="R116" i="1"/>
  <c r="AC267" i="1"/>
  <c r="R267" i="1"/>
  <c r="AC186" i="1"/>
  <c r="R186" i="1"/>
  <c r="AF186" i="1"/>
  <c r="AC60" i="1"/>
  <c r="AJ89" i="1"/>
  <c r="AK89" i="1"/>
  <c r="AI89" i="1"/>
  <c r="AI168" i="1"/>
  <c r="AJ168" i="1"/>
  <c r="AK168" i="1"/>
  <c r="BB29" i="1"/>
  <c r="BA29" i="1"/>
  <c r="AI175" i="1"/>
  <c r="AH175" i="1" s="1"/>
  <c r="AK175" i="1"/>
  <c r="AJ175" i="1"/>
  <c r="AJ148" i="1"/>
  <c r="AI148" i="1"/>
  <c r="AH148" i="1" s="1"/>
  <c r="AK148" i="1"/>
  <c r="BB32" i="1"/>
  <c r="BA32" i="1"/>
  <c r="AJ145" i="1"/>
  <c r="AI145" i="1"/>
  <c r="AH145" i="1" s="1"/>
  <c r="AK145" i="1"/>
  <c r="BA9" i="1"/>
  <c r="BB9" i="1"/>
  <c r="BB48" i="1"/>
  <c r="BA48" i="1"/>
  <c r="AI169" i="1"/>
  <c r="AJ169" i="1"/>
  <c r="AK169" i="1"/>
  <c r="BA73" i="1"/>
  <c r="BB73" i="1"/>
  <c r="AJ250" i="1"/>
  <c r="AK250" i="1"/>
  <c r="AI250" i="1"/>
  <c r="AJ153" i="1"/>
  <c r="AK153" i="1"/>
  <c r="AI153" i="1"/>
  <c r="AH153" i="1" s="1"/>
  <c r="BB104" i="1"/>
  <c r="BA104" i="1"/>
  <c r="AZ104" i="1" s="1"/>
  <c r="AX104" i="1" s="1"/>
  <c r="AJ132" i="1"/>
  <c r="AI132" i="1"/>
  <c r="AH132" i="1" s="1"/>
  <c r="AK132" i="1"/>
  <c r="AF366" i="1"/>
  <c r="AC366" i="1"/>
  <c r="AI303" i="1"/>
  <c r="AH303" i="1" s="1"/>
  <c r="AJ303" i="1"/>
  <c r="AK303" i="1"/>
  <c r="AB342" i="1"/>
  <c r="AA342" i="1"/>
  <c r="R131" i="1"/>
  <c r="AF131" i="1"/>
  <c r="AC131" i="1"/>
  <c r="AI70" i="1"/>
  <c r="AH70" i="1" s="1"/>
  <c r="AJ70" i="1"/>
  <c r="AK70" i="1"/>
  <c r="AI217" i="1"/>
  <c r="AJ217" i="1"/>
  <c r="AK217" i="1"/>
  <c r="AK63" i="1"/>
  <c r="AI63" i="1"/>
  <c r="AJ63" i="1"/>
  <c r="AC205" i="1"/>
  <c r="AF205" i="1"/>
  <c r="R205" i="1"/>
  <c r="R105" i="1"/>
  <c r="AC105" i="1"/>
  <c r="AF338" i="1"/>
  <c r="R338" i="1"/>
  <c r="AC338" i="1"/>
  <c r="R209" i="1"/>
  <c r="AC209" i="1"/>
  <c r="AF209" i="1"/>
  <c r="R301" i="1"/>
  <c r="AF301" i="1"/>
  <c r="AC301" i="1"/>
  <c r="AC341" i="1"/>
  <c r="AF341" i="1"/>
  <c r="R341" i="1"/>
  <c r="R294" i="1"/>
  <c r="AC294" i="1"/>
  <c r="AF294" i="1"/>
  <c r="AF235" i="1"/>
  <c r="AC235" i="1"/>
  <c r="R235" i="1"/>
  <c r="R28" i="1"/>
  <c r="AC28" i="1"/>
  <c r="AF28" i="1"/>
  <c r="R66" i="1"/>
  <c r="AC66" i="1"/>
  <c r="AF66" i="1"/>
  <c r="R92" i="1"/>
  <c r="AF92" i="1"/>
  <c r="AC92" i="1"/>
  <c r="R151" i="1"/>
  <c r="AC151" i="1"/>
  <c r="AF151" i="1"/>
  <c r="R54" i="1"/>
  <c r="AC54" i="1"/>
  <c r="AF54" i="1"/>
  <c r="R52" i="1"/>
  <c r="AF52" i="1"/>
  <c r="AC52" i="1"/>
  <c r="AC103" i="1"/>
  <c r="R103" i="1"/>
  <c r="AF103" i="1"/>
  <c r="R336" i="1"/>
  <c r="AC336" i="1"/>
  <c r="AF336" i="1"/>
  <c r="R308" i="1"/>
  <c r="AC308" i="1"/>
  <c r="AF308" i="1"/>
  <c r="R243" i="1"/>
  <c r="AF243" i="1"/>
  <c r="AC243" i="1"/>
  <c r="AF144" i="1"/>
  <c r="R144" i="1"/>
  <c r="AC144" i="1"/>
  <c r="AC139" i="1"/>
  <c r="AF139" i="1"/>
  <c r="R139" i="1"/>
  <c r="AF340" i="1"/>
  <c r="AC340" i="1"/>
  <c r="R340" i="1"/>
  <c r="AF256" i="1"/>
  <c r="R256" i="1"/>
  <c r="AC256" i="1"/>
  <c r="AF223" i="1"/>
  <c r="R223" i="1"/>
  <c r="AC223" i="1"/>
  <c r="R118" i="1"/>
  <c r="AC118" i="1"/>
  <c r="AF118" i="1"/>
  <c r="BB38" i="1"/>
  <c r="BA38" i="1"/>
  <c r="AJ163" i="1"/>
  <c r="AI163" i="1"/>
  <c r="AH163" i="1" s="1"/>
  <c r="AK163" i="1"/>
  <c r="AJ157" i="1"/>
  <c r="AI157" i="1"/>
  <c r="AK157" i="1"/>
  <c r="AA109" i="1"/>
  <c r="AB109" i="1"/>
  <c r="BA53" i="1"/>
  <c r="BB53" i="1"/>
  <c r="BA2" i="1"/>
  <c r="AZ2" i="1" s="1"/>
  <c r="AX2" i="1" s="1"/>
  <c r="BB2" i="1"/>
  <c r="AJ275" i="1"/>
  <c r="AK275" i="1"/>
  <c r="AI275" i="1"/>
  <c r="AH275" i="1" s="1"/>
  <c r="BA36" i="1"/>
  <c r="BB36" i="1"/>
  <c r="BA4" i="1"/>
  <c r="BB4" i="1"/>
  <c r="BA67" i="1"/>
  <c r="AZ67" i="1" s="1"/>
  <c r="AX67" i="1" s="1"/>
  <c r="BB67" i="1"/>
  <c r="BA26" i="1"/>
  <c r="BB26" i="1"/>
  <c r="BA28" i="1"/>
  <c r="BB28" i="1"/>
  <c r="BB72" i="1"/>
  <c r="BA72" i="1"/>
  <c r="AZ72" i="1" s="1"/>
  <c r="AX72" i="1" s="1"/>
  <c r="BA33" i="1"/>
  <c r="AZ33" i="1" s="1"/>
  <c r="AX33" i="1" s="1"/>
  <c r="BB33" i="1"/>
  <c r="AJ338" i="1"/>
  <c r="AK338" i="1"/>
  <c r="AI338" i="1"/>
  <c r="AI323" i="1"/>
  <c r="AJ323" i="1"/>
  <c r="AK323" i="1"/>
  <c r="BA24" i="1"/>
  <c r="AZ24" i="1" s="1"/>
  <c r="AX24" i="1" s="1"/>
  <c r="BB24" i="1"/>
  <c r="AB213" i="1"/>
  <c r="AA213" i="1"/>
  <c r="AB355" i="1"/>
  <c r="AA355" i="1"/>
  <c r="AI308" i="1"/>
  <c r="AH308" i="1" s="1"/>
  <c r="AK308" i="1"/>
  <c r="AJ308" i="1"/>
  <c r="AI98" i="1"/>
  <c r="AJ98" i="1"/>
  <c r="AK98" i="1"/>
  <c r="AI149" i="1"/>
  <c r="AJ149" i="1"/>
  <c r="AK149" i="1"/>
  <c r="AI336" i="1"/>
  <c r="AH336" i="1" s="1"/>
  <c r="AJ336" i="1"/>
  <c r="AK336" i="1"/>
  <c r="AK206" i="1"/>
  <c r="AJ206" i="1"/>
  <c r="AI206" i="1"/>
  <c r="AI339" i="1"/>
  <c r="AK339" i="1"/>
  <c r="AJ339" i="1"/>
  <c r="AK344" i="1"/>
  <c r="AI344" i="1"/>
  <c r="AJ344" i="1"/>
  <c r="BA16" i="1"/>
  <c r="AZ16" i="1" s="1"/>
  <c r="AX16" i="1" s="1"/>
  <c r="BB16" i="1"/>
  <c r="BB12" i="1"/>
  <c r="BA12" i="1"/>
  <c r="AZ12" i="1" s="1"/>
  <c r="AX12" i="1" s="1"/>
  <c r="AI281" i="1"/>
  <c r="AH281" i="1" s="1"/>
  <c r="AK281" i="1"/>
  <c r="AJ281" i="1"/>
  <c r="AI223" i="1"/>
  <c r="AJ223" i="1"/>
  <c r="AK223" i="1"/>
  <c r="AJ295" i="1"/>
  <c r="AK295" i="1"/>
  <c r="AI295" i="1"/>
  <c r="AH295" i="1" s="1"/>
  <c r="AK100" i="1"/>
  <c r="AI100" i="1"/>
  <c r="AJ100" i="1"/>
  <c r="BB91" i="1"/>
  <c r="BA91" i="1"/>
  <c r="BB82" i="1"/>
  <c r="BA82" i="1"/>
  <c r="AZ82" i="1" s="1"/>
  <c r="AX82" i="1" s="1"/>
  <c r="AJ343" i="1"/>
  <c r="AK343" i="1"/>
  <c r="AI343" i="1"/>
  <c r="BA83" i="1"/>
  <c r="BB83" i="1"/>
  <c r="AI212" i="1"/>
  <c r="AJ212" i="1"/>
  <c r="AH212" i="1" s="1"/>
  <c r="AK212" i="1"/>
  <c r="BB74" i="1"/>
  <c r="BA74" i="1"/>
  <c r="BA97" i="1"/>
  <c r="BB97" i="1"/>
  <c r="AI142" i="1"/>
  <c r="AH142" i="1" s="1"/>
  <c r="AK142" i="1"/>
  <c r="AJ142" i="1"/>
  <c r="AK110" i="1"/>
  <c r="AI110" i="1"/>
  <c r="AH110" i="1" s="1"/>
  <c r="AJ110" i="1"/>
  <c r="AJ195" i="1"/>
  <c r="AI195" i="1"/>
  <c r="AH195" i="1" s="1"/>
  <c r="AK195" i="1"/>
  <c r="AJ264" i="1"/>
  <c r="AI264" i="1"/>
  <c r="AH264" i="1" s="1"/>
  <c r="AK264" i="1"/>
  <c r="AJ210" i="1"/>
  <c r="AI210" i="1"/>
  <c r="AK210" i="1"/>
  <c r="R23" i="1"/>
  <c r="AI87" i="1"/>
  <c r="AH87" i="1" s="1"/>
  <c r="AJ87" i="1"/>
  <c r="AK87" i="1"/>
  <c r="AK282" i="1"/>
  <c r="AI282" i="1"/>
  <c r="AH282" i="1" s="1"/>
  <c r="AJ282" i="1"/>
  <c r="AK199" i="1"/>
  <c r="AJ199" i="1"/>
  <c r="AI199" i="1"/>
  <c r="AH199" i="1" s="1"/>
  <c r="AE144" i="1"/>
  <c r="AD144" i="1"/>
  <c r="AI97" i="1"/>
  <c r="AJ97" i="1"/>
  <c r="AK97" i="1"/>
  <c r="BA107" i="1"/>
  <c r="BB107" i="1"/>
  <c r="BB43" i="1"/>
  <c r="BA43" i="1"/>
  <c r="AJ276" i="1"/>
  <c r="AI276" i="1"/>
  <c r="AH276" i="1" s="1"/>
  <c r="AK276" i="1"/>
  <c r="BB90" i="1"/>
  <c r="BA90" i="1"/>
  <c r="AK197" i="1"/>
  <c r="AJ197" i="1"/>
  <c r="AI197" i="1"/>
  <c r="AJ154" i="1"/>
  <c r="AI154" i="1"/>
  <c r="AH154" i="1" s="1"/>
  <c r="AK154" i="1"/>
  <c r="BB8" i="1"/>
  <c r="BA8" i="1"/>
  <c r="AJ92" i="1"/>
  <c r="AK92" i="1"/>
  <c r="AI92" i="1"/>
  <c r="AI286" i="1"/>
  <c r="AJ286" i="1"/>
  <c r="AH286" i="1" s="1"/>
  <c r="AK286" i="1"/>
  <c r="AI198" i="1"/>
  <c r="AK198" i="1"/>
  <c r="AJ198" i="1"/>
  <c r="BA25" i="1"/>
  <c r="AZ25" i="1" s="1"/>
  <c r="AX25" i="1" s="1"/>
  <c r="BB25" i="1"/>
  <c r="AI337" i="1"/>
  <c r="AJ337" i="1"/>
  <c r="AK337" i="1"/>
  <c r="AJ75" i="1"/>
  <c r="AI75" i="1"/>
  <c r="AK75" i="1"/>
  <c r="AK161" i="1"/>
  <c r="AI161" i="1"/>
  <c r="AJ161" i="1"/>
  <c r="R360" i="1"/>
  <c r="AF360" i="1"/>
  <c r="AC360" i="1"/>
  <c r="R142" i="1"/>
  <c r="AC142" i="1"/>
  <c r="AF142" i="1"/>
  <c r="AC330" i="1"/>
  <c r="AF330" i="1"/>
  <c r="R330" i="1"/>
  <c r="AF333" i="1"/>
  <c r="R333" i="1"/>
  <c r="AC333" i="1"/>
  <c r="R165" i="1"/>
  <c r="AC165" i="1"/>
  <c r="AF165" i="1"/>
  <c r="R149" i="1"/>
  <c r="AC149" i="1"/>
  <c r="AF149" i="1"/>
  <c r="R166" i="1"/>
  <c r="AF166" i="1"/>
  <c r="AC166" i="1"/>
  <c r="AF274" i="1"/>
  <c r="R274" i="1"/>
  <c r="AC274" i="1"/>
  <c r="R75" i="1"/>
  <c r="AC75" i="1"/>
  <c r="AF75" i="1"/>
  <c r="R237" i="1"/>
  <c r="AC237" i="1"/>
  <c r="AF237" i="1"/>
  <c r="AC168" i="1"/>
  <c r="AF168" i="1"/>
  <c r="R168" i="1"/>
  <c r="R312" i="1"/>
  <c r="AC312" i="1"/>
  <c r="AF312" i="1"/>
  <c r="R181" i="1"/>
  <c r="AC181" i="1"/>
  <c r="AF181" i="1"/>
  <c r="AF80" i="1"/>
  <c r="R80" i="1"/>
  <c r="AC80" i="1"/>
  <c r="R177" i="1"/>
  <c r="AF177" i="1"/>
  <c r="AC177" i="1"/>
  <c r="R339" i="1"/>
  <c r="AF339" i="1"/>
  <c r="AC339" i="1"/>
  <c r="AC202" i="1"/>
  <c r="AF202" i="1"/>
  <c r="R202" i="1"/>
  <c r="R185" i="1"/>
  <c r="AF185" i="1"/>
  <c r="AC185" i="1"/>
  <c r="AF164" i="1"/>
  <c r="R164" i="1"/>
  <c r="AC164" i="1"/>
  <c r="R87" i="1"/>
  <c r="AC87" i="1"/>
  <c r="AF87" i="1"/>
  <c r="R197" i="1"/>
  <c r="AC197" i="1"/>
  <c r="AF197" i="1"/>
  <c r="AI205" i="1"/>
  <c r="AJ205" i="1"/>
  <c r="AK205" i="1"/>
  <c r="AI215" i="1"/>
  <c r="AH215" i="1" s="1"/>
  <c r="AJ215" i="1"/>
  <c r="AK215" i="1"/>
  <c r="AI41" i="1"/>
  <c r="AH41" i="1" s="1"/>
  <c r="AJ41" i="1"/>
  <c r="AK41" i="1"/>
  <c r="AJ79" i="1"/>
  <c r="AI79" i="1"/>
  <c r="AH79" i="1" s="1"/>
  <c r="AK79" i="1"/>
  <c r="AJ136" i="1"/>
  <c r="AK136" i="1"/>
  <c r="AI136" i="1"/>
  <c r="AH136" i="1" s="1"/>
  <c r="AJ297" i="1"/>
  <c r="AI297" i="1"/>
  <c r="AH297" i="1" s="1"/>
  <c r="AK297" i="1"/>
  <c r="AK170" i="1"/>
  <c r="AI170" i="1"/>
  <c r="AH170" i="1" s="1"/>
  <c r="AJ170" i="1"/>
  <c r="AI299" i="1"/>
  <c r="AJ299" i="1"/>
  <c r="AK299" i="1"/>
  <c r="AI271" i="1"/>
  <c r="AJ271" i="1"/>
  <c r="AH271" i="1" s="1"/>
  <c r="AK271" i="1"/>
  <c r="AJ40" i="1"/>
  <c r="AH40" i="1" s="1"/>
  <c r="AI40" i="1"/>
  <c r="AK40" i="1"/>
  <c r="AI255" i="1"/>
  <c r="AH255" i="1" s="1"/>
  <c r="AJ255" i="1"/>
  <c r="AK255" i="1"/>
  <c r="BB20" i="1"/>
  <c r="BA20" i="1"/>
  <c r="AZ20" i="1" s="1"/>
  <c r="AX20" i="1" s="1"/>
  <c r="BB60" i="1"/>
  <c r="BA60" i="1"/>
  <c r="BB6" i="1"/>
  <c r="BA6" i="1"/>
  <c r="AZ6" i="1" s="1"/>
  <c r="AX6" i="1" s="1"/>
  <c r="AJ164" i="1"/>
  <c r="AI164" i="1"/>
  <c r="AH164" i="1" s="1"/>
  <c r="AK164" i="1"/>
  <c r="AI32" i="1"/>
  <c r="AH32" i="1" s="1"/>
  <c r="AJ32" i="1"/>
  <c r="AK32" i="1"/>
  <c r="BA99" i="1"/>
  <c r="BB99" i="1"/>
  <c r="BB15" i="1"/>
  <c r="BA15" i="1"/>
  <c r="AZ15" i="1" s="1"/>
  <c r="AX15" i="1" s="1"/>
  <c r="AI207" i="1"/>
  <c r="AJ207" i="1"/>
  <c r="AK207" i="1"/>
  <c r="BA47" i="1"/>
  <c r="BB47" i="1"/>
  <c r="BA22" i="1"/>
  <c r="AZ22" i="1" s="1"/>
  <c r="AX22" i="1" s="1"/>
  <c r="BB22" i="1"/>
  <c r="BA62" i="1"/>
  <c r="BB62" i="1"/>
  <c r="AI59" i="1"/>
  <c r="AJ59" i="1"/>
  <c r="AK59" i="1"/>
  <c r="AI266" i="1"/>
  <c r="AJ266" i="1"/>
  <c r="AK266" i="1"/>
  <c r="AI318" i="1"/>
  <c r="AK318" i="1"/>
  <c r="AJ318" i="1"/>
  <c r="AI332" i="1"/>
  <c r="AH332" i="1" s="1"/>
  <c r="AA332" i="1" s="1"/>
  <c r="AE332" i="1" s="1"/>
  <c r="AJ332" i="1"/>
  <c r="AK332" i="1"/>
  <c r="AJ216" i="1"/>
  <c r="AK216" i="1"/>
  <c r="AI216" i="1"/>
  <c r="AK33" i="1"/>
  <c r="AJ33" i="1"/>
  <c r="AI33" i="1"/>
  <c r="AJ133" i="1"/>
  <c r="AK133" i="1"/>
  <c r="AI133" i="1"/>
  <c r="AH133" i="1" s="1"/>
  <c r="AJ225" i="1"/>
  <c r="AK225" i="1"/>
  <c r="AI225" i="1"/>
  <c r="AH225" i="1" s="1"/>
  <c r="AI55" i="1"/>
  <c r="AH55" i="1" s="1"/>
  <c r="AK55" i="1"/>
  <c r="AJ55" i="1"/>
  <c r="AC71" i="1"/>
  <c r="AF71" i="1"/>
  <c r="AI106" i="1"/>
  <c r="AJ106" i="1"/>
  <c r="AK106" i="1"/>
  <c r="AI331" i="1"/>
  <c r="AH331" i="1" s="1"/>
  <c r="AA331" i="1" s="1"/>
  <c r="AE331" i="1" s="1"/>
  <c r="AJ331" i="1"/>
  <c r="AK331" i="1"/>
  <c r="BA57" i="1"/>
  <c r="BB57" i="1"/>
  <c r="AJ289" i="1"/>
  <c r="AI289" i="1"/>
  <c r="AH289" i="1" s="1"/>
  <c r="AK289" i="1"/>
  <c r="R358" i="1"/>
  <c r="AF358" i="1"/>
  <c r="AC358" i="1"/>
  <c r="AC193" i="1"/>
  <c r="AF193" i="1"/>
  <c r="R193" i="1"/>
  <c r="AC254" i="1"/>
  <c r="AF254" i="1"/>
  <c r="R254" i="1"/>
  <c r="R159" i="1"/>
  <c r="AC159" i="1"/>
  <c r="AF159" i="1"/>
  <c r="AC355" i="1"/>
  <c r="R355" i="1"/>
  <c r="AF355" i="1"/>
  <c r="R62" i="1"/>
  <c r="AC62" i="1"/>
  <c r="AF62" i="1"/>
  <c r="R162" i="1"/>
  <c r="AC162" i="1"/>
  <c r="AF162" i="1"/>
  <c r="AC349" i="1"/>
  <c r="AF349" i="1"/>
  <c r="R349" i="1"/>
  <c r="R161" i="1"/>
  <c r="AC161" i="1"/>
  <c r="AF161" i="1"/>
  <c r="AI235" i="1"/>
  <c r="AJ235" i="1"/>
  <c r="AK235" i="1"/>
  <c r="BA102" i="1"/>
  <c r="BB102" i="1"/>
  <c r="BB79" i="1"/>
  <c r="BA79" i="1"/>
  <c r="AK176" i="1"/>
  <c r="AI176" i="1"/>
  <c r="AJ176" i="1"/>
  <c r="AJ357" i="1"/>
  <c r="AI357" i="1"/>
  <c r="AH357" i="1" s="1"/>
  <c r="AK357" i="1"/>
  <c r="BB85" i="1"/>
  <c r="BA85" i="1"/>
  <c r="AI347" i="1"/>
  <c r="AJ347" i="1"/>
  <c r="AK347" i="1"/>
  <c r="AI243" i="1"/>
  <c r="AJ243" i="1"/>
  <c r="AK243" i="1"/>
  <c r="BB37" i="1"/>
  <c r="BA37" i="1"/>
  <c r="BB59" i="1"/>
  <c r="BA59" i="1"/>
  <c r="AZ59" i="1" s="1"/>
  <c r="AX59" i="1" s="1"/>
  <c r="BA35" i="1"/>
  <c r="AZ35" i="1" s="1"/>
  <c r="AX35" i="1" s="1"/>
  <c r="BB35" i="1"/>
  <c r="AJ46" i="1"/>
  <c r="AI46" i="1"/>
  <c r="AH46" i="1" s="1"/>
  <c r="AB46" i="1" s="1"/>
  <c r="AK46" i="1"/>
  <c r="AK192" i="1"/>
  <c r="AI192" i="1"/>
  <c r="AJ192" i="1"/>
  <c r="AH192" i="1" s="1"/>
  <c r="BA69" i="1"/>
  <c r="AZ69" i="1" s="1"/>
  <c r="AX69" i="1" s="1"/>
  <c r="BB69" i="1"/>
  <c r="AI162" i="1"/>
  <c r="AK162" i="1"/>
  <c r="AJ162" i="1"/>
  <c r="BA23" i="1"/>
  <c r="AZ23" i="1" s="1"/>
  <c r="AX23" i="1" s="1"/>
  <c r="BB23" i="1"/>
  <c r="AI265" i="1"/>
  <c r="AJ265" i="1"/>
  <c r="AK265" i="1"/>
  <c r="AI252" i="1"/>
  <c r="AJ252" i="1"/>
  <c r="AK252" i="1"/>
  <c r="BB106" i="1"/>
  <c r="BA106" i="1"/>
  <c r="BA31" i="1"/>
  <c r="BB31" i="1"/>
  <c r="AB232" i="1"/>
  <c r="AH294" i="1"/>
  <c r="AJ125" i="1"/>
  <c r="AK125" i="1"/>
  <c r="AI125" i="1"/>
  <c r="AI253" i="1"/>
  <c r="AJ253" i="1"/>
  <c r="AK253" i="1"/>
  <c r="AJ346" i="1"/>
  <c r="AI346" i="1"/>
  <c r="AH346" i="1" s="1"/>
  <c r="AK346" i="1"/>
  <c r="AJ273" i="1"/>
  <c r="AI273" i="1"/>
  <c r="AK273" i="1"/>
  <c r="AI221" i="1"/>
  <c r="AH221" i="1" s="1"/>
  <c r="AJ221" i="1"/>
  <c r="AK221" i="1"/>
  <c r="AC43" i="1"/>
  <c r="AF43" i="1"/>
  <c r="AB74" i="1"/>
  <c r="AA74" i="1"/>
  <c r="AI304" i="1"/>
  <c r="AJ304" i="1"/>
  <c r="AK304" i="1"/>
  <c r="AI333" i="1"/>
  <c r="AK333" i="1"/>
  <c r="AJ333" i="1"/>
  <c r="AH333" i="1" s="1"/>
  <c r="AK171" i="1"/>
  <c r="AJ171" i="1"/>
  <c r="AI171" i="1"/>
  <c r="AH171" i="1" s="1"/>
  <c r="AK183" i="1"/>
  <c r="AJ183" i="1"/>
  <c r="AI183" i="1"/>
  <c r="BA76" i="1"/>
  <c r="BB76" i="1"/>
  <c r="AI128" i="1"/>
  <c r="AH128" i="1" s="1"/>
  <c r="AA128" i="1" s="1"/>
  <c r="AK128" i="1"/>
  <c r="AJ128" i="1"/>
  <c r="BA100" i="1"/>
  <c r="BB100" i="1"/>
  <c r="AI155" i="1"/>
  <c r="AH155" i="1" s="1"/>
  <c r="AJ155" i="1"/>
  <c r="AK155" i="1"/>
  <c r="AI178" i="1"/>
  <c r="AJ178" i="1"/>
  <c r="AK178" i="1"/>
  <c r="BA96" i="1"/>
  <c r="BB96" i="1"/>
  <c r="BA30" i="1"/>
  <c r="AZ30" i="1" s="1"/>
  <c r="AX30" i="1" s="1"/>
  <c r="BB30" i="1"/>
  <c r="AK290" i="1"/>
  <c r="AJ290" i="1"/>
  <c r="AI290" i="1"/>
  <c r="BA10" i="1"/>
  <c r="BB10" i="1"/>
  <c r="AF115" i="1"/>
  <c r="AF344" i="1"/>
  <c r="AT35" i="1"/>
  <c r="AS35" i="1"/>
  <c r="AR35" i="1" s="1"/>
  <c r="AQ35" i="1" s="1"/>
  <c r="AP35" i="1" s="1"/>
  <c r="AO35" i="1" s="1"/>
  <c r="AN35" i="1" s="1"/>
  <c r="AM35" i="1" s="1"/>
  <c r="AL35" i="1" s="1"/>
  <c r="R304" i="1"/>
  <c r="AF304" i="1"/>
  <c r="AC304" i="1"/>
  <c r="R284" i="1"/>
  <c r="AC284" i="1"/>
  <c r="AF284" i="1"/>
  <c r="AF204" i="1"/>
  <c r="R204" i="1"/>
  <c r="AC204" i="1"/>
  <c r="R257" i="1"/>
  <c r="AC257" i="1"/>
  <c r="AF257" i="1"/>
  <c r="R286" i="1"/>
  <c r="AC286" i="1"/>
  <c r="AF286" i="1"/>
  <c r="AF57" i="1"/>
  <c r="AC57" i="1"/>
  <c r="R57" i="1"/>
  <c r="AC132" i="1"/>
  <c r="R132" i="1"/>
  <c r="R194" i="1"/>
  <c r="AC194" i="1"/>
  <c r="AF194" i="1"/>
  <c r="R295" i="1"/>
  <c r="AC295" i="1"/>
  <c r="AF295" i="1"/>
  <c r="AC182" i="1"/>
  <c r="R182" i="1"/>
  <c r="AF182" i="1"/>
  <c r="R351" i="1"/>
  <c r="AC351" i="1"/>
  <c r="AF351" i="1"/>
  <c r="AC89" i="1"/>
  <c r="AF89" i="1"/>
  <c r="R89" i="1"/>
  <c r="R104" i="1"/>
  <c r="AF104" i="1"/>
  <c r="AC104" i="1"/>
  <c r="R283" i="1"/>
  <c r="AC283" i="1"/>
  <c r="AF283" i="1"/>
  <c r="R134" i="1"/>
  <c r="AC134" i="1"/>
  <c r="AF134" i="1"/>
  <c r="AC121" i="1"/>
  <c r="AF121" i="1"/>
  <c r="R121" i="1"/>
  <c r="R346" i="1"/>
  <c r="AF346" i="1"/>
  <c r="AC346" i="1"/>
  <c r="R282" i="1"/>
  <c r="AC282" i="1"/>
  <c r="AF282" i="1"/>
  <c r="AC53" i="1"/>
  <c r="R53" i="1"/>
  <c r="AF53" i="1"/>
  <c r="AJ214" i="1"/>
  <c r="AK214" i="1"/>
  <c r="AI214" i="1"/>
  <c r="AH214" i="1" s="1"/>
  <c r="AC216" i="1"/>
  <c r="AF216" i="1"/>
  <c r="AF221" i="1"/>
  <c r="AF79" i="1"/>
  <c r="AC364" i="1"/>
  <c r="AF364" i="1"/>
  <c r="AH315" i="1"/>
  <c r="AC39" i="1"/>
  <c r="AF39" i="1"/>
  <c r="AC119" i="1"/>
  <c r="AF58" i="1"/>
  <c r="AF285" i="1"/>
  <c r="I229" i="1"/>
  <c r="AC229" i="1"/>
  <c r="AF229" i="1"/>
  <c r="AH288" i="1"/>
  <c r="AH351" i="1"/>
  <c r="AH166" i="1"/>
  <c r="AF213" i="1"/>
  <c r="AC99" i="1"/>
  <c r="AF99" i="1"/>
  <c r="R71" i="1"/>
  <c r="R203" i="1"/>
  <c r="AC203" i="1"/>
  <c r="AF203" i="1"/>
  <c r="R175" i="1"/>
  <c r="AC175" i="1"/>
  <c r="AF175" i="1"/>
  <c r="R148" i="1"/>
  <c r="AC148" i="1"/>
  <c r="AF148" i="1"/>
  <c r="AC206" i="1"/>
  <c r="R206" i="1"/>
  <c r="AF206" i="1"/>
  <c r="R129" i="1"/>
  <c r="AC129" i="1"/>
  <c r="AF129" i="1"/>
  <c r="AF198" i="1"/>
  <c r="R198" i="1"/>
  <c r="AC198" i="1"/>
  <c r="AC357" i="1"/>
  <c r="R357" i="1"/>
  <c r="AF357" i="1"/>
  <c r="AC150" i="1"/>
  <c r="AF150" i="1"/>
  <c r="R150" i="1"/>
  <c r="AC255" i="1"/>
  <c r="AF255" i="1"/>
  <c r="R255" i="1"/>
  <c r="AF138" i="1"/>
  <c r="R138" i="1"/>
  <c r="AC138" i="1"/>
  <c r="R130" i="1"/>
  <c r="AC130" i="1"/>
  <c r="AF130" i="1"/>
  <c r="R29" i="1"/>
  <c r="AF29" i="1"/>
  <c r="AC29" i="1"/>
  <c r="AC126" i="1"/>
  <c r="R126" i="1"/>
  <c r="AF126" i="1"/>
  <c r="AC21" i="1"/>
  <c r="R21" i="1"/>
  <c r="AF21" i="1"/>
  <c r="R244" i="1"/>
  <c r="AC244" i="1"/>
  <c r="AF244" i="1"/>
  <c r="R299" i="1"/>
  <c r="AC299" i="1"/>
  <c r="AF299" i="1"/>
  <c r="AF250" i="1"/>
  <c r="R250" i="1"/>
  <c r="AC250" i="1"/>
  <c r="AC354" i="1"/>
  <c r="AF354" i="1"/>
  <c r="R354" i="1"/>
  <c r="AF264" i="1"/>
  <c r="AJ204" i="1"/>
  <c r="AI204" i="1"/>
  <c r="AH204" i="1" s="1"/>
  <c r="AK204" i="1"/>
  <c r="AK122" i="1"/>
  <c r="AJ122" i="1"/>
  <c r="AI122" i="1"/>
  <c r="AH122" i="1" s="1"/>
  <c r="AK184" i="1"/>
  <c r="AI184" i="1"/>
  <c r="AJ184" i="1"/>
  <c r="AC332" i="1"/>
  <c r="R366" i="1"/>
  <c r="R63" i="1"/>
  <c r="AI293" i="1"/>
  <c r="AJ293" i="1"/>
  <c r="AK293" i="1"/>
  <c r="AI111" i="1"/>
  <c r="AJ111" i="1"/>
  <c r="AK111" i="1"/>
  <c r="AC79" i="1"/>
  <c r="AT321" i="1"/>
  <c r="AS321" i="1" s="1"/>
  <c r="AR321" i="1" s="1"/>
  <c r="AQ321" i="1" s="1"/>
  <c r="AP321" i="1" s="1"/>
  <c r="AO321" i="1" s="1"/>
  <c r="AN321" i="1" s="1"/>
  <c r="AM321" i="1" s="1"/>
  <c r="AL321" i="1" s="1"/>
  <c r="AB200" i="1"/>
  <c r="AA200" i="1"/>
  <c r="AC100" i="1"/>
  <c r="AF323" i="1"/>
  <c r="R214" i="1"/>
  <c r="AC213" i="1"/>
  <c r="AH25" i="1"/>
  <c r="AC246" i="1"/>
  <c r="R246" i="1"/>
  <c r="AF363" i="1"/>
  <c r="AC363" i="1"/>
  <c r="AZ71" i="1"/>
  <c r="AX71" i="1" s="1"/>
  <c r="AK64" i="1"/>
  <c r="AI64" i="1"/>
  <c r="AH64" i="1" s="1"/>
  <c r="AJ64" i="1"/>
  <c r="AI48" i="1"/>
  <c r="AH48" i="1" s="1"/>
  <c r="AJ48" i="1"/>
  <c r="AK48" i="1"/>
  <c r="AI181" i="1"/>
  <c r="AH181" i="1" s="1"/>
  <c r="AK181" i="1"/>
  <c r="AJ181" i="1"/>
  <c r="AI202" i="1"/>
  <c r="AJ202" i="1"/>
  <c r="AK202" i="1"/>
  <c r="AJ60" i="1"/>
  <c r="AI60" i="1"/>
  <c r="AH60" i="1" s="1"/>
  <c r="AK60" i="1"/>
  <c r="AT246" i="1"/>
  <c r="AS246" i="1" s="1"/>
  <c r="AR246" i="1" s="1"/>
  <c r="AQ246" i="1" s="1"/>
  <c r="AP246" i="1" s="1"/>
  <c r="AO246" i="1" s="1"/>
  <c r="AN246" i="1" s="1"/>
  <c r="AM246" i="1" s="1"/>
  <c r="AL246" i="1" s="1"/>
  <c r="AI283" i="1"/>
  <c r="AJ283" i="1"/>
  <c r="AK283" i="1"/>
  <c r="AC30" i="1"/>
  <c r="AF30" i="1"/>
  <c r="AB139" i="1"/>
  <c r="AA139" i="1"/>
  <c r="AB147" i="1"/>
  <c r="AA147" i="1"/>
  <c r="AK43" i="1"/>
  <c r="AI43" i="1"/>
  <c r="AJ43" i="1"/>
  <c r="AI340" i="1"/>
  <c r="AH340" i="1" s="1"/>
  <c r="AJ340" i="1"/>
  <c r="AK340" i="1"/>
  <c r="AK193" i="1"/>
  <c r="AI193" i="1"/>
  <c r="AJ193" i="1"/>
  <c r="AJ222" i="1"/>
  <c r="AI222" i="1"/>
  <c r="AH222" i="1" s="1"/>
  <c r="AK222" i="1"/>
  <c r="AJ310" i="1"/>
  <c r="AK310" i="1"/>
  <c r="AI310" i="1"/>
  <c r="AH310" i="1" s="1"/>
  <c r="AI360" i="1"/>
  <c r="AJ360" i="1"/>
  <c r="AH360" i="1" s="1"/>
  <c r="AK360" i="1"/>
  <c r="AI78" i="1"/>
  <c r="AH78" i="1" s="1"/>
  <c r="AJ78" i="1"/>
  <c r="AK78" i="1"/>
  <c r="AI350" i="1"/>
  <c r="AJ350" i="1"/>
  <c r="AK350" i="1"/>
  <c r="AF27" i="1"/>
  <c r="R50" i="1"/>
  <c r="AA121" i="1"/>
  <c r="AK259" i="1"/>
  <c r="AJ259" i="1"/>
  <c r="AI259" i="1"/>
  <c r="AH105" i="1"/>
  <c r="K321" i="1"/>
  <c r="AC321" i="1"/>
  <c r="AF321" i="1"/>
  <c r="AJ85" i="1"/>
  <c r="AI85" i="1"/>
  <c r="AH85" i="1" s="1"/>
  <c r="AK85" i="1"/>
  <c r="AI126" i="1"/>
  <c r="AJ126" i="1"/>
  <c r="AK126" i="1"/>
  <c r="AT247" i="1"/>
  <c r="AS247" i="1" s="1"/>
  <c r="AR247" i="1" s="1"/>
  <c r="AQ247" i="1" s="1"/>
  <c r="AP247" i="1" s="1"/>
  <c r="AO247" i="1" s="1"/>
  <c r="AN247" i="1" s="1"/>
  <c r="AM247" i="1" s="1"/>
  <c r="AL247" i="1" s="1"/>
  <c r="AE330" i="1"/>
  <c r="AD330" i="1"/>
  <c r="R44" i="1"/>
  <c r="AK30" i="1"/>
  <c r="AI30" i="1"/>
  <c r="AJ30" i="1"/>
  <c r="AJ173" i="1"/>
  <c r="AI173" i="1"/>
  <c r="AK173" i="1"/>
  <c r="AC58" i="1"/>
  <c r="AF40" i="1"/>
  <c r="AC91" i="1"/>
  <c r="AF167" i="1"/>
  <c r="AC61" i="1"/>
  <c r="AF61" i="1"/>
  <c r="AH274" i="1"/>
  <c r="AK52" i="1"/>
  <c r="AI52" i="1"/>
  <c r="AJ52" i="1"/>
  <c r="AI137" i="1"/>
  <c r="AJ137" i="1"/>
  <c r="AK137" i="1"/>
  <c r="AA214" i="1"/>
  <c r="AE214" i="1" s="1"/>
  <c r="AA113" i="1"/>
  <c r="AJ328" i="1"/>
  <c r="AI328" i="1"/>
  <c r="AH328" i="1" s="1"/>
  <c r="AK328" i="1"/>
  <c r="AJ177" i="1"/>
  <c r="AI177" i="1"/>
  <c r="AH177" i="1" s="1"/>
  <c r="AK177" i="1"/>
  <c r="AC27" i="1"/>
  <c r="AT50" i="1"/>
  <c r="AS50" i="1" s="1"/>
  <c r="AR50" i="1" s="1"/>
  <c r="AQ50" i="1" s="1"/>
  <c r="AP50" i="1" s="1"/>
  <c r="AO50" i="1" s="1"/>
  <c r="AN50" i="1" s="1"/>
  <c r="AM50" i="1" s="1"/>
  <c r="AL50" i="1" s="1"/>
  <c r="AZ46" i="1"/>
  <c r="AX46" i="1" s="1"/>
  <c r="AF178" i="1"/>
  <c r="AJ118" i="1"/>
  <c r="AI118" i="1"/>
  <c r="AH118" i="1" s="1"/>
  <c r="AK118" i="1"/>
  <c r="AH174" i="1"/>
  <c r="AH345" i="1"/>
  <c r="AF288" i="1"/>
  <c r="R288" i="1"/>
  <c r="AC288" i="1"/>
  <c r="R190" i="1"/>
  <c r="AC190" i="1"/>
  <c r="AF190" i="1"/>
  <c r="AC111" i="1"/>
  <c r="AF111" i="1"/>
  <c r="R111" i="1"/>
  <c r="AC273" i="1"/>
  <c r="R273" i="1"/>
  <c r="AF273" i="1"/>
  <c r="AF187" i="1"/>
  <c r="R187" i="1"/>
  <c r="AC187" i="1"/>
  <c r="AC108" i="1"/>
  <c r="AF108" i="1"/>
  <c r="R108" i="1"/>
  <c r="R107" i="1"/>
  <c r="AF107" i="1"/>
  <c r="AC107" i="1"/>
  <c r="AC191" i="1"/>
  <c r="AF191" i="1"/>
  <c r="R191" i="1"/>
  <c r="AF309" i="1"/>
  <c r="R309" i="1"/>
  <c r="AC309" i="1"/>
  <c r="AT238" i="1"/>
  <c r="AS238" i="1"/>
  <c r="AR238" i="1"/>
  <c r="AQ238" i="1" s="1"/>
  <c r="AP238" i="1" s="1"/>
  <c r="AO238" i="1" s="1"/>
  <c r="AN238" i="1" s="1"/>
  <c r="AM238" i="1" s="1"/>
  <c r="AL238" i="1" s="1"/>
  <c r="AH120" i="1"/>
  <c r="AI172" i="1"/>
  <c r="AJ172" i="1"/>
  <c r="AK172" i="1"/>
  <c r="AC63" i="1"/>
  <c r="AF63" i="1"/>
  <c r="AJ182" i="1"/>
  <c r="AI182" i="1"/>
  <c r="AH182" i="1" s="1"/>
  <c r="AK182" i="1"/>
  <c r="AK66" i="1"/>
  <c r="AJ66" i="1"/>
  <c r="AI66" i="1"/>
  <c r="AH66" i="1" s="1"/>
  <c r="AF35" i="1"/>
  <c r="AC35" i="1"/>
  <c r="AF157" i="1"/>
  <c r="AT44" i="1"/>
  <c r="AS44" i="1" s="1"/>
  <c r="AR44" i="1" s="1"/>
  <c r="AQ44" i="1" s="1"/>
  <c r="AP44" i="1" s="1"/>
  <c r="AO44" i="1" s="1"/>
  <c r="AN44" i="1" s="1"/>
  <c r="AM44" i="1" s="1"/>
  <c r="AL44" i="1" s="1"/>
  <c r="AA301" i="1"/>
  <c r="AB301" i="1"/>
  <c r="AH86" i="1"/>
  <c r="AE285" i="1"/>
  <c r="AC40" i="1"/>
  <c r="AF91" i="1"/>
  <c r="AC167" i="1"/>
  <c r="AK135" i="1"/>
  <c r="AI135" i="1"/>
  <c r="AJ135" i="1"/>
  <c r="AI260" i="1"/>
  <c r="AH260" i="1" s="1"/>
  <c r="AJ260" i="1"/>
  <c r="AK260" i="1"/>
  <c r="AB214" i="1"/>
  <c r="AC214" i="1"/>
  <c r="AF214" i="1"/>
  <c r="AT99" i="1"/>
  <c r="AS99" i="1"/>
  <c r="AR99" i="1" s="1"/>
  <c r="AQ99" i="1" s="1"/>
  <c r="AP99" i="1" s="1"/>
  <c r="AO99" i="1" s="1"/>
  <c r="AN99" i="1" s="1"/>
  <c r="AM99" i="1" s="1"/>
  <c r="AL99" i="1" s="1"/>
  <c r="R239" i="1"/>
  <c r="R67" i="1"/>
  <c r="AC113" i="1"/>
  <c r="AH254" i="1"/>
  <c r="AC153" i="1"/>
  <c r="AJ26" i="1"/>
  <c r="AH26" i="1" s="1"/>
  <c r="AB26" i="1" s="1"/>
  <c r="AI26" i="1"/>
  <c r="AK26" i="1"/>
  <c r="AH84" i="1"/>
  <c r="AH263" i="1"/>
  <c r="R362" i="1"/>
  <c r="AC362" i="1"/>
  <c r="AC114" i="1"/>
  <c r="R114" i="1"/>
  <c r="AF114" i="1"/>
  <c r="R228" i="1"/>
  <c r="AC228" i="1"/>
  <c r="AF228" i="1"/>
  <c r="AC261" i="1"/>
  <c r="AF261" i="1"/>
  <c r="R261" i="1"/>
  <c r="R290" i="1"/>
  <c r="AC290" i="1"/>
  <c r="AF290" i="1"/>
  <c r="AF212" i="1"/>
  <c r="R212" i="1"/>
  <c r="AC212" i="1"/>
  <c r="AC249" i="1"/>
  <c r="R249" i="1"/>
  <c r="AF249" i="1"/>
  <c r="R293" i="1"/>
  <c r="AF293" i="1"/>
  <c r="AC293" i="1"/>
  <c r="AF189" i="1"/>
  <c r="AC189" i="1"/>
  <c r="R189" i="1"/>
  <c r="R136" i="1"/>
  <c r="AC136" i="1"/>
  <c r="AF136" i="1"/>
  <c r="AC347" i="1"/>
  <c r="AF347" i="1"/>
  <c r="R347" i="1"/>
  <c r="R143" i="1"/>
  <c r="AF143" i="1"/>
  <c r="AC143" i="1"/>
  <c r="AF217" i="1"/>
  <c r="R217" i="1"/>
  <c r="AC217" i="1"/>
  <c r="R268" i="1"/>
  <c r="AC268" i="1"/>
  <c r="AF268" i="1"/>
  <c r="AC266" i="1"/>
  <c r="R266" i="1"/>
  <c r="AF266" i="1"/>
  <c r="AF155" i="1"/>
  <c r="R155" i="1"/>
  <c r="AC155" i="1"/>
  <c r="AF219" i="1"/>
  <c r="I219" i="1"/>
  <c r="AC219" i="1"/>
  <c r="AH209" i="1"/>
  <c r="AC31" i="1"/>
  <c r="AF215" i="1"/>
  <c r="R215" i="1"/>
  <c r="AH152" i="1"/>
  <c r="R97" i="1"/>
  <c r="AT208" i="1"/>
  <c r="AS208" i="1"/>
  <c r="AR208" i="1" s="1"/>
  <c r="AQ208" i="1" s="1"/>
  <c r="AP208" i="1" s="1"/>
  <c r="AO208" i="1" s="1"/>
  <c r="AN208" i="1" s="1"/>
  <c r="AM208" i="1" s="1"/>
  <c r="AL208" i="1" s="1"/>
  <c r="AC157" i="1"/>
  <c r="AF236" i="1"/>
  <c r="AH320" i="1"/>
  <c r="AA320" i="1" s="1"/>
  <c r="AE320" i="1" s="1"/>
  <c r="AC72" i="1"/>
  <c r="AF72" i="1"/>
  <c r="AF141" i="1"/>
  <c r="AF33" i="1"/>
  <c r="AC33" i="1"/>
  <c r="R222" i="1"/>
  <c r="AH91" i="1"/>
  <c r="AF183" i="1"/>
  <c r="AC230" i="1"/>
  <c r="AH38" i="1"/>
  <c r="R99" i="1"/>
  <c r="AZ51" i="1"/>
  <c r="AX51" i="1" s="1"/>
  <c r="AK364" i="1"/>
  <c r="AI364" i="1"/>
  <c r="AJ364" i="1"/>
  <c r="AI127" i="1"/>
  <c r="AH127" i="1" s="1"/>
  <c r="AJ127" i="1"/>
  <c r="AK127" i="1"/>
  <c r="AJ57" i="1"/>
  <c r="AK57" i="1"/>
  <c r="AI57" i="1"/>
  <c r="AI29" i="1"/>
  <c r="AJ29" i="1"/>
  <c r="AK29" i="1"/>
  <c r="AK262" i="1"/>
  <c r="AJ262" i="1"/>
  <c r="AI262" i="1"/>
  <c r="AJ36" i="1"/>
  <c r="AK36" i="1"/>
  <c r="AI36" i="1"/>
  <c r="AH36" i="1" s="1"/>
  <c r="AC236" i="1"/>
  <c r="AF44" i="1"/>
  <c r="AC44" i="1"/>
  <c r="AK334" i="1"/>
  <c r="AI334" i="1"/>
  <c r="AJ334" i="1"/>
  <c r="AI220" i="1"/>
  <c r="AH220" i="1" s="1"/>
  <c r="AJ220" i="1"/>
  <c r="AK220" i="1"/>
  <c r="AK298" i="1"/>
  <c r="AI298" i="1"/>
  <c r="AH298" i="1" s="1"/>
  <c r="AJ298" i="1"/>
  <c r="AC141" i="1"/>
  <c r="AI103" i="1"/>
  <c r="AJ103" i="1"/>
  <c r="AK103" i="1"/>
  <c r="AF109" i="1"/>
  <c r="AC183" i="1"/>
  <c r="AK363" i="1"/>
  <c r="AI363" i="1"/>
  <c r="AJ363" i="1"/>
  <c r="AI138" i="1"/>
  <c r="AJ138" i="1"/>
  <c r="AK138" i="1"/>
  <c r="AF50" i="1"/>
  <c r="AC50" i="1"/>
  <c r="AJ39" i="1"/>
  <c r="AI39" i="1"/>
  <c r="AK39" i="1"/>
  <c r="AF362" i="1"/>
  <c r="AC32" i="1"/>
  <c r="R32" i="1"/>
  <c r="AF32" i="1"/>
  <c r="AC37" i="1"/>
  <c r="AF37" i="1"/>
  <c r="R37" i="1"/>
  <c r="R350" i="1"/>
  <c r="AC350" i="1"/>
  <c r="AF350" i="1"/>
  <c r="AF133" i="1"/>
  <c r="R133" i="1"/>
  <c r="AC133" i="1"/>
  <c r="R170" i="1"/>
  <c r="AC170" i="1"/>
  <c r="AF170" i="1"/>
  <c r="AF248" i="1"/>
  <c r="AC248" i="1"/>
  <c r="R248" i="1"/>
  <c r="AC169" i="1"/>
  <c r="AF169" i="1"/>
  <c r="R169" i="1"/>
  <c r="AK129" i="1"/>
  <c r="AI129" i="1"/>
  <c r="AJ129" i="1"/>
  <c r="R43" i="1"/>
  <c r="AI69" i="1"/>
  <c r="AH69" i="1" s="1"/>
  <c r="AJ69" i="1"/>
  <c r="AK69" i="1"/>
  <c r="AF163" i="1"/>
  <c r="AC97" i="1"/>
  <c r="AF97" i="1"/>
  <c r="I208" i="1"/>
  <c r="AF208" i="1"/>
  <c r="AC208" i="1"/>
  <c r="R30" i="1"/>
  <c r="AF119" i="1"/>
  <c r="AA42" i="1"/>
  <c r="AB42" i="1"/>
  <c r="AC285" i="1"/>
  <c r="AJ257" i="1"/>
  <c r="AK257" i="1"/>
  <c r="AI257" i="1"/>
  <c r="AB228" i="1"/>
  <c r="AA228" i="1"/>
  <c r="AH316" i="1"/>
  <c r="AF132" i="1"/>
  <c r="AC109" i="1"/>
  <c r="AF36" i="1"/>
  <c r="AC36" i="1"/>
  <c r="AI108" i="1"/>
  <c r="AH108" i="1" s="1"/>
  <c r="AJ108" i="1"/>
  <c r="AK108" i="1"/>
  <c r="AJ248" i="1"/>
  <c r="AI248" i="1"/>
  <c r="AK248" i="1"/>
  <c r="AH72" i="1"/>
  <c r="AA72" i="1" s="1"/>
  <c r="R364" i="1"/>
  <c r="AJ224" i="1"/>
  <c r="AK224" i="1"/>
  <c r="AI224" i="1"/>
  <c r="AH224" i="1" s="1"/>
  <c r="AK22" i="1"/>
  <c r="AJ22" i="1"/>
  <c r="AI22" i="1"/>
  <c r="AH22" i="1" s="1"/>
  <c r="AK156" i="1"/>
  <c r="AJ156" i="1"/>
  <c r="AI156" i="1"/>
  <c r="AJ123" i="1"/>
  <c r="AI123" i="1"/>
  <c r="AK123" i="1"/>
  <c r="AI240" i="1"/>
  <c r="AJ240" i="1"/>
  <c r="AK240" i="1"/>
  <c r="AK117" i="1"/>
  <c r="AI117" i="1"/>
  <c r="AJ117" i="1"/>
  <c r="AK201" i="1"/>
  <c r="AI201" i="1"/>
  <c r="AJ201" i="1"/>
  <c r="AJ56" i="1"/>
  <c r="AI56" i="1"/>
  <c r="AK56" i="1"/>
  <c r="AI96" i="1"/>
  <c r="AJ96" i="1"/>
  <c r="AK96" i="1"/>
  <c r="AI296" i="1"/>
  <c r="AK296" i="1"/>
  <c r="AJ296" i="1"/>
  <c r="AI313" i="1"/>
  <c r="AH313" i="1" s="1"/>
  <c r="AJ313" i="1"/>
  <c r="AK313" i="1"/>
  <c r="AI325" i="1"/>
  <c r="AJ325" i="1"/>
  <c r="AK325" i="1"/>
  <c r="AI327" i="1"/>
  <c r="AJ327" i="1"/>
  <c r="AK327" i="1"/>
  <c r="AI307" i="1"/>
  <c r="AJ307" i="1"/>
  <c r="AK307" i="1"/>
  <c r="AI65" i="1"/>
  <c r="AH65" i="1" s="1"/>
  <c r="AJ65" i="1"/>
  <c r="AK65" i="1"/>
  <c r="AK146" i="1"/>
  <c r="AI146" i="1"/>
  <c r="AH146" i="1" s="1"/>
  <c r="AJ146" i="1"/>
  <c r="AI77" i="1"/>
  <c r="AJ77" i="1"/>
  <c r="AK77" i="1"/>
  <c r="AI218" i="1"/>
  <c r="AK218" i="1"/>
  <c r="AJ218" i="1"/>
  <c r="AE279" i="1"/>
  <c r="AD279" i="1"/>
  <c r="AK292" i="1"/>
  <c r="AJ292" i="1"/>
  <c r="AI292" i="1"/>
  <c r="AI302" i="1"/>
  <c r="AJ302" i="1"/>
  <c r="AK302" i="1"/>
  <c r="AJ211" i="1"/>
  <c r="AI211" i="1"/>
  <c r="AK211" i="1"/>
  <c r="AI305" i="1"/>
  <c r="AJ305" i="1"/>
  <c r="AK305" i="1"/>
  <c r="AK24" i="1"/>
  <c r="AJ24" i="1"/>
  <c r="AI24" i="1"/>
  <c r="AJ227" i="1"/>
  <c r="AK227" i="1"/>
  <c r="AI227" i="1"/>
  <c r="AH227" i="1" s="1"/>
  <c r="AK234" i="1"/>
  <c r="AI234" i="1"/>
  <c r="AJ234" i="1"/>
  <c r="K324" i="1"/>
  <c r="AT81" i="1"/>
  <c r="AS81" i="1" s="1"/>
  <c r="AR81" i="1" s="1"/>
  <c r="AQ81" i="1" s="1"/>
  <c r="AP81" i="1" s="1"/>
  <c r="AO81" i="1" s="1"/>
  <c r="AN81" i="1" s="1"/>
  <c r="AM81" i="1" s="1"/>
  <c r="AL81" i="1" s="1"/>
  <c r="AD80" i="1"/>
  <c r="AE80" i="1"/>
  <c r="I231" i="1"/>
  <c r="AC231" i="1"/>
  <c r="AF231" i="1"/>
  <c r="AT51" i="1"/>
  <c r="AS51" i="1" s="1"/>
  <c r="AR51" i="1" s="1"/>
  <c r="AQ51" i="1" s="1"/>
  <c r="AP51" i="1" s="1"/>
  <c r="AO51" i="1" s="1"/>
  <c r="AN51" i="1" s="1"/>
  <c r="AM51" i="1" s="1"/>
  <c r="AL51" i="1" s="1"/>
  <c r="AB128" i="1"/>
  <c r="R242" i="1"/>
  <c r="AA287" i="1"/>
  <c r="AB287" i="1"/>
  <c r="AT314" i="1"/>
  <c r="AS314" i="1"/>
  <c r="AR314" i="1"/>
  <c r="AQ314" i="1" s="1"/>
  <c r="AP314" i="1" s="1"/>
  <c r="AO314" i="1" s="1"/>
  <c r="AN314" i="1" s="1"/>
  <c r="AM314" i="1" s="1"/>
  <c r="AL314" i="1" s="1"/>
  <c r="AA46" i="1"/>
  <c r="AE160" i="1"/>
  <c r="AD160" i="1"/>
  <c r="AT93" i="1"/>
  <c r="AS93" i="1" s="1"/>
  <c r="AR93" i="1" s="1"/>
  <c r="AQ93" i="1" s="1"/>
  <c r="AP93" i="1" s="1"/>
  <c r="AO93" i="1" s="1"/>
  <c r="AN93" i="1" s="1"/>
  <c r="AM93" i="1" s="1"/>
  <c r="AL93" i="1" s="1"/>
  <c r="R95" i="1"/>
  <c r="J329" i="1"/>
  <c r="AF329" i="1"/>
  <c r="AC329" i="1"/>
  <c r="AH229" i="1"/>
  <c r="AD71" i="1"/>
  <c r="AE71" i="1"/>
  <c r="AE251" i="1"/>
  <c r="AD251" i="1"/>
  <c r="AC242" i="1"/>
  <c r="AF242" i="1"/>
  <c r="AB132" i="1"/>
  <c r="AA132" i="1"/>
  <c r="AB357" i="1"/>
  <c r="AA357" i="1"/>
  <c r="R314" i="1"/>
  <c r="AF68" i="1"/>
  <c r="AC68" i="1"/>
  <c r="AB256" i="1"/>
  <c r="AA256" i="1"/>
  <c r="AE191" i="1"/>
  <c r="AD191" i="1"/>
  <c r="AA294" i="1"/>
  <c r="AB294" i="1"/>
  <c r="AT67" i="1"/>
  <c r="AS67" i="1" s="1"/>
  <c r="AR67" i="1" s="1"/>
  <c r="AQ67" i="1" s="1"/>
  <c r="AP67" i="1" s="1"/>
  <c r="AO67" i="1" s="1"/>
  <c r="AN67" i="1" s="1"/>
  <c r="AM67" i="1" s="1"/>
  <c r="AL67" i="1" s="1"/>
  <c r="AE141" i="1"/>
  <c r="AD141" i="1"/>
  <c r="AS23" i="1"/>
  <c r="AR23" i="1" s="1"/>
  <c r="AQ23" i="1" s="1"/>
  <c r="AP23" i="1" s="1"/>
  <c r="AO23" i="1" s="1"/>
  <c r="AN23" i="1" s="1"/>
  <c r="AM23" i="1" s="1"/>
  <c r="AL23" i="1" s="1"/>
  <c r="AT23" i="1"/>
  <c r="AC51" i="1"/>
  <c r="AF51" i="1"/>
  <c r="AD119" i="1"/>
  <c r="AE119" i="1"/>
  <c r="AT317" i="1"/>
  <c r="AS317" i="1" s="1"/>
  <c r="AR317" i="1" s="1"/>
  <c r="AQ317" i="1" s="1"/>
  <c r="AP317" i="1" s="1"/>
  <c r="AO317" i="1" s="1"/>
  <c r="AN317" i="1" s="1"/>
  <c r="AM317" i="1" s="1"/>
  <c r="AL317" i="1" s="1"/>
  <c r="J314" i="1"/>
  <c r="AC314" i="1"/>
  <c r="AF314" i="1"/>
  <c r="AT245" i="1"/>
  <c r="AS245" i="1" s="1"/>
  <c r="AR245" i="1" s="1"/>
  <c r="AQ245" i="1" s="1"/>
  <c r="AP245" i="1" s="1"/>
  <c r="AO245" i="1" s="1"/>
  <c r="AN245" i="1" s="1"/>
  <c r="AM245" i="1" s="1"/>
  <c r="AL245" i="1" s="1"/>
  <c r="AT241" i="1"/>
  <c r="AS241" i="1"/>
  <c r="AR241" i="1" s="1"/>
  <c r="AQ241" i="1" s="1"/>
  <c r="AP241" i="1" s="1"/>
  <c r="AO241" i="1" s="1"/>
  <c r="AN241" i="1" s="1"/>
  <c r="AM241" i="1" s="1"/>
  <c r="AL241" i="1" s="1"/>
  <c r="AT90" i="1"/>
  <c r="AS90" i="1" s="1"/>
  <c r="AR90" i="1" s="1"/>
  <c r="AQ90" i="1" s="1"/>
  <c r="AP90" i="1" s="1"/>
  <c r="AO90" i="1" s="1"/>
  <c r="AN90" i="1" s="1"/>
  <c r="AM90" i="1" s="1"/>
  <c r="AL90" i="1" s="1"/>
  <c r="AC81" i="1"/>
  <c r="AF81" i="1"/>
  <c r="AD186" i="1"/>
  <c r="AE186" i="1"/>
  <c r="AD187" i="1"/>
  <c r="AE187" i="1"/>
  <c r="AT49" i="1"/>
  <c r="AS49" i="1" s="1"/>
  <c r="AR49" i="1" s="1"/>
  <c r="AQ49" i="1" s="1"/>
  <c r="AP49" i="1" s="1"/>
  <c r="AO49" i="1" s="1"/>
  <c r="AN49" i="1" s="1"/>
  <c r="AM49" i="1" s="1"/>
  <c r="AL49" i="1" s="1"/>
  <c r="AE226" i="1"/>
  <c r="AD226" i="1"/>
  <c r="I245" i="1"/>
  <c r="AF245" i="1"/>
  <c r="AC245" i="1"/>
  <c r="R241" i="1"/>
  <c r="AF93" i="1"/>
  <c r="AC93" i="1"/>
  <c r="AD101" i="1"/>
  <c r="AE101" i="1"/>
  <c r="AC95" i="1"/>
  <c r="AF95" i="1"/>
  <c r="AT83" i="1"/>
  <c r="AS83" i="1"/>
  <c r="AR83" i="1" s="1"/>
  <c r="AQ83" i="1" s="1"/>
  <c r="AP83" i="1" s="1"/>
  <c r="AO83" i="1" s="1"/>
  <c r="AN83" i="1" s="1"/>
  <c r="AM83" i="1" s="1"/>
  <c r="AL83" i="1" s="1"/>
  <c r="AC90" i="1"/>
  <c r="AF90" i="1"/>
  <c r="R317" i="1"/>
  <c r="AC319" i="1"/>
  <c r="R322" i="1"/>
  <c r="R49" i="1"/>
  <c r="AA115" i="1"/>
  <c r="AB115" i="1"/>
  <c r="AT239" i="1"/>
  <c r="AS239" i="1" s="1"/>
  <c r="AR239" i="1" s="1"/>
  <c r="AQ239" i="1" s="1"/>
  <c r="AP239" i="1" s="1"/>
  <c r="AO239" i="1" s="1"/>
  <c r="AN239" i="1" s="1"/>
  <c r="AM239" i="1" s="1"/>
  <c r="AL239" i="1" s="1"/>
  <c r="AA181" i="1"/>
  <c r="AB181" i="1"/>
  <c r="AF67" i="1"/>
  <c r="AC67" i="1"/>
  <c r="AH362" i="1"/>
  <c r="J317" i="1"/>
  <c r="AC317" i="1"/>
  <c r="AF317" i="1"/>
  <c r="AT319" i="1"/>
  <c r="AS319" i="1" s="1"/>
  <c r="AR319" i="1" s="1"/>
  <c r="AQ319" i="1" s="1"/>
  <c r="AP319" i="1" s="1"/>
  <c r="AO319" i="1" s="1"/>
  <c r="AN319" i="1" s="1"/>
  <c r="AM319" i="1" s="1"/>
  <c r="AL319" i="1" s="1"/>
  <c r="AT322" i="1"/>
  <c r="AS322" i="1" s="1"/>
  <c r="AR322" i="1" s="1"/>
  <c r="AQ322" i="1" s="1"/>
  <c r="AP322" i="1" s="1"/>
  <c r="AO322" i="1" s="1"/>
  <c r="AN322" i="1" s="1"/>
  <c r="AM322" i="1" s="1"/>
  <c r="AL322" i="1" s="1"/>
  <c r="AC49" i="1"/>
  <c r="AF49" i="1"/>
  <c r="R68" i="1"/>
  <c r="AH261" i="1"/>
  <c r="I241" i="1"/>
  <c r="AC241" i="1"/>
  <c r="AF241" i="1"/>
  <c r="AT326" i="1"/>
  <c r="AS326" i="1" s="1"/>
  <c r="AR326" i="1" s="1"/>
  <c r="AQ326" i="1" s="1"/>
  <c r="AP326" i="1" s="1"/>
  <c r="AO326" i="1" s="1"/>
  <c r="AN326" i="1" s="1"/>
  <c r="AM326" i="1" s="1"/>
  <c r="AL326" i="1" s="1"/>
  <c r="AE236" i="1"/>
  <c r="AD236" i="1"/>
  <c r="AT231" i="1"/>
  <c r="AS231" i="1"/>
  <c r="AR231" i="1" s="1"/>
  <c r="AQ231" i="1" s="1"/>
  <c r="AP231" i="1" s="1"/>
  <c r="AO231" i="1" s="1"/>
  <c r="AN231" i="1" s="1"/>
  <c r="AM231" i="1" s="1"/>
  <c r="AL231" i="1" s="1"/>
  <c r="AE28" i="1"/>
  <c r="AD28" i="1"/>
  <c r="K319" i="1"/>
  <c r="K322" i="1"/>
  <c r="AC322" i="1"/>
  <c r="AF322" i="1"/>
  <c r="AD196" i="1"/>
  <c r="AE196" i="1"/>
  <c r="AT68" i="1"/>
  <c r="AS68" i="1" s="1"/>
  <c r="AR68" i="1" s="1"/>
  <c r="AQ68" i="1" s="1"/>
  <c r="AP68" i="1" s="1"/>
  <c r="AO68" i="1" s="1"/>
  <c r="AN68" i="1" s="1"/>
  <c r="AM68" i="1" s="1"/>
  <c r="AL68" i="1" s="1"/>
  <c r="AC326" i="1"/>
  <c r="K326" i="1"/>
  <c r="AB21" i="1"/>
  <c r="AA21" i="1"/>
  <c r="AB279" i="1"/>
  <c r="AT329" i="1"/>
  <c r="AS329" i="1"/>
  <c r="AR329" i="1" s="1"/>
  <c r="AQ329" i="1" s="1"/>
  <c r="AP329" i="1" s="1"/>
  <c r="AO329" i="1" s="1"/>
  <c r="AN329" i="1" s="1"/>
  <c r="AM329" i="1" s="1"/>
  <c r="AL329" i="1" s="1"/>
  <c r="AF83" i="1"/>
  <c r="AC83" i="1"/>
  <c r="AB358" i="1"/>
  <c r="AA358" i="1"/>
  <c r="AT324" i="1"/>
  <c r="AS324" i="1"/>
  <c r="AR324" i="1" s="1"/>
  <c r="AQ324" i="1" s="1"/>
  <c r="AP324" i="1" s="1"/>
  <c r="AO324" i="1" s="1"/>
  <c r="AN324" i="1" s="1"/>
  <c r="AM324" i="1" s="1"/>
  <c r="AL324" i="1" s="1"/>
  <c r="R51" i="1"/>
  <c r="AT242" i="1"/>
  <c r="AS242" i="1" s="1"/>
  <c r="AR242" i="1" s="1"/>
  <c r="AQ242" i="1" s="1"/>
  <c r="AP242" i="1" s="1"/>
  <c r="AO242" i="1" s="1"/>
  <c r="AN242" i="1" s="1"/>
  <c r="AM242" i="1" s="1"/>
  <c r="AL242" i="1" s="1"/>
  <c r="AB182" i="1"/>
  <c r="AA182" i="1"/>
  <c r="R93" i="1"/>
  <c r="AT95" i="1"/>
  <c r="AS95" i="1" s="1"/>
  <c r="AR95" i="1" s="1"/>
  <c r="AQ95" i="1" s="1"/>
  <c r="AP95" i="1" s="1"/>
  <c r="AO95" i="1" s="1"/>
  <c r="AN95" i="1" s="1"/>
  <c r="AM95" i="1" s="1"/>
  <c r="AL95" i="1" s="1"/>
  <c r="I239" i="1"/>
  <c r="AF239" i="1"/>
  <c r="AC239" i="1"/>
  <c r="AH203" i="1"/>
  <c r="AI365" i="1"/>
  <c r="AJ365" i="1"/>
  <c r="AK365" i="1"/>
  <c r="AJ352" i="1"/>
  <c r="AI352" i="1"/>
  <c r="AK352" i="1"/>
  <c r="AJ359" i="1"/>
  <c r="AK359" i="1"/>
  <c r="AI359" i="1"/>
  <c r="AI356" i="1"/>
  <c r="AJ356" i="1"/>
  <c r="AK356" i="1"/>
  <c r="AI361" i="1"/>
  <c r="AJ361" i="1"/>
  <c r="AK361" i="1"/>
  <c r="AK353" i="1"/>
  <c r="AI353" i="1"/>
  <c r="AJ353" i="1"/>
  <c r="AH366" i="1"/>
  <c r="M5" i="2"/>
  <c r="M3" i="2"/>
  <c r="M4" i="2"/>
  <c r="M2" i="2"/>
  <c r="M1" i="2"/>
  <c r="E14" i="4"/>
  <c r="AD367" i="1" l="1"/>
  <c r="AE367" i="1"/>
  <c r="F18" i="1"/>
  <c r="F19" i="1" s="1"/>
  <c r="AI50" i="1"/>
  <c r="AH50" i="1" s="1"/>
  <c r="AK50" i="1"/>
  <c r="AJ50" i="1"/>
  <c r="AK247" i="1"/>
  <c r="AI247" i="1"/>
  <c r="AH247" i="1" s="1"/>
  <c r="AJ247" i="1"/>
  <c r="AI99" i="1"/>
  <c r="AJ99" i="1"/>
  <c r="AK99" i="1"/>
  <c r="AI246" i="1"/>
  <c r="AJ246" i="1"/>
  <c r="AK246" i="1"/>
  <c r="AK35" i="1"/>
  <c r="AI35" i="1"/>
  <c r="AH35" i="1" s="1"/>
  <c r="AJ35" i="1"/>
  <c r="AI44" i="1"/>
  <c r="AH44" i="1" s="1"/>
  <c r="AJ44" i="1"/>
  <c r="AK44" i="1"/>
  <c r="AD72" i="1"/>
  <c r="AE72" i="1"/>
  <c r="AI321" i="1"/>
  <c r="AH321" i="1" s="1"/>
  <c r="AJ321" i="1"/>
  <c r="AK321" i="1"/>
  <c r="AI219" i="1"/>
  <c r="AJ219" i="1"/>
  <c r="AK219" i="1"/>
  <c r="AH129" i="1"/>
  <c r="AH334" i="1"/>
  <c r="AA334" i="1" s="1"/>
  <c r="AE334" i="1" s="1"/>
  <c r="AH57" i="1"/>
  <c r="AB72" i="1"/>
  <c r="AH135" i="1"/>
  <c r="AD301" i="1"/>
  <c r="AE301" i="1"/>
  <c r="AB177" i="1"/>
  <c r="AA177" i="1"/>
  <c r="AH30" i="1"/>
  <c r="AA105" i="1"/>
  <c r="AB105" i="1"/>
  <c r="AB360" i="1"/>
  <c r="AA360" i="1"/>
  <c r="AA60" i="1"/>
  <c r="AB60" i="1"/>
  <c r="AA288" i="1"/>
  <c r="AB288" i="1"/>
  <c r="AZ10" i="1"/>
  <c r="AX10" i="1" s="1"/>
  <c r="AB171" i="1"/>
  <c r="AA171" i="1"/>
  <c r="AH304" i="1"/>
  <c r="AH252" i="1"/>
  <c r="AH162" i="1"/>
  <c r="AZ102" i="1"/>
  <c r="AX102" i="1" s="1"/>
  <c r="AA289" i="1"/>
  <c r="AB289" i="1"/>
  <c r="AH216" i="1"/>
  <c r="AH318" i="1"/>
  <c r="AA318" i="1" s="1"/>
  <c r="AE318" i="1" s="1"/>
  <c r="AZ62" i="1"/>
  <c r="AX62" i="1" s="1"/>
  <c r="AB164" i="1"/>
  <c r="AA164" i="1"/>
  <c r="AA297" i="1"/>
  <c r="AB297" i="1"/>
  <c r="AH205" i="1"/>
  <c r="AH337" i="1"/>
  <c r="AA264" i="1"/>
  <c r="AB264" i="1"/>
  <c r="AB212" i="1"/>
  <c r="AA212" i="1"/>
  <c r="AH339" i="1"/>
  <c r="AE355" i="1"/>
  <c r="AD355" i="1"/>
  <c r="AH323" i="1"/>
  <c r="AZ53" i="1"/>
  <c r="AX53" i="1" s="1"/>
  <c r="AZ9" i="1"/>
  <c r="AX9" i="1" s="1"/>
  <c r="AH168" i="1"/>
  <c r="AA306" i="1"/>
  <c r="AB306" i="1"/>
  <c r="AH130" i="1"/>
  <c r="AH179" i="1"/>
  <c r="AH104" i="1"/>
  <c r="AH189" i="1"/>
  <c r="AH237" i="1"/>
  <c r="AZ61" i="1"/>
  <c r="AX61" i="1" s="1"/>
  <c r="AZ52" i="1"/>
  <c r="AX52" i="1" s="1"/>
  <c r="AH248" i="1"/>
  <c r="AH39" i="1"/>
  <c r="AH363" i="1"/>
  <c r="AB263" i="1"/>
  <c r="AA263" i="1"/>
  <c r="AD214" i="1"/>
  <c r="AH137" i="1"/>
  <c r="AH126" i="1"/>
  <c r="AH259" i="1"/>
  <c r="AH193" i="1"/>
  <c r="AD147" i="1"/>
  <c r="AE147" i="1"/>
  <c r="AH111" i="1"/>
  <c r="AH184" i="1"/>
  <c r="AH290" i="1"/>
  <c r="AH178" i="1"/>
  <c r="AE74" i="1"/>
  <c r="AD74" i="1"/>
  <c r="AH243" i="1"/>
  <c r="AH106" i="1"/>
  <c r="AH161" i="1"/>
  <c r="AH92" i="1"/>
  <c r="AH197" i="1"/>
  <c r="AZ43" i="1"/>
  <c r="AX43" i="1" s="1"/>
  <c r="AZ91" i="1"/>
  <c r="AX91" i="1" s="1"/>
  <c r="AH206" i="1"/>
  <c r="AH149" i="1"/>
  <c r="AH338" i="1"/>
  <c r="AZ28" i="1"/>
  <c r="AX28" i="1" s="1"/>
  <c r="AZ36" i="1"/>
  <c r="AX36" i="1" s="1"/>
  <c r="AZ38" i="1"/>
  <c r="AX38" i="1" s="1"/>
  <c r="AZ73" i="1"/>
  <c r="AX73" i="1" s="1"/>
  <c r="AH89" i="1"/>
  <c r="AH249" i="1"/>
  <c r="AZ17" i="1"/>
  <c r="AX17" i="1" s="1"/>
  <c r="AZ103" i="1"/>
  <c r="AX103" i="1" s="1"/>
  <c r="AH190" i="1"/>
  <c r="AZ77" i="1"/>
  <c r="AX77" i="1" s="1"/>
  <c r="AZ45" i="1"/>
  <c r="AX45" i="1" s="1"/>
  <c r="AZ65" i="1"/>
  <c r="AX65" i="1" s="1"/>
  <c r="AA316" i="1"/>
  <c r="AB316" i="1"/>
  <c r="AE42" i="1"/>
  <c r="AD42" i="1"/>
  <c r="AB298" i="1"/>
  <c r="AA298" i="1"/>
  <c r="AB152" i="1"/>
  <c r="AA152" i="1"/>
  <c r="AA84" i="1"/>
  <c r="AB84" i="1"/>
  <c r="AA310" i="1"/>
  <c r="AB310" i="1"/>
  <c r="AA48" i="1"/>
  <c r="AB48" i="1"/>
  <c r="AE200" i="1"/>
  <c r="AD200" i="1"/>
  <c r="AE128" i="1"/>
  <c r="AD128" i="1"/>
  <c r="AA221" i="1"/>
  <c r="AB221" i="1"/>
  <c r="AB133" i="1"/>
  <c r="AA133" i="1"/>
  <c r="AB255" i="1"/>
  <c r="AA255" i="1"/>
  <c r="AA136" i="1"/>
  <c r="AB136" i="1"/>
  <c r="AA41" i="1"/>
  <c r="AB41" i="1"/>
  <c r="AB199" i="1"/>
  <c r="AA199" i="1"/>
  <c r="AA87" i="1"/>
  <c r="AB87" i="1"/>
  <c r="AB142" i="1"/>
  <c r="AA142" i="1"/>
  <c r="AD213" i="1"/>
  <c r="AE213" i="1"/>
  <c r="AA275" i="1"/>
  <c r="AB275" i="1"/>
  <c r="AD109" i="1"/>
  <c r="AE109" i="1"/>
  <c r="AA70" i="1"/>
  <c r="AB70" i="1"/>
  <c r="AA303" i="1"/>
  <c r="AB303" i="1"/>
  <c r="AA153" i="1"/>
  <c r="AB153" i="1"/>
  <c r="AA145" i="1"/>
  <c r="AB145" i="1"/>
  <c r="AD27" i="1"/>
  <c r="AE27" i="1"/>
  <c r="AA107" i="1"/>
  <c r="AB107" i="1"/>
  <c r="AB312" i="1"/>
  <c r="AA312" i="1"/>
  <c r="AB194" i="1"/>
  <c r="AA194" i="1"/>
  <c r="AH305" i="1"/>
  <c r="AH325" i="1"/>
  <c r="AA325" i="1" s="1"/>
  <c r="AE325" i="1" s="1"/>
  <c r="AE228" i="1"/>
  <c r="AD228" i="1"/>
  <c r="AH262" i="1"/>
  <c r="AA38" i="1"/>
  <c r="AB38" i="1"/>
  <c r="AA328" i="1"/>
  <c r="AB328" i="1"/>
  <c r="AH52" i="1"/>
  <c r="AA85" i="1"/>
  <c r="AB85" i="1"/>
  <c r="AH350" i="1"/>
  <c r="AE139" i="1"/>
  <c r="AD139" i="1"/>
  <c r="AA122" i="1"/>
  <c r="AB122" i="1"/>
  <c r="AA333" i="1"/>
  <c r="AB333" i="1"/>
  <c r="AH253" i="1"/>
  <c r="AZ31" i="1"/>
  <c r="AX31" i="1" s="1"/>
  <c r="AH265" i="1"/>
  <c r="AB192" i="1"/>
  <c r="AA192" i="1"/>
  <c r="AH176" i="1"/>
  <c r="AH235" i="1"/>
  <c r="AZ57" i="1"/>
  <c r="AX57" i="1" s="1"/>
  <c r="AH266" i="1"/>
  <c r="AZ99" i="1"/>
  <c r="AX99" i="1" s="1"/>
  <c r="AH299" i="1"/>
  <c r="AA195" i="1"/>
  <c r="AB195" i="1"/>
  <c r="AZ83" i="1"/>
  <c r="AX83" i="1" s="1"/>
  <c r="AH223" i="1"/>
  <c r="AZ26" i="1"/>
  <c r="AX26" i="1" s="1"/>
  <c r="AH63" i="1"/>
  <c r="AB175" i="1"/>
  <c r="AA175" i="1"/>
  <c r="AA54" i="1"/>
  <c r="AB54" i="1"/>
  <c r="AZ55" i="1"/>
  <c r="AX55" i="1" s="1"/>
  <c r="AA311" i="1"/>
  <c r="AB311" i="1"/>
  <c r="AZ3" i="1"/>
  <c r="AX3" i="1" s="1"/>
  <c r="AZ89" i="1"/>
  <c r="AX89" i="1" s="1"/>
  <c r="AA258" i="1"/>
  <c r="AB258" i="1"/>
  <c r="AZ108" i="1"/>
  <c r="AX108" i="1" s="1"/>
  <c r="AZ86" i="1"/>
  <c r="AX86" i="1" s="1"/>
  <c r="AH156" i="1"/>
  <c r="AH172" i="1"/>
  <c r="AA345" i="1"/>
  <c r="AB345" i="1"/>
  <c r="AH283" i="1"/>
  <c r="AH202" i="1"/>
  <c r="AB25" i="1"/>
  <c r="AA25" i="1"/>
  <c r="AH293" i="1"/>
  <c r="AZ76" i="1"/>
  <c r="AX76" i="1" s="1"/>
  <c r="AH273" i="1"/>
  <c r="AA26" i="1"/>
  <c r="AZ106" i="1"/>
  <c r="AX106" i="1" s="1"/>
  <c r="AH347" i="1"/>
  <c r="AZ47" i="1"/>
  <c r="AX47" i="1" s="1"/>
  <c r="AZ60" i="1"/>
  <c r="AX60" i="1" s="1"/>
  <c r="AH75" i="1"/>
  <c r="AZ8" i="1"/>
  <c r="AX8" i="1" s="1"/>
  <c r="AZ90" i="1"/>
  <c r="AX90" i="1" s="1"/>
  <c r="AZ107" i="1"/>
  <c r="AX107" i="1" s="1"/>
  <c r="AZ97" i="1"/>
  <c r="AX97" i="1" s="1"/>
  <c r="AH343" i="1"/>
  <c r="AH100" i="1"/>
  <c r="AH344" i="1"/>
  <c r="AH98" i="1"/>
  <c r="AH157" i="1"/>
  <c r="AH169" i="1"/>
  <c r="AZ32" i="1"/>
  <c r="AX32" i="1" s="1"/>
  <c r="AZ29" i="1"/>
  <c r="AX29" i="1" s="1"/>
  <c r="AH47" i="1"/>
  <c r="AH167" i="1"/>
  <c r="AZ81" i="1"/>
  <c r="AX81" i="1" s="1"/>
  <c r="AZ78" i="1"/>
  <c r="AX78" i="1" s="1"/>
  <c r="AH165" i="1"/>
  <c r="AA108" i="1"/>
  <c r="AB108" i="1"/>
  <c r="AH257" i="1"/>
  <c r="AA69" i="1"/>
  <c r="AB69" i="1"/>
  <c r="AA127" i="1"/>
  <c r="AB127" i="1"/>
  <c r="AA120" i="1"/>
  <c r="AB120" i="1"/>
  <c r="AA174" i="1"/>
  <c r="AB174" i="1"/>
  <c r="AD113" i="1"/>
  <c r="AE113" i="1"/>
  <c r="AB274" i="1"/>
  <c r="AA274" i="1"/>
  <c r="AH173" i="1"/>
  <c r="AE121" i="1"/>
  <c r="AD121" i="1"/>
  <c r="AA340" i="1"/>
  <c r="AB340" i="1"/>
  <c r="AA64" i="1"/>
  <c r="AB64" i="1"/>
  <c r="AB155" i="1"/>
  <c r="AA155" i="1"/>
  <c r="AH183" i="1"/>
  <c r="AH125" i="1"/>
  <c r="AZ37" i="1"/>
  <c r="AX37" i="1" s="1"/>
  <c r="AZ85" i="1"/>
  <c r="AX85" i="1" s="1"/>
  <c r="AZ79" i="1"/>
  <c r="AX79" i="1" s="1"/>
  <c r="AH33" i="1"/>
  <c r="AH59" i="1"/>
  <c r="AB40" i="1"/>
  <c r="AA40" i="1"/>
  <c r="AA170" i="1"/>
  <c r="AB170" i="1"/>
  <c r="AA215" i="1"/>
  <c r="AB215" i="1"/>
  <c r="AH198" i="1"/>
  <c r="AH210" i="1"/>
  <c r="AZ74" i="1"/>
  <c r="AX74" i="1" s="1"/>
  <c r="AH250" i="1"/>
  <c r="AZ48" i="1"/>
  <c r="AX48" i="1" s="1"/>
  <c r="AA280" i="1"/>
  <c r="AB280" i="1"/>
  <c r="AH151" i="1"/>
  <c r="AH73" i="1"/>
  <c r="AH114" i="1"/>
  <c r="AZ54" i="1"/>
  <c r="AX54" i="1" s="1"/>
  <c r="AZ56" i="1"/>
  <c r="AX56" i="1" s="1"/>
  <c r="AZ21" i="1"/>
  <c r="AX21" i="1" s="1"/>
  <c r="AZ68" i="1"/>
  <c r="AX68" i="1" s="1"/>
  <c r="AH131" i="1"/>
  <c r="AA220" i="1"/>
  <c r="AB220" i="1"/>
  <c r="AA91" i="1"/>
  <c r="AB91" i="1"/>
  <c r="AB209" i="1"/>
  <c r="AA209" i="1"/>
  <c r="AA260" i="1"/>
  <c r="AB260" i="1"/>
  <c r="AA86" i="1"/>
  <c r="AB86" i="1"/>
  <c r="AI238" i="1"/>
  <c r="AK238" i="1"/>
  <c r="AJ238" i="1"/>
  <c r="AH238" i="1" s="1"/>
  <c r="AA78" i="1"/>
  <c r="AB78" i="1"/>
  <c r="AA222" i="1"/>
  <c r="AB222" i="1"/>
  <c r="AB166" i="1"/>
  <c r="AA166" i="1"/>
  <c r="AA315" i="1"/>
  <c r="AB315" i="1"/>
  <c r="AA55" i="1"/>
  <c r="AB55" i="1"/>
  <c r="AB32" i="1"/>
  <c r="AA32" i="1"/>
  <c r="AA79" i="1"/>
  <c r="AB79" i="1"/>
  <c r="AA282" i="1"/>
  <c r="AB282" i="1"/>
  <c r="AB110" i="1"/>
  <c r="AA110" i="1"/>
  <c r="AA295" i="1"/>
  <c r="AB295" i="1"/>
  <c r="AA281" i="1"/>
  <c r="AB281" i="1"/>
  <c r="AB336" i="1"/>
  <c r="AA336" i="1"/>
  <c r="AD342" i="1"/>
  <c r="AE342" i="1"/>
  <c r="AB309" i="1"/>
  <c r="AA309" i="1"/>
  <c r="AA354" i="1"/>
  <c r="AB354" i="1"/>
  <c r="AB268" i="1"/>
  <c r="AA268" i="1"/>
  <c r="AA291" i="1"/>
  <c r="AB291" i="1"/>
  <c r="E14" i="1"/>
  <c r="AH138" i="1"/>
  <c r="AH103" i="1"/>
  <c r="AA36" i="1"/>
  <c r="AB36" i="1"/>
  <c r="AH29" i="1"/>
  <c r="AH364" i="1"/>
  <c r="AK208" i="1"/>
  <c r="AJ208" i="1"/>
  <c r="AI208" i="1"/>
  <c r="AA254" i="1"/>
  <c r="AB254" i="1"/>
  <c r="AA66" i="1"/>
  <c r="AB66" i="1"/>
  <c r="AA118" i="1"/>
  <c r="AB118" i="1"/>
  <c r="AH43" i="1"/>
  <c r="AB204" i="1"/>
  <c r="AA204" i="1"/>
  <c r="AA351" i="1"/>
  <c r="AB351" i="1"/>
  <c r="AZ96" i="1"/>
  <c r="AX96" i="1" s="1"/>
  <c r="AZ100" i="1"/>
  <c r="AX100" i="1" s="1"/>
  <c r="AB346" i="1"/>
  <c r="AA346" i="1"/>
  <c r="AA225" i="1"/>
  <c r="AB225" i="1"/>
  <c r="AH207" i="1"/>
  <c r="AA271" i="1"/>
  <c r="AB271" i="1"/>
  <c r="AA286" i="1"/>
  <c r="AB286" i="1"/>
  <c r="AA154" i="1"/>
  <c r="AB154" i="1"/>
  <c r="AA276" i="1"/>
  <c r="AB276" i="1"/>
  <c r="AH97" i="1"/>
  <c r="AA308" i="1"/>
  <c r="AB308" i="1"/>
  <c r="AZ4" i="1"/>
  <c r="AX4" i="1" s="1"/>
  <c r="AB163" i="1"/>
  <c r="AA163" i="1"/>
  <c r="AH217" i="1"/>
  <c r="AA148" i="1"/>
  <c r="AB148" i="1"/>
  <c r="AJ61" i="1"/>
  <c r="AK61" i="1"/>
  <c r="AI61" i="1"/>
  <c r="AH61" i="1" s="1"/>
  <c r="AZ87" i="1"/>
  <c r="AX87" i="1" s="1"/>
  <c r="AB143" i="1"/>
  <c r="AA143" i="1"/>
  <c r="AZ92" i="1"/>
  <c r="AX92" i="1" s="1"/>
  <c r="AK326" i="1"/>
  <c r="AI326" i="1"/>
  <c r="AJ326" i="1"/>
  <c r="AI23" i="1"/>
  <c r="AJ23" i="1"/>
  <c r="AK23" i="1"/>
  <c r="AJ314" i="1"/>
  <c r="AI314" i="1"/>
  <c r="AK314" i="1"/>
  <c r="AI81" i="1"/>
  <c r="AH81" i="1" s="1"/>
  <c r="AJ81" i="1"/>
  <c r="AK81" i="1"/>
  <c r="AJ322" i="1"/>
  <c r="AI322" i="1"/>
  <c r="AK322" i="1"/>
  <c r="AJ68" i="1"/>
  <c r="AK68" i="1"/>
  <c r="AI68" i="1"/>
  <c r="AH68" i="1" s="1"/>
  <c r="AI319" i="1"/>
  <c r="AJ319" i="1"/>
  <c r="AK319" i="1"/>
  <c r="AI83" i="1"/>
  <c r="AJ83" i="1"/>
  <c r="AK83" i="1"/>
  <c r="AK317" i="1"/>
  <c r="AJ317" i="1"/>
  <c r="AI317" i="1"/>
  <c r="AJ93" i="1"/>
  <c r="AI93" i="1"/>
  <c r="AK93" i="1"/>
  <c r="AI51" i="1"/>
  <c r="AH51" i="1" s="1"/>
  <c r="AK51" i="1"/>
  <c r="AJ51" i="1"/>
  <c r="AI239" i="1"/>
  <c r="AH239" i="1" s="1"/>
  <c r="AJ239" i="1"/>
  <c r="AK239" i="1"/>
  <c r="AI67" i="1"/>
  <c r="AJ67" i="1"/>
  <c r="AK67" i="1"/>
  <c r="AJ49" i="1"/>
  <c r="AI49" i="1"/>
  <c r="AH49" i="1" s="1"/>
  <c r="AK49" i="1"/>
  <c r="AJ324" i="1"/>
  <c r="AI324" i="1"/>
  <c r="AK324" i="1"/>
  <c r="AI241" i="1"/>
  <c r="AH241" i="1" s="1"/>
  <c r="AK241" i="1"/>
  <c r="AJ241" i="1"/>
  <c r="AK245" i="1"/>
  <c r="AI245" i="1"/>
  <c r="AH245" i="1" s="1"/>
  <c r="AJ245" i="1"/>
  <c r="AI95" i="1"/>
  <c r="AJ95" i="1"/>
  <c r="AK95" i="1"/>
  <c r="AK329" i="1"/>
  <c r="AI329" i="1"/>
  <c r="AJ329" i="1"/>
  <c r="AJ90" i="1"/>
  <c r="AI90" i="1"/>
  <c r="AK90" i="1"/>
  <c r="AI242" i="1"/>
  <c r="AK242" i="1"/>
  <c r="AJ242" i="1"/>
  <c r="AJ231" i="1"/>
  <c r="AI231" i="1"/>
  <c r="AH231" i="1" s="1"/>
  <c r="AK231" i="1"/>
  <c r="AD182" i="1"/>
  <c r="AE182" i="1"/>
  <c r="AD294" i="1"/>
  <c r="AE294" i="1"/>
  <c r="AH211" i="1"/>
  <c r="AH307" i="1"/>
  <c r="AH352" i="1"/>
  <c r="AB352" i="1" s="1"/>
  <c r="AD115" i="1"/>
  <c r="AE115" i="1"/>
  <c r="AH24" i="1"/>
  <c r="AB146" i="1"/>
  <c r="AA146" i="1"/>
  <c r="AA313" i="1"/>
  <c r="AB313" i="1"/>
  <c r="AH56" i="1"/>
  <c r="AD358" i="1"/>
  <c r="AE358" i="1"/>
  <c r="AA22" i="1"/>
  <c r="AB22" i="1"/>
  <c r="AH361" i="1"/>
  <c r="AE21" i="1"/>
  <c r="AD21" i="1"/>
  <c r="AD256" i="1"/>
  <c r="AE256" i="1"/>
  <c r="AD357" i="1"/>
  <c r="AE357" i="1"/>
  <c r="AH327" i="1"/>
  <c r="AA327" i="1" s="1"/>
  <c r="AE327" i="1" s="1"/>
  <c r="AH240" i="1"/>
  <c r="AH353" i="1"/>
  <c r="AA353" i="1" s="1"/>
  <c r="AH356" i="1"/>
  <c r="AA362" i="1"/>
  <c r="AB362" i="1"/>
  <c r="AD181" i="1"/>
  <c r="AE181" i="1"/>
  <c r="AE46" i="1"/>
  <c r="AD46" i="1"/>
  <c r="AH234" i="1"/>
  <c r="AH302" i="1"/>
  <c r="AH218" i="1"/>
  <c r="AH296" i="1"/>
  <c r="AH201" i="1"/>
  <c r="AB203" i="1"/>
  <c r="AA203" i="1"/>
  <c r="AD132" i="1"/>
  <c r="AE132" i="1"/>
  <c r="AB229" i="1"/>
  <c r="AA229" i="1"/>
  <c r="AH292" i="1"/>
  <c r="AA65" i="1"/>
  <c r="AB65" i="1"/>
  <c r="AH123" i="1"/>
  <c r="AA224" i="1"/>
  <c r="AB224" i="1"/>
  <c r="AE287" i="1"/>
  <c r="AD287" i="1"/>
  <c r="AA227" i="1"/>
  <c r="AB227" i="1"/>
  <c r="AB305" i="1"/>
  <c r="AA305" i="1"/>
  <c r="AB261" i="1"/>
  <c r="AA261" i="1"/>
  <c r="AH77" i="1"/>
  <c r="AH96" i="1"/>
  <c r="AH117" i="1"/>
  <c r="AA117" i="1" s="1"/>
  <c r="AE117" i="1" s="1"/>
  <c r="AA156" i="1"/>
  <c r="AB156" i="1"/>
  <c r="AH359" i="1"/>
  <c r="AH365" i="1"/>
  <c r="AB353" i="1"/>
  <c r="AA352" i="1"/>
  <c r="AA356" i="1"/>
  <c r="AB356" i="1"/>
  <c r="AB366" i="1"/>
  <c r="AA366" i="1"/>
  <c r="AB361" i="1"/>
  <c r="AA361" i="1"/>
  <c r="M162" i="2"/>
  <c r="M112" i="2"/>
  <c r="M181" i="2"/>
  <c r="M123" i="2"/>
  <c r="M171" i="2"/>
  <c r="M97" i="2"/>
  <c r="M150" i="2"/>
  <c r="M189" i="2"/>
  <c r="M58" i="2"/>
  <c r="M111" i="2"/>
  <c r="M44" i="2"/>
  <c r="M194" i="2"/>
  <c r="M144" i="2"/>
  <c r="M57" i="2"/>
  <c r="M110" i="2"/>
  <c r="M93" i="2"/>
  <c r="M193" i="2"/>
  <c r="M71" i="2"/>
  <c r="M131" i="2"/>
  <c r="M154" i="2"/>
  <c r="M104" i="2"/>
  <c r="M165" i="2"/>
  <c r="M51" i="2"/>
  <c r="M176" i="2"/>
  <c r="M25" i="2"/>
  <c r="M78" i="2"/>
  <c r="M172" i="2"/>
  <c r="M161" i="2"/>
  <c r="M39" i="2"/>
  <c r="M191" i="2"/>
  <c r="M122" i="2"/>
  <c r="M72" i="2"/>
  <c r="M77" i="2"/>
  <c r="M83" i="2"/>
  <c r="M53" i="2"/>
  <c r="M121" i="2"/>
  <c r="M174" i="2"/>
  <c r="M100" i="2"/>
  <c r="M82" i="2"/>
  <c r="M32" i="2"/>
  <c r="M132" i="2"/>
  <c r="M43" i="2"/>
  <c r="M168" i="2"/>
  <c r="M116" i="2"/>
  <c r="M115" i="2"/>
  <c r="M155" i="2"/>
  <c r="M89" i="2"/>
  <c r="M142" i="2"/>
  <c r="M173" i="2"/>
  <c r="M50" i="2"/>
  <c r="M103" i="2"/>
  <c r="M195" i="2"/>
  <c r="M186" i="2"/>
  <c r="M136" i="2"/>
  <c r="M167" i="2"/>
  <c r="M38" i="2"/>
  <c r="M60" i="2"/>
  <c r="M185" i="2"/>
  <c r="M63" i="2"/>
  <c r="M101" i="2"/>
  <c r="M146" i="2"/>
  <c r="M96" i="2"/>
  <c r="M149" i="2"/>
  <c r="M107" i="2"/>
  <c r="M139" i="2"/>
  <c r="M183" i="2"/>
  <c r="M81" i="2"/>
  <c r="M134" i="2"/>
  <c r="M157" i="2"/>
  <c r="M42" i="2"/>
  <c r="M95" i="2"/>
  <c r="M179" i="2"/>
  <c r="M178" i="2"/>
  <c r="M128" i="2"/>
  <c r="M151" i="2"/>
  <c r="M30" i="2"/>
  <c r="M28" i="2"/>
  <c r="M113" i="2"/>
  <c r="M166" i="2"/>
  <c r="M68" i="2"/>
  <c r="M138" i="2"/>
  <c r="M88" i="2"/>
  <c r="M133" i="2"/>
  <c r="M99" i="2"/>
  <c r="M117" i="2"/>
  <c r="M73" i="2"/>
  <c r="M126" i="2"/>
  <c r="M141" i="2"/>
  <c r="M145" i="2"/>
  <c r="M23" i="2"/>
  <c r="M159" i="2"/>
  <c r="M106" i="2"/>
  <c r="M56" i="2"/>
  <c r="M180" i="2"/>
  <c r="M67" i="2"/>
  <c r="M192" i="2"/>
  <c r="M41" i="2"/>
  <c r="M94" i="2"/>
  <c r="M29" i="2"/>
  <c r="M177" i="2"/>
  <c r="M55" i="2"/>
  <c r="M69" i="2"/>
  <c r="M27" i="2"/>
  <c r="M152" i="2"/>
  <c r="M52" i="2"/>
  <c r="M54" i="2"/>
  <c r="M124" i="2"/>
  <c r="M137" i="2"/>
  <c r="M190" i="2"/>
  <c r="M143" i="2"/>
  <c r="M34" i="2"/>
  <c r="M87" i="2"/>
  <c r="M163" i="2"/>
  <c r="M170" i="2"/>
  <c r="M120" i="2"/>
  <c r="M135" i="2"/>
  <c r="M22" i="2"/>
  <c r="M187" i="2"/>
  <c r="M105" i="2"/>
  <c r="M158" i="2"/>
  <c r="M36" i="2"/>
  <c r="M66" i="2"/>
  <c r="M119" i="2"/>
  <c r="M76" i="2"/>
  <c r="M91" i="2"/>
  <c r="M85" i="2"/>
  <c r="M65" i="2"/>
  <c r="M118" i="2"/>
  <c r="M125" i="2"/>
  <c r="M26" i="2"/>
  <c r="M79" i="2"/>
  <c r="M147" i="2"/>
  <c r="M164" i="2"/>
  <c r="M86" i="2"/>
  <c r="M37" i="2"/>
  <c r="M46" i="2"/>
  <c r="M127" i="2"/>
  <c r="M153" i="2"/>
  <c r="M64" i="2"/>
  <c r="M49" i="2"/>
  <c r="M24" i="2"/>
  <c r="M84" i="2"/>
  <c r="M59" i="2"/>
  <c r="M188" i="2"/>
  <c r="M130" i="2"/>
  <c r="M92" i="2"/>
  <c r="M90" i="2"/>
  <c r="M31" i="2"/>
  <c r="M45" i="2"/>
  <c r="M102" i="2"/>
  <c r="M108" i="2"/>
  <c r="M62" i="2"/>
  <c r="M98" i="2"/>
  <c r="M184" i="2"/>
  <c r="M169" i="2"/>
  <c r="M80" i="2"/>
  <c r="M129" i="2"/>
  <c r="M40" i="2"/>
  <c r="M70" i="2"/>
  <c r="M48" i="2"/>
  <c r="M33" i="2"/>
  <c r="M47" i="2"/>
  <c r="M109" i="2"/>
  <c r="M182" i="2"/>
  <c r="M148" i="2"/>
  <c r="M156" i="2"/>
  <c r="M114" i="2"/>
  <c r="M21" i="2"/>
  <c r="M74" i="2"/>
  <c r="M160" i="2"/>
  <c r="M7" i="2"/>
  <c r="E4" i="2" s="1"/>
  <c r="M175" i="2"/>
  <c r="M75" i="2"/>
  <c r="M35" i="2"/>
  <c r="M61" i="2"/>
  <c r="M140" i="2"/>
  <c r="N105" i="2"/>
  <c r="N188" i="2"/>
  <c r="N31" i="2"/>
  <c r="N122" i="2"/>
  <c r="N61" i="2"/>
  <c r="N92" i="2"/>
  <c r="N148" i="2"/>
  <c r="N100" i="2"/>
  <c r="N164" i="2"/>
  <c r="N32" i="2"/>
  <c r="N172" i="2"/>
  <c r="N40" i="2"/>
  <c r="N180" i="2"/>
  <c r="N52" i="2"/>
  <c r="N108" i="2"/>
  <c r="N35" i="2"/>
  <c r="N179" i="2"/>
  <c r="N192" i="2"/>
  <c r="N97" i="2"/>
  <c r="N160" i="2"/>
  <c r="N170" i="2"/>
  <c r="N85" i="2"/>
  <c r="N181" i="2"/>
  <c r="N76" i="2"/>
  <c r="N107" i="2"/>
  <c r="N46" i="2"/>
  <c r="N33" i="2"/>
  <c r="N189" i="2"/>
  <c r="N65" i="2"/>
  <c r="N29" i="2"/>
  <c r="N81" i="2"/>
  <c r="N45" i="2"/>
  <c r="N94" i="2"/>
  <c r="N77" i="2"/>
  <c r="N50" i="2"/>
  <c r="N141" i="2"/>
  <c r="N64" i="2"/>
  <c r="N41" i="2"/>
  <c r="N68" i="2"/>
  <c r="N132" i="2"/>
  <c r="N59" i="2"/>
  <c r="N43" i="2"/>
  <c r="N154" i="2"/>
  <c r="N110" i="2"/>
  <c r="N56" i="2"/>
  <c r="N171" i="2"/>
  <c r="N135" i="2"/>
  <c r="N153" i="2"/>
  <c r="N134" i="2"/>
  <c r="N161" i="2"/>
  <c r="N150" i="2"/>
  <c r="N177" i="2"/>
  <c r="N158" i="2"/>
  <c r="N185" i="2"/>
  <c r="N44" i="2"/>
  <c r="N54" i="2"/>
  <c r="N174" i="2"/>
  <c r="N34" i="2"/>
  <c r="N87" i="2"/>
  <c r="N63" i="2"/>
  <c r="N95" i="2"/>
  <c r="N78" i="2"/>
  <c r="N106" i="2"/>
  <c r="N91" i="2"/>
  <c r="N114" i="2"/>
  <c r="N111" i="2"/>
  <c r="N130" i="2"/>
  <c r="N24" i="2"/>
  <c r="N139" i="2"/>
  <c r="N102" i="2"/>
  <c r="N49" i="2"/>
  <c r="N156" i="2"/>
  <c r="N112" i="2"/>
  <c r="N178" i="2"/>
  <c r="N175" i="2"/>
  <c r="N194" i="2"/>
  <c r="N183" i="2"/>
  <c r="N22" i="2"/>
  <c r="N191" i="2"/>
  <c r="N38" i="2"/>
  <c r="N144" i="2"/>
  <c r="N138" i="2"/>
  <c r="N127" i="2"/>
  <c r="N37" i="2"/>
  <c r="N190" i="2"/>
  <c r="N129" i="2"/>
  <c r="N118" i="2"/>
  <c r="N82" i="2"/>
  <c r="N88" i="2"/>
  <c r="N23" i="2"/>
  <c r="N167" i="2"/>
  <c r="N137" i="2"/>
  <c r="N73" i="2"/>
  <c r="N136" i="2"/>
  <c r="N123" i="2"/>
  <c r="N168" i="2"/>
  <c r="N131" i="2"/>
  <c r="N176" i="2"/>
  <c r="N147" i="2"/>
  <c r="N120" i="2"/>
  <c r="N155" i="2"/>
  <c r="N184" i="2"/>
  <c r="N70" i="2"/>
  <c r="N79" i="2"/>
  <c r="N146" i="2"/>
  <c r="N143" i="2"/>
  <c r="N53" i="2"/>
  <c r="N30" i="2"/>
  <c r="N145" i="2"/>
  <c r="N21" i="2"/>
  <c r="N83" i="2"/>
  <c r="N36" i="2"/>
  <c r="N113" i="2"/>
  <c r="N58" i="2"/>
  <c r="N72" i="2"/>
  <c r="N84" i="2"/>
  <c r="N126" i="2"/>
  <c r="N186" i="2"/>
  <c r="N104" i="2"/>
  <c r="N42" i="2"/>
  <c r="N193" i="2"/>
  <c r="N121" i="2"/>
  <c r="N74" i="2"/>
  <c r="N80" i="2"/>
  <c r="N62" i="2"/>
  <c r="N66" i="2"/>
  <c r="N149" i="2"/>
  <c r="N55" i="2"/>
  <c r="N98" i="2"/>
  <c r="N163" i="2"/>
  <c r="N86" i="2"/>
  <c r="N162" i="2"/>
  <c r="N69" i="2"/>
  <c r="N159" i="2"/>
  <c r="N124" i="2"/>
  <c r="N67" i="2"/>
  <c r="N28" i="2"/>
  <c r="N166" i="2"/>
  <c r="N90" i="2"/>
  <c r="N157" i="2"/>
  <c r="N57" i="2"/>
  <c r="N195" i="2"/>
  <c r="N117" i="2"/>
  <c r="N96" i="2"/>
  <c r="N26" i="2"/>
  <c r="N119" i="2"/>
  <c r="N182" i="2"/>
  <c r="N101" i="2"/>
  <c r="N165" i="2"/>
  <c r="N140" i="2"/>
  <c r="N93" i="2"/>
  <c r="N39" i="2"/>
  <c r="N71" i="2"/>
  <c r="N27" i="2"/>
  <c r="N128" i="2"/>
  <c r="N152" i="2"/>
  <c r="N151" i="2"/>
  <c r="N89" i="2"/>
  <c r="N125" i="2"/>
  <c r="N47" i="2"/>
  <c r="N133" i="2"/>
  <c r="N115" i="2"/>
  <c r="N48" i="2"/>
  <c r="N173" i="2"/>
  <c r="N169" i="2"/>
  <c r="N25" i="2"/>
  <c r="N103" i="2"/>
  <c r="N75" i="2"/>
  <c r="N60" i="2"/>
  <c r="N142" i="2"/>
  <c r="N116" i="2"/>
  <c r="N99" i="2"/>
  <c r="N51" i="2"/>
  <c r="N109" i="2"/>
  <c r="N187" i="2"/>
  <c r="O76" i="2"/>
  <c r="O63" i="2"/>
  <c r="O90" i="2"/>
  <c r="O28" i="2"/>
  <c r="O190" i="2"/>
  <c r="O177" i="2"/>
  <c r="O108" i="2"/>
  <c r="O95" i="2"/>
  <c r="O162" i="2"/>
  <c r="O60" i="2"/>
  <c r="O47" i="2"/>
  <c r="O146" i="2"/>
  <c r="O103" i="2"/>
  <c r="O38" i="2"/>
  <c r="O140" i="2"/>
  <c r="O127" i="2"/>
  <c r="O50" i="2"/>
  <c r="O92" i="2"/>
  <c r="O79" i="2"/>
  <c r="O34" i="2"/>
  <c r="O172" i="2"/>
  <c r="O159" i="2"/>
  <c r="O122" i="2"/>
  <c r="O124" i="2"/>
  <c r="O111" i="2"/>
  <c r="O106" i="2"/>
  <c r="O56" i="2"/>
  <c r="O166" i="2"/>
  <c r="O101" i="2"/>
  <c r="O36" i="2"/>
  <c r="O185" i="2"/>
  <c r="O120" i="2"/>
  <c r="O55" i="2"/>
  <c r="O37" i="2"/>
  <c r="O74" i="2"/>
  <c r="O168" i="2"/>
  <c r="O29" i="2"/>
  <c r="O191" i="2"/>
  <c r="O194" i="2"/>
  <c r="O156" i="2"/>
  <c r="O143" i="2"/>
  <c r="O178" i="2"/>
  <c r="O61" i="2"/>
  <c r="O48" i="2"/>
  <c r="O35" i="2"/>
  <c r="O188" i="2"/>
  <c r="O175" i="2"/>
  <c r="O66" i="2"/>
  <c r="O184" i="2"/>
  <c r="O119" i="2"/>
  <c r="O54" i="2"/>
  <c r="O164" i="2"/>
  <c r="O157" i="2"/>
  <c r="O144" i="2"/>
  <c r="O131" i="2"/>
  <c r="O109" i="2"/>
  <c r="O96" i="2"/>
  <c r="O27" i="2"/>
  <c r="O189" i="2"/>
  <c r="O176" i="2"/>
  <c r="O163" i="2"/>
  <c r="O141" i="2"/>
  <c r="O128" i="2"/>
  <c r="O116" i="2"/>
  <c r="O42" i="2"/>
  <c r="O25" i="2"/>
  <c r="O135" i="2"/>
  <c r="O70" i="2"/>
  <c r="O59" i="2"/>
  <c r="O46" i="2"/>
  <c r="O33" i="2"/>
  <c r="O195" i="2"/>
  <c r="O173" i="2"/>
  <c r="O160" i="2"/>
  <c r="O91" i="2"/>
  <c r="O78" i="2"/>
  <c r="O65" i="2"/>
  <c r="O43" i="2"/>
  <c r="O30" i="2"/>
  <c r="O192" i="2"/>
  <c r="O69" i="2"/>
  <c r="O147" i="2"/>
  <c r="O153" i="2"/>
  <c r="O88" i="2"/>
  <c r="O23" i="2"/>
  <c r="O123" i="2"/>
  <c r="O110" i="2"/>
  <c r="O97" i="2"/>
  <c r="O75" i="2"/>
  <c r="O62" i="2"/>
  <c r="O49" i="2"/>
  <c r="O155" i="2"/>
  <c r="O142" i="2"/>
  <c r="O129" i="2"/>
  <c r="O107" i="2"/>
  <c r="O94" i="2"/>
  <c r="O81" i="2"/>
  <c r="O22" i="2"/>
  <c r="O132" i="2"/>
  <c r="O170" i="2"/>
  <c r="O41" i="2"/>
  <c r="O151" i="2"/>
  <c r="O86" i="2"/>
  <c r="O21" i="2"/>
  <c r="O130" i="2"/>
  <c r="O152" i="2"/>
  <c r="O134" i="2"/>
  <c r="O187" i="2"/>
  <c r="O126" i="2"/>
  <c r="O193" i="2"/>
  <c r="O150" i="2"/>
  <c r="O114" i="2"/>
  <c r="O39" i="2"/>
  <c r="O183" i="2"/>
  <c r="O71" i="2"/>
  <c r="O87" i="2"/>
  <c r="O93" i="2"/>
  <c r="O32" i="2"/>
  <c r="O99" i="2"/>
  <c r="O137" i="2"/>
  <c r="O117" i="2"/>
  <c r="O167" i="2"/>
  <c r="O136" i="2"/>
  <c r="O24" i="2"/>
  <c r="O40" i="2"/>
  <c r="O174" i="2"/>
  <c r="O113" i="2"/>
  <c r="O171" i="2"/>
  <c r="O85" i="2"/>
  <c r="O104" i="2"/>
  <c r="O73" i="2"/>
  <c r="O89" i="2"/>
  <c r="O105" i="2"/>
  <c r="O121" i="2"/>
  <c r="O80" i="2"/>
  <c r="O138" i="2"/>
  <c r="O77" i="2"/>
  <c r="O72" i="2"/>
  <c r="O57" i="2"/>
  <c r="O82" i="2"/>
  <c r="O26" i="2"/>
  <c r="O154" i="2"/>
  <c r="O98" i="2"/>
  <c r="O161" i="2"/>
  <c r="O44" i="2"/>
  <c r="O158" i="2"/>
  <c r="O179" i="2"/>
  <c r="O58" i="2"/>
  <c r="O186" i="2"/>
  <c r="O51" i="2"/>
  <c r="O83" i="2"/>
  <c r="O139" i="2"/>
  <c r="O31" i="2"/>
  <c r="O145" i="2"/>
  <c r="O182" i="2"/>
  <c r="O180" i="2"/>
  <c r="O149" i="2"/>
  <c r="O165" i="2"/>
  <c r="O53" i="2"/>
  <c r="O45" i="2"/>
  <c r="O112" i="2"/>
  <c r="O115" i="2"/>
  <c r="O169" i="2"/>
  <c r="O133" i="2"/>
  <c r="O102" i="2"/>
  <c r="O118" i="2"/>
  <c r="O181" i="2"/>
  <c r="O125" i="2"/>
  <c r="O64" i="2"/>
  <c r="O148" i="2"/>
  <c r="O84" i="2"/>
  <c r="O52" i="2"/>
  <c r="O68" i="2"/>
  <c r="O100" i="2"/>
  <c r="O67" i="2"/>
  <c r="O18" i="2"/>
  <c r="N18" i="2"/>
  <c r="M18" i="2"/>
  <c r="E6" i="2" l="1"/>
  <c r="E9" i="2" s="1"/>
  <c r="AA61" i="1"/>
  <c r="AB61" i="1"/>
  <c r="AE110" i="1"/>
  <c r="AD110" i="1"/>
  <c r="AE260" i="1"/>
  <c r="AD260" i="1"/>
  <c r="AD280" i="1"/>
  <c r="AE280" i="1"/>
  <c r="AE340" i="1"/>
  <c r="AD340" i="1"/>
  <c r="AA257" i="1"/>
  <c r="AB257" i="1"/>
  <c r="AB283" i="1"/>
  <c r="AA283" i="1"/>
  <c r="AD258" i="1"/>
  <c r="AE258" i="1"/>
  <c r="AD175" i="1"/>
  <c r="AE175" i="1"/>
  <c r="AB299" i="1"/>
  <c r="AA299" i="1"/>
  <c r="AA265" i="1"/>
  <c r="AB265" i="1"/>
  <c r="AE38" i="1"/>
  <c r="AD38" i="1"/>
  <c r="AE312" i="1"/>
  <c r="AD312" i="1"/>
  <c r="AD199" i="1"/>
  <c r="AE199" i="1"/>
  <c r="AD133" i="1"/>
  <c r="AE133" i="1"/>
  <c r="AD298" i="1"/>
  <c r="AE298" i="1"/>
  <c r="AB92" i="1"/>
  <c r="AA92" i="1"/>
  <c r="AA184" i="1"/>
  <c r="AB184" i="1"/>
  <c r="AB237" i="1"/>
  <c r="AA237" i="1"/>
  <c r="AB304" i="1"/>
  <c r="AA304" i="1"/>
  <c r="AE360" i="1"/>
  <c r="AD360" i="1"/>
  <c r="AA44" i="1"/>
  <c r="AB44" i="1"/>
  <c r="AH319" i="1"/>
  <c r="AA319" i="1" s="1"/>
  <c r="AE319" i="1" s="1"/>
  <c r="AE286" i="1"/>
  <c r="AD286" i="1"/>
  <c r="AD118" i="1"/>
  <c r="AE118" i="1"/>
  <c r="AB364" i="1"/>
  <c r="AA364" i="1"/>
  <c r="AE291" i="1"/>
  <c r="AD291" i="1"/>
  <c r="AD55" i="1"/>
  <c r="AE55" i="1"/>
  <c r="AD78" i="1"/>
  <c r="AE78" i="1"/>
  <c r="AD209" i="1"/>
  <c r="AE209" i="1"/>
  <c r="AD170" i="1"/>
  <c r="AE170" i="1"/>
  <c r="AA125" i="1"/>
  <c r="AB125" i="1"/>
  <c r="AE174" i="1"/>
  <c r="AD174" i="1"/>
  <c r="AD26" i="1"/>
  <c r="AE26" i="1"/>
  <c r="AB350" i="1"/>
  <c r="AA350" i="1"/>
  <c r="AA262" i="1"/>
  <c r="AB262" i="1"/>
  <c r="AD153" i="1"/>
  <c r="AE153" i="1"/>
  <c r="AD275" i="1"/>
  <c r="AE275" i="1"/>
  <c r="AE48" i="1"/>
  <c r="AD48" i="1"/>
  <c r="AB190" i="1"/>
  <c r="AA190" i="1"/>
  <c r="AA161" i="1"/>
  <c r="AB161" i="1"/>
  <c r="AA111" i="1"/>
  <c r="AB111" i="1"/>
  <c r="AE263" i="1"/>
  <c r="AD263" i="1"/>
  <c r="AA189" i="1"/>
  <c r="AB189" i="1"/>
  <c r="AE264" i="1"/>
  <c r="AD264" i="1"/>
  <c r="AD171" i="1"/>
  <c r="AE171" i="1"/>
  <c r="AB135" i="1"/>
  <c r="AA135" i="1"/>
  <c r="AH99" i="1"/>
  <c r="AH326" i="1"/>
  <c r="AA326" i="1" s="1"/>
  <c r="AE326" i="1" s="1"/>
  <c r="AE308" i="1"/>
  <c r="AD308" i="1"/>
  <c r="AA29" i="1"/>
  <c r="AB29" i="1"/>
  <c r="AD268" i="1"/>
  <c r="AE268" i="1"/>
  <c r="AD336" i="1"/>
  <c r="AE336" i="1"/>
  <c r="AA238" i="1"/>
  <c r="AB238" i="1"/>
  <c r="AA250" i="1"/>
  <c r="AB250" i="1"/>
  <c r="AD40" i="1"/>
  <c r="AE40" i="1"/>
  <c r="AB183" i="1"/>
  <c r="AA183" i="1"/>
  <c r="AD108" i="1"/>
  <c r="AE108" i="1"/>
  <c r="AB169" i="1"/>
  <c r="AA169" i="1"/>
  <c r="AA273" i="1"/>
  <c r="AB273" i="1"/>
  <c r="AD345" i="1"/>
  <c r="AE345" i="1"/>
  <c r="AB63" i="1"/>
  <c r="AA63" i="1"/>
  <c r="AB266" i="1"/>
  <c r="AA266" i="1"/>
  <c r="AA253" i="1"/>
  <c r="AB253" i="1"/>
  <c r="AB338" i="1"/>
  <c r="AA338" i="1"/>
  <c r="AA106" i="1"/>
  <c r="AB106" i="1"/>
  <c r="AB104" i="1"/>
  <c r="AA104" i="1"/>
  <c r="AB323" i="1"/>
  <c r="AA323" i="1"/>
  <c r="AA337" i="1"/>
  <c r="AB337" i="1"/>
  <c r="AB216" i="1"/>
  <c r="AA216" i="1"/>
  <c r="AB35" i="1"/>
  <c r="AA35" i="1"/>
  <c r="AA97" i="1"/>
  <c r="AB97" i="1"/>
  <c r="AD271" i="1"/>
  <c r="AE271" i="1"/>
  <c r="AE66" i="1"/>
  <c r="AD66" i="1"/>
  <c r="AD282" i="1"/>
  <c r="AE282" i="1"/>
  <c r="AE315" i="1"/>
  <c r="AD315" i="1"/>
  <c r="AE155" i="1"/>
  <c r="AD155" i="1"/>
  <c r="AA173" i="1"/>
  <c r="AB173" i="1"/>
  <c r="AD120" i="1"/>
  <c r="AE120" i="1"/>
  <c r="AA165" i="1"/>
  <c r="AB165" i="1"/>
  <c r="AA157" i="1"/>
  <c r="AB157" i="1"/>
  <c r="AA172" i="1"/>
  <c r="AB172" i="1"/>
  <c r="AD85" i="1"/>
  <c r="AE85" i="1"/>
  <c r="AD107" i="1"/>
  <c r="AE107" i="1"/>
  <c r="AE303" i="1"/>
  <c r="AD303" i="1"/>
  <c r="AE41" i="1"/>
  <c r="AD41" i="1"/>
  <c r="AD221" i="1"/>
  <c r="AE221" i="1"/>
  <c r="AE310" i="1"/>
  <c r="AD310" i="1"/>
  <c r="AB149" i="1"/>
  <c r="AA149" i="1"/>
  <c r="AA243" i="1"/>
  <c r="AB243" i="1"/>
  <c r="AB363" i="1"/>
  <c r="AA363" i="1"/>
  <c r="AA179" i="1"/>
  <c r="AB179" i="1"/>
  <c r="AB205" i="1"/>
  <c r="AA205" i="1"/>
  <c r="AD105" i="1"/>
  <c r="AE105" i="1"/>
  <c r="AA57" i="1"/>
  <c r="AB57" i="1"/>
  <c r="AB321" i="1"/>
  <c r="AA321" i="1"/>
  <c r="AA247" i="1"/>
  <c r="AB247" i="1"/>
  <c r="AE148" i="1"/>
  <c r="AD148" i="1"/>
  <c r="AA207" i="1"/>
  <c r="AB207" i="1"/>
  <c r="AE351" i="1"/>
  <c r="AD351" i="1"/>
  <c r="AE36" i="1"/>
  <c r="AD36" i="1"/>
  <c r="AE166" i="1"/>
  <c r="AD166" i="1"/>
  <c r="AD91" i="1"/>
  <c r="AE91" i="1"/>
  <c r="AB114" i="1"/>
  <c r="AA114" i="1"/>
  <c r="AB210" i="1"/>
  <c r="AA210" i="1"/>
  <c r="AA59" i="1"/>
  <c r="AB59" i="1"/>
  <c r="AE274" i="1"/>
  <c r="AD274" i="1"/>
  <c r="AA98" i="1"/>
  <c r="AB98" i="1"/>
  <c r="AB75" i="1"/>
  <c r="AA75" i="1"/>
  <c r="AA293" i="1"/>
  <c r="AB293" i="1"/>
  <c r="AE311" i="1"/>
  <c r="AD311" i="1"/>
  <c r="AA223" i="1"/>
  <c r="AB223" i="1"/>
  <c r="AA235" i="1"/>
  <c r="AB235" i="1"/>
  <c r="AD333" i="1"/>
  <c r="AE333" i="1"/>
  <c r="AB52" i="1"/>
  <c r="AA52" i="1"/>
  <c r="AE142" i="1"/>
  <c r="AD142" i="1"/>
  <c r="AA249" i="1"/>
  <c r="AB249" i="1"/>
  <c r="AB206" i="1"/>
  <c r="AA206" i="1"/>
  <c r="AB193" i="1"/>
  <c r="AA193" i="1"/>
  <c r="AB39" i="1"/>
  <c r="AA39" i="1"/>
  <c r="AA130" i="1"/>
  <c r="AB130" i="1"/>
  <c r="AD289" i="1"/>
  <c r="AE289" i="1"/>
  <c r="AB30" i="1"/>
  <c r="AA30" i="1"/>
  <c r="AD143" i="1"/>
  <c r="AE143" i="1"/>
  <c r="AA217" i="1"/>
  <c r="AB217" i="1"/>
  <c r="AD276" i="1"/>
  <c r="AE276" i="1"/>
  <c r="AE204" i="1"/>
  <c r="AD204" i="1"/>
  <c r="AE254" i="1"/>
  <c r="AD254" i="1"/>
  <c r="AB103" i="1"/>
  <c r="AA103" i="1"/>
  <c r="AE354" i="1"/>
  <c r="AD354" i="1"/>
  <c r="AE281" i="1"/>
  <c r="AD281" i="1"/>
  <c r="AE79" i="1"/>
  <c r="AD79" i="1"/>
  <c r="AA73" i="1"/>
  <c r="AB73" i="1"/>
  <c r="AA198" i="1"/>
  <c r="AB198" i="1"/>
  <c r="AA33" i="1"/>
  <c r="AB33" i="1"/>
  <c r="AE127" i="1"/>
  <c r="AD127" i="1"/>
  <c r="AA344" i="1"/>
  <c r="AB344" i="1"/>
  <c r="AD25" i="1"/>
  <c r="AE25" i="1"/>
  <c r="AA176" i="1"/>
  <c r="AB176" i="1"/>
  <c r="AD70" i="1"/>
  <c r="AE70" i="1"/>
  <c r="AD136" i="1"/>
  <c r="AE136" i="1"/>
  <c r="AE84" i="1"/>
  <c r="AD84" i="1"/>
  <c r="AD316" i="1"/>
  <c r="AE316" i="1"/>
  <c r="AB89" i="1"/>
  <c r="AA89" i="1"/>
  <c r="AB259" i="1"/>
  <c r="AA259" i="1"/>
  <c r="AB248" i="1"/>
  <c r="AA248" i="1"/>
  <c r="AA339" i="1"/>
  <c r="AB339" i="1"/>
  <c r="AD297" i="1"/>
  <c r="AE297" i="1"/>
  <c r="AE288" i="1"/>
  <c r="AD288" i="1"/>
  <c r="AD177" i="1"/>
  <c r="AE177" i="1"/>
  <c r="AA129" i="1"/>
  <c r="AB129" i="1"/>
  <c r="AH83" i="1"/>
  <c r="AH322" i="1"/>
  <c r="AB322" i="1" s="1"/>
  <c r="AD163" i="1"/>
  <c r="AE163" i="1"/>
  <c r="AD225" i="1"/>
  <c r="AE225" i="1"/>
  <c r="AH208" i="1"/>
  <c r="AA138" i="1"/>
  <c r="AB138" i="1"/>
  <c r="AE309" i="1"/>
  <c r="AD309" i="1"/>
  <c r="AE32" i="1"/>
  <c r="AD32" i="1"/>
  <c r="AD86" i="1"/>
  <c r="AE86" i="1"/>
  <c r="AE220" i="1"/>
  <c r="AD220" i="1"/>
  <c r="AB151" i="1"/>
  <c r="AA151" i="1"/>
  <c r="AE64" i="1"/>
  <c r="AD64" i="1"/>
  <c r="AA167" i="1"/>
  <c r="AB167" i="1"/>
  <c r="AB100" i="1"/>
  <c r="AA100" i="1"/>
  <c r="AE192" i="1"/>
  <c r="AD192" i="1"/>
  <c r="AD122" i="1"/>
  <c r="AE122" i="1"/>
  <c r="AD328" i="1"/>
  <c r="AE328" i="1"/>
  <c r="AD194" i="1"/>
  <c r="AE194" i="1"/>
  <c r="AD255" i="1"/>
  <c r="AE255" i="1"/>
  <c r="AD152" i="1"/>
  <c r="AE152" i="1"/>
  <c r="AB178" i="1"/>
  <c r="AA178" i="1"/>
  <c r="AB126" i="1"/>
  <c r="AA126" i="1"/>
  <c r="AE306" i="1"/>
  <c r="AD306" i="1"/>
  <c r="AE212" i="1"/>
  <c r="AD212" i="1"/>
  <c r="AD164" i="1"/>
  <c r="AE164" i="1"/>
  <c r="AB162" i="1"/>
  <c r="AA162" i="1"/>
  <c r="AH246" i="1"/>
  <c r="AH93" i="1"/>
  <c r="AA93" i="1" s="1"/>
  <c r="AE154" i="1"/>
  <c r="AD154" i="1"/>
  <c r="AE346" i="1"/>
  <c r="AD346" i="1"/>
  <c r="AA43" i="1"/>
  <c r="AB43" i="1"/>
  <c r="AE295" i="1"/>
  <c r="AD295" i="1"/>
  <c r="AE222" i="1"/>
  <c r="AD222" i="1"/>
  <c r="AA131" i="1"/>
  <c r="AB131" i="1"/>
  <c r="AE215" i="1"/>
  <c r="AD215" i="1"/>
  <c r="AD69" i="1"/>
  <c r="AE69" i="1"/>
  <c r="AA47" i="1"/>
  <c r="AB47" i="1"/>
  <c r="AA343" i="1"/>
  <c r="AB343" i="1"/>
  <c r="AB347" i="1"/>
  <c r="AA347" i="1"/>
  <c r="AB202" i="1"/>
  <c r="AA202" i="1"/>
  <c r="AE54" i="1"/>
  <c r="AD54" i="1"/>
  <c r="AD195" i="1"/>
  <c r="AE195" i="1"/>
  <c r="AD145" i="1"/>
  <c r="AE145" i="1"/>
  <c r="AE87" i="1"/>
  <c r="AD87" i="1"/>
  <c r="AA197" i="1"/>
  <c r="AB197" i="1"/>
  <c r="AB290" i="1"/>
  <c r="AA290" i="1"/>
  <c r="AA137" i="1"/>
  <c r="AB137" i="1"/>
  <c r="AA168" i="1"/>
  <c r="AB168" i="1"/>
  <c r="AA252" i="1"/>
  <c r="AB252" i="1"/>
  <c r="AE60" i="1"/>
  <c r="AD60" i="1"/>
  <c r="AH219" i="1"/>
  <c r="AB50" i="1"/>
  <c r="AA50" i="1"/>
  <c r="AB96" i="1"/>
  <c r="AA96" i="1"/>
  <c r="AD65" i="1"/>
  <c r="AE65" i="1"/>
  <c r="AA201" i="1"/>
  <c r="AB201" i="1"/>
  <c r="AD313" i="1"/>
  <c r="AE313" i="1"/>
  <c r="AB211" i="1"/>
  <c r="AA211" i="1"/>
  <c r="AH329" i="1"/>
  <c r="AH314" i="1"/>
  <c r="AB77" i="1"/>
  <c r="AA77" i="1"/>
  <c r="AE227" i="1"/>
  <c r="AD227" i="1"/>
  <c r="AA292" i="1"/>
  <c r="AB292" i="1"/>
  <c r="AA296" i="1"/>
  <c r="AB296" i="1"/>
  <c r="AA240" i="1"/>
  <c r="AB240" i="1"/>
  <c r="AD146" i="1"/>
  <c r="AE146" i="1"/>
  <c r="AA51" i="1"/>
  <c r="AB51" i="1"/>
  <c r="AD261" i="1"/>
  <c r="AE261" i="1"/>
  <c r="AE229" i="1"/>
  <c r="AD229" i="1"/>
  <c r="AB218" i="1"/>
  <c r="AA218" i="1"/>
  <c r="AA241" i="1"/>
  <c r="AB241" i="1"/>
  <c r="AB83" i="1"/>
  <c r="AA83" i="1"/>
  <c r="AA322" i="1"/>
  <c r="AA302" i="1"/>
  <c r="AB302" i="1"/>
  <c r="AE22" i="1"/>
  <c r="AD22" i="1"/>
  <c r="AB24" i="1"/>
  <c r="AA24" i="1"/>
  <c r="AH242" i="1"/>
  <c r="AH67" i="1"/>
  <c r="AA234" i="1"/>
  <c r="AB234" i="1"/>
  <c r="AH95" i="1"/>
  <c r="AH324" i="1"/>
  <c r="AA324" i="1" s="1"/>
  <c r="AE324" i="1" s="1"/>
  <c r="AH23" i="1"/>
  <c r="AA23" i="1" s="1"/>
  <c r="AE23" i="1" s="1"/>
  <c r="AE224" i="1"/>
  <c r="AD224" i="1"/>
  <c r="AH90" i="1"/>
  <c r="AH317" i="1"/>
  <c r="AD156" i="1"/>
  <c r="AE156" i="1"/>
  <c r="AD305" i="1"/>
  <c r="AE305" i="1"/>
  <c r="AB123" i="1"/>
  <c r="AA123" i="1"/>
  <c r="AE203" i="1"/>
  <c r="AD203" i="1"/>
  <c r="AE362" i="1"/>
  <c r="AD362" i="1"/>
  <c r="AA56" i="1"/>
  <c r="AB56" i="1"/>
  <c r="AB245" i="1"/>
  <c r="AA245" i="1"/>
  <c r="AA239" i="1"/>
  <c r="AB239" i="1"/>
  <c r="AB68" i="1"/>
  <c r="AA68" i="1"/>
  <c r="AB81" i="1"/>
  <c r="AA81" i="1"/>
  <c r="AA307" i="1"/>
  <c r="AB307" i="1"/>
  <c r="AB231" i="1"/>
  <c r="AA231" i="1"/>
  <c r="AB49" i="1"/>
  <c r="AA49" i="1"/>
  <c r="AD353" i="1"/>
  <c r="AE353" i="1"/>
  <c r="AE356" i="1"/>
  <c r="AD356" i="1"/>
  <c r="AE361" i="1"/>
  <c r="AD361" i="1"/>
  <c r="AE352" i="1"/>
  <c r="AD352" i="1"/>
  <c r="AB365" i="1"/>
  <c r="AA365" i="1"/>
  <c r="AD366" i="1"/>
  <c r="AE366" i="1"/>
  <c r="AB359" i="1"/>
  <c r="AA359" i="1"/>
  <c r="E5" i="2"/>
  <c r="K70" i="2" l="1"/>
  <c r="K167" i="2"/>
  <c r="L167" i="2" s="1"/>
  <c r="K171" i="2"/>
  <c r="P171" i="2" s="1"/>
  <c r="K149" i="2"/>
  <c r="P149" i="2" s="1"/>
  <c r="K147" i="2"/>
  <c r="K121" i="2"/>
  <c r="L121" i="2" s="1"/>
  <c r="K155" i="2"/>
  <c r="L155" i="2" s="1"/>
  <c r="K41" i="2"/>
  <c r="P41" i="2" s="1"/>
  <c r="K112" i="2"/>
  <c r="P112" i="2" s="1"/>
  <c r="K156" i="2"/>
  <c r="K141" i="2"/>
  <c r="P141" i="2" s="1"/>
  <c r="K23" i="2"/>
  <c r="P23" i="2" s="1"/>
  <c r="K148" i="2"/>
  <c r="P148" i="2" s="1"/>
  <c r="K166" i="2"/>
  <c r="L166" i="2" s="1"/>
  <c r="K157" i="2"/>
  <c r="L157" i="2" s="1"/>
  <c r="K164" i="2"/>
  <c r="L164" i="2" s="1"/>
  <c r="K68" i="2"/>
  <c r="P68" i="2" s="1"/>
  <c r="K66" i="2"/>
  <c r="L66" i="2" s="1"/>
  <c r="K42" i="2"/>
  <c r="P42" i="2" s="1"/>
  <c r="K65" i="2"/>
  <c r="P65" i="2" s="1"/>
  <c r="K135" i="2"/>
  <c r="L135" i="2" s="1"/>
  <c r="K99" i="2"/>
  <c r="L99" i="2" s="1"/>
  <c r="AD198" i="1"/>
  <c r="AE198" i="1"/>
  <c r="AD293" i="1"/>
  <c r="AE293" i="1"/>
  <c r="AE59" i="1"/>
  <c r="AD59" i="1"/>
  <c r="AE243" i="1"/>
  <c r="AD243" i="1"/>
  <c r="AD172" i="1"/>
  <c r="AE172" i="1"/>
  <c r="AD173" i="1"/>
  <c r="AE173" i="1"/>
  <c r="AD106" i="1"/>
  <c r="AE106" i="1"/>
  <c r="AD238" i="1"/>
  <c r="AE238" i="1"/>
  <c r="AE161" i="1"/>
  <c r="AD161" i="1"/>
  <c r="AE304" i="1"/>
  <c r="AD304" i="1"/>
  <c r="AD252" i="1"/>
  <c r="AE252" i="1"/>
  <c r="AE197" i="1"/>
  <c r="AD197" i="1"/>
  <c r="AE47" i="1"/>
  <c r="AD47" i="1"/>
  <c r="AD259" i="1"/>
  <c r="AE259" i="1"/>
  <c r="AE103" i="1"/>
  <c r="AD103" i="1"/>
  <c r="AD75" i="1"/>
  <c r="AE75" i="1"/>
  <c r="AD210" i="1"/>
  <c r="AE210" i="1"/>
  <c r="AE205" i="1"/>
  <c r="AD205" i="1"/>
  <c r="AD149" i="1"/>
  <c r="AE149" i="1"/>
  <c r="AE338" i="1"/>
  <c r="AD338" i="1"/>
  <c r="AD183" i="1"/>
  <c r="AE183" i="1"/>
  <c r="AE190" i="1"/>
  <c r="AD190" i="1"/>
  <c r="AE202" i="1"/>
  <c r="AD202" i="1"/>
  <c r="AD151" i="1"/>
  <c r="AE151" i="1"/>
  <c r="AE344" i="1"/>
  <c r="AD344" i="1"/>
  <c r="AE73" i="1"/>
  <c r="AD73" i="1"/>
  <c r="AD217" i="1"/>
  <c r="AE217" i="1"/>
  <c r="AE130" i="1"/>
  <c r="AD130" i="1"/>
  <c r="AD249" i="1"/>
  <c r="AE249" i="1"/>
  <c r="AE235" i="1"/>
  <c r="AD235" i="1"/>
  <c r="AE247" i="1"/>
  <c r="AD247" i="1"/>
  <c r="AD157" i="1"/>
  <c r="AE157" i="1"/>
  <c r="AE337" i="1"/>
  <c r="AD337" i="1"/>
  <c r="AA99" i="1"/>
  <c r="AB99" i="1"/>
  <c r="AD189" i="1"/>
  <c r="AE189" i="1"/>
  <c r="AE262" i="1"/>
  <c r="AD262" i="1"/>
  <c r="AE125" i="1"/>
  <c r="AD125" i="1"/>
  <c r="AD237" i="1"/>
  <c r="AE237" i="1"/>
  <c r="AE283" i="1"/>
  <c r="AD283" i="1"/>
  <c r="AB93" i="1"/>
  <c r="AD50" i="1"/>
  <c r="AE50" i="1"/>
  <c r="AD168" i="1"/>
  <c r="AE168" i="1"/>
  <c r="AB246" i="1"/>
  <c r="AA246" i="1"/>
  <c r="AE89" i="1"/>
  <c r="AD89" i="1"/>
  <c r="AE39" i="1"/>
  <c r="AD39" i="1"/>
  <c r="AE114" i="1"/>
  <c r="AD114" i="1"/>
  <c r="AE321" i="1"/>
  <c r="AD321" i="1"/>
  <c r="AD323" i="1"/>
  <c r="AE323" i="1"/>
  <c r="AE135" i="1"/>
  <c r="AD135" i="1"/>
  <c r="AE350" i="1"/>
  <c r="AD350" i="1"/>
  <c r="AE265" i="1"/>
  <c r="AD265" i="1"/>
  <c r="K188" i="2"/>
  <c r="L188" i="2" s="1"/>
  <c r="K74" i="2"/>
  <c r="P74" i="2" s="1"/>
  <c r="K138" i="2"/>
  <c r="L138" i="2" s="1"/>
  <c r="K110" i="2"/>
  <c r="P110" i="2" s="1"/>
  <c r="AD347" i="1"/>
  <c r="AE347" i="1"/>
  <c r="AE162" i="1"/>
  <c r="AD162" i="1"/>
  <c r="AD126" i="1"/>
  <c r="AE126" i="1"/>
  <c r="AE100" i="1"/>
  <c r="AD100" i="1"/>
  <c r="AE223" i="1"/>
  <c r="AD223" i="1"/>
  <c r="AE98" i="1"/>
  <c r="AD98" i="1"/>
  <c r="AD179" i="1"/>
  <c r="AE179" i="1"/>
  <c r="AD165" i="1"/>
  <c r="AE165" i="1"/>
  <c r="AD97" i="1"/>
  <c r="AE97" i="1"/>
  <c r="AD253" i="1"/>
  <c r="AE253" i="1"/>
  <c r="AD273" i="1"/>
  <c r="AE273" i="1"/>
  <c r="AD299" i="1"/>
  <c r="AE299" i="1"/>
  <c r="AA219" i="1"/>
  <c r="AB219" i="1"/>
  <c r="AE137" i="1"/>
  <c r="AD137" i="1"/>
  <c r="AD43" i="1"/>
  <c r="AE43" i="1"/>
  <c r="AE138" i="1"/>
  <c r="AD138" i="1"/>
  <c r="AE30" i="1"/>
  <c r="AD30" i="1"/>
  <c r="AE193" i="1"/>
  <c r="AD193" i="1"/>
  <c r="AD52" i="1"/>
  <c r="AE52" i="1"/>
  <c r="AE363" i="1"/>
  <c r="AD363" i="1"/>
  <c r="AD35" i="1"/>
  <c r="AE35" i="1"/>
  <c r="AD104" i="1"/>
  <c r="AE104" i="1"/>
  <c r="AD266" i="1"/>
  <c r="AE266" i="1"/>
  <c r="AD169" i="1"/>
  <c r="AE169" i="1"/>
  <c r="AD364" i="1"/>
  <c r="AE364" i="1"/>
  <c r="AD44" i="1"/>
  <c r="AE44" i="1"/>
  <c r="AD184" i="1"/>
  <c r="AE184" i="1"/>
  <c r="AD257" i="1"/>
  <c r="AE257" i="1"/>
  <c r="K175" i="2"/>
  <c r="P175" i="2" s="1"/>
  <c r="K145" i="2"/>
  <c r="P145" i="2" s="1"/>
  <c r="K117" i="2"/>
  <c r="P117" i="2" s="1"/>
  <c r="K122" i="2"/>
  <c r="P122" i="2" s="1"/>
  <c r="AD290" i="1"/>
  <c r="AE290" i="1"/>
  <c r="AD178" i="1"/>
  <c r="AE178" i="1"/>
  <c r="AB208" i="1"/>
  <c r="AA208" i="1"/>
  <c r="AD129" i="1"/>
  <c r="AE129" i="1"/>
  <c r="AD339" i="1"/>
  <c r="AE339" i="1"/>
  <c r="AD176" i="1"/>
  <c r="AE176" i="1"/>
  <c r="AD33" i="1"/>
  <c r="AE33" i="1"/>
  <c r="AD207" i="1"/>
  <c r="AE207" i="1"/>
  <c r="AE57" i="1"/>
  <c r="AD57" i="1"/>
  <c r="AD250" i="1"/>
  <c r="AE250" i="1"/>
  <c r="AD29" i="1"/>
  <c r="AE29" i="1"/>
  <c r="AE111" i="1"/>
  <c r="AD111" i="1"/>
  <c r="AD92" i="1"/>
  <c r="AE92" i="1"/>
  <c r="K45" i="2"/>
  <c r="L45" i="2" s="1"/>
  <c r="K63" i="2"/>
  <c r="P63" i="2" s="1"/>
  <c r="K104" i="2"/>
  <c r="P104" i="2" s="1"/>
  <c r="K187" i="2"/>
  <c r="P187" i="2" s="1"/>
  <c r="AE343" i="1"/>
  <c r="AD343" i="1"/>
  <c r="AE131" i="1"/>
  <c r="AD131" i="1"/>
  <c r="AE167" i="1"/>
  <c r="AD167" i="1"/>
  <c r="AD248" i="1"/>
  <c r="AE248" i="1"/>
  <c r="AD206" i="1"/>
  <c r="AE206" i="1"/>
  <c r="AE216" i="1"/>
  <c r="AD216" i="1"/>
  <c r="AE63" i="1"/>
  <c r="AD63" i="1"/>
  <c r="AE61" i="1"/>
  <c r="AD61" i="1"/>
  <c r="K26" i="2"/>
  <c r="L26" i="2" s="1"/>
  <c r="K53" i="2"/>
  <c r="P53" i="2" s="1"/>
  <c r="K71" i="2"/>
  <c r="P71" i="2" s="1"/>
  <c r="K96" i="2"/>
  <c r="P96" i="2" s="1"/>
  <c r="K158" i="2"/>
  <c r="P158" i="2" s="1"/>
  <c r="K103" i="2"/>
  <c r="L103" i="2" s="1"/>
  <c r="AD245" i="1"/>
  <c r="AE245" i="1"/>
  <c r="AD123" i="1"/>
  <c r="AE123" i="1"/>
  <c r="AD93" i="1"/>
  <c r="AE93" i="1"/>
  <c r="AD302" i="1"/>
  <c r="AE302" i="1"/>
  <c r="AE218" i="1"/>
  <c r="AD218" i="1"/>
  <c r="AE307" i="1"/>
  <c r="AD307" i="1"/>
  <c r="AA67" i="1"/>
  <c r="AB67" i="1"/>
  <c r="AE81" i="1"/>
  <c r="AD81" i="1"/>
  <c r="AA242" i="1"/>
  <c r="AB242" i="1"/>
  <c r="AE322" i="1"/>
  <c r="AD322" i="1"/>
  <c r="AE77" i="1"/>
  <c r="AD77" i="1"/>
  <c r="AE56" i="1"/>
  <c r="AD56" i="1"/>
  <c r="AD24" i="1"/>
  <c r="AE24" i="1"/>
  <c r="AD240" i="1"/>
  <c r="AE240" i="1"/>
  <c r="AD201" i="1"/>
  <c r="AE201" i="1"/>
  <c r="K116" i="2"/>
  <c r="L116" i="2" s="1"/>
  <c r="K136" i="2"/>
  <c r="P136" i="2" s="1"/>
  <c r="K25" i="2"/>
  <c r="P25" i="2" s="1"/>
  <c r="K111" i="2"/>
  <c r="L111" i="2" s="1"/>
  <c r="K77" i="2"/>
  <c r="L77" i="2" s="1"/>
  <c r="K35" i="2"/>
  <c r="L35" i="2" s="1"/>
  <c r="AE49" i="1"/>
  <c r="AD49" i="1"/>
  <c r="AE68" i="1"/>
  <c r="AD68" i="1"/>
  <c r="AA95" i="1"/>
  <c r="AB95" i="1"/>
  <c r="AD83" i="1"/>
  <c r="AE83" i="1"/>
  <c r="AA314" i="1"/>
  <c r="AB314" i="1"/>
  <c r="AE296" i="1"/>
  <c r="AD296" i="1"/>
  <c r="AA329" i="1"/>
  <c r="AB329" i="1"/>
  <c r="AE231" i="1"/>
  <c r="AD231" i="1"/>
  <c r="AB317" i="1"/>
  <c r="AA317" i="1"/>
  <c r="AD234" i="1"/>
  <c r="AE234" i="1"/>
  <c r="AD211" i="1"/>
  <c r="AE211" i="1"/>
  <c r="AE96" i="1"/>
  <c r="AD96" i="1"/>
  <c r="K143" i="2"/>
  <c r="P143" i="2" s="1"/>
  <c r="K139" i="2"/>
  <c r="P139" i="2" s="1"/>
  <c r="AD239" i="1"/>
  <c r="AE239" i="1"/>
  <c r="AB90" i="1"/>
  <c r="AA90" i="1"/>
  <c r="AE241" i="1"/>
  <c r="AD241" i="1"/>
  <c r="AE51" i="1"/>
  <c r="AD51" i="1"/>
  <c r="AD292" i="1"/>
  <c r="AE292" i="1"/>
  <c r="AD359" i="1"/>
  <c r="AE359" i="1"/>
  <c r="K64" i="2"/>
  <c r="L64" i="2" s="1"/>
  <c r="K191" i="2"/>
  <c r="P191" i="2" s="1"/>
  <c r="K190" i="2"/>
  <c r="L190" i="2" s="1"/>
  <c r="K146" i="2"/>
  <c r="P146" i="2" s="1"/>
  <c r="K169" i="2"/>
  <c r="L169" i="2" s="1"/>
  <c r="K48" i="2"/>
  <c r="P48" i="2" s="1"/>
  <c r="K150" i="2"/>
  <c r="P150" i="2" s="1"/>
  <c r="K32" i="2"/>
  <c r="L32" i="2" s="1"/>
  <c r="K109" i="2"/>
  <c r="L109" i="2" s="1"/>
  <c r="K91" i="2"/>
  <c r="P91" i="2" s="1"/>
  <c r="AD365" i="1"/>
  <c r="AE365" i="1"/>
  <c r="K100" i="2"/>
  <c r="P100" i="2" s="1"/>
  <c r="K163" i="2"/>
  <c r="P163" i="2" s="1"/>
  <c r="K50" i="2"/>
  <c r="L50" i="2" s="1"/>
  <c r="K132" i="2"/>
  <c r="L132" i="2" s="1"/>
  <c r="K114" i="2"/>
  <c r="P114" i="2" s="1"/>
  <c r="K69" i="2"/>
  <c r="L69" i="2" s="1"/>
  <c r="K186" i="2"/>
  <c r="P186" i="2" s="1"/>
  <c r="K180" i="2"/>
  <c r="P180" i="2" s="1"/>
  <c r="K189" i="2"/>
  <c r="L189" i="2" s="1"/>
  <c r="K93" i="2"/>
  <c r="L93" i="2" s="1"/>
  <c r="K144" i="2"/>
  <c r="L144" i="2" s="1"/>
  <c r="K55" i="2"/>
  <c r="L55" i="2" s="1"/>
  <c r="K83" i="2"/>
  <c r="L83" i="2" s="1"/>
  <c r="K33" i="2"/>
  <c r="P33" i="2" s="1"/>
  <c r="K94" i="2"/>
  <c r="L94" i="2" s="1"/>
  <c r="K178" i="2"/>
  <c r="P178" i="2" s="1"/>
  <c r="K162" i="2"/>
  <c r="L162" i="2" s="1"/>
  <c r="K29" i="2"/>
  <c r="L29" i="2" s="1"/>
  <c r="K130" i="2"/>
  <c r="L130" i="2" s="1"/>
  <c r="K124" i="2"/>
  <c r="L124" i="2" s="1"/>
  <c r="K82" i="2"/>
  <c r="L82" i="2" s="1"/>
  <c r="K119" i="2"/>
  <c r="P119" i="2" s="1"/>
  <c r="K173" i="2"/>
  <c r="P173" i="2" s="1"/>
  <c r="K128" i="2"/>
  <c r="L128" i="2" s="1"/>
  <c r="K182" i="2"/>
  <c r="L182" i="2" s="1"/>
  <c r="K192" i="2"/>
  <c r="L192" i="2" s="1"/>
  <c r="K43" i="2"/>
  <c r="P43" i="2" s="1"/>
  <c r="K97" i="2"/>
  <c r="L97" i="2" s="1"/>
  <c r="K88" i="2"/>
  <c r="P88" i="2" s="1"/>
  <c r="K134" i="2"/>
  <c r="P134" i="2" s="1"/>
  <c r="K47" i="2"/>
  <c r="P47" i="2" s="1"/>
  <c r="K153" i="2"/>
  <c r="L153" i="2" s="1"/>
  <c r="K127" i="2"/>
  <c r="L127" i="2" s="1"/>
  <c r="K84" i="2"/>
  <c r="P84" i="2" s="1"/>
  <c r="K181" i="2"/>
  <c r="P181" i="2" s="1"/>
  <c r="K177" i="2"/>
  <c r="L177" i="2" s="1"/>
  <c r="K125" i="2"/>
  <c r="L125" i="2" s="1"/>
  <c r="K123" i="2"/>
  <c r="L123" i="2" s="1"/>
  <c r="K36" i="2"/>
  <c r="P36" i="2" s="1"/>
  <c r="K79" i="2"/>
  <c r="L79" i="2" s="1"/>
  <c r="K57" i="2"/>
  <c r="P57" i="2" s="1"/>
  <c r="K174" i="2"/>
  <c r="L174" i="2" s="1"/>
  <c r="K46" i="2"/>
  <c r="L46" i="2" s="1"/>
  <c r="K118" i="2"/>
  <c r="P118" i="2" s="1"/>
  <c r="K75" i="2"/>
  <c r="P75" i="2" s="1"/>
  <c r="K161" i="2"/>
  <c r="L161" i="2" s="1"/>
  <c r="K183" i="2"/>
  <c r="P183" i="2" s="1"/>
  <c r="K22" i="2"/>
  <c r="L22" i="2" s="1"/>
  <c r="K61" i="2"/>
  <c r="P61" i="2" s="1"/>
  <c r="K78" i="2"/>
  <c r="L78" i="2" s="1"/>
  <c r="K85" i="2"/>
  <c r="L85" i="2" s="1"/>
  <c r="K62" i="2"/>
  <c r="P62" i="2" s="1"/>
  <c r="K105" i="2"/>
  <c r="P105" i="2" s="1"/>
  <c r="K159" i="2"/>
  <c r="L159" i="2" s="1"/>
  <c r="K184" i="2"/>
  <c r="P184" i="2" s="1"/>
  <c r="K129" i="2"/>
  <c r="P129" i="2" s="1"/>
  <c r="K140" i="2"/>
  <c r="P140" i="2" s="1"/>
  <c r="K137" i="2"/>
  <c r="L137" i="2" s="1"/>
  <c r="K176" i="2"/>
  <c r="P176" i="2" s="1"/>
  <c r="K67" i="2"/>
  <c r="L67" i="2" s="1"/>
  <c r="K40" i="2"/>
  <c r="P40" i="2" s="1"/>
  <c r="K185" i="2"/>
  <c r="P185" i="2" s="1"/>
  <c r="K133" i="2"/>
  <c r="L133" i="2" s="1"/>
  <c r="K179" i="2"/>
  <c r="L179" i="2" s="1"/>
  <c r="K194" i="2"/>
  <c r="L194" i="2" s="1"/>
  <c r="K27" i="2"/>
  <c r="P27" i="2" s="1"/>
  <c r="K193" i="2"/>
  <c r="L193" i="2" s="1"/>
  <c r="K52" i="2"/>
  <c r="P52" i="2" s="1"/>
  <c r="K73" i="2"/>
  <c r="P73" i="2" s="1"/>
  <c r="K39" i="2"/>
  <c r="L39" i="2" s="1"/>
  <c r="K51" i="2"/>
  <c r="P51" i="2" s="1"/>
  <c r="K49" i="2"/>
  <c r="P49" i="2" s="1"/>
  <c r="K172" i="2"/>
  <c r="L172" i="2" s="1"/>
  <c r="K165" i="2"/>
  <c r="P165" i="2" s="1"/>
  <c r="K30" i="2"/>
  <c r="L30" i="2" s="1"/>
  <c r="K21" i="2"/>
  <c r="P21" i="2" s="1"/>
  <c r="K101" i="2"/>
  <c r="P101" i="2" s="1"/>
  <c r="K24" i="2"/>
  <c r="L24" i="2" s="1"/>
  <c r="K168" i="2"/>
  <c r="P168" i="2" s="1"/>
  <c r="K90" i="2"/>
  <c r="P90" i="2" s="1"/>
  <c r="K170" i="2"/>
  <c r="P170" i="2" s="1"/>
  <c r="K95" i="2"/>
  <c r="P95" i="2" s="1"/>
  <c r="K31" i="2"/>
  <c r="L31" i="2" s="1"/>
  <c r="K106" i="2"/>
  <c r="L106" i="2" s="1"/>
  <c r="K195" i="2"/>
  <c r="P195" i="2" s="1"/>
  <c r="K72" i="2"/>
  <c r="L72" i="2" s="1"/>
  <c r="K58" i="2"/>
  <c r="P58" i="2" s="1"/>
  <c r="K92" i="2"/>
  <c r="L92" i="2" s="1"/>
  <c r="K102" i="2"/>
  <c r="P102" i="2" s="1"/>
  <c r="K120" i="2"/>
  <c r="P120" i="2" s="1"/>
  <c r="K80" i="2"/>
  <c r="P80" i="2" s="1"/>
  <c r="K59" i="2"/>
  <c r="P59" i="2" s="1"/>
  <c r="K86" i="2"/>
  <c r="L86" i="2" s="1"/>
  <c r="K126" i="2"/>
  <c r="P126" i="2" s="1"/>
  <c r="K76" i="2"/>
  <c r="P76" i="2" s="1"/>
  <c r="K28" i="2"/>
  <c r="P28" i="2" s="1"/>
  <c r="K87" i="2"/>
  <c r="L87" i="2" s="1"/>
  <c r="K115" i="2"/>
  <c r="P115" i="2" s="1"/>
  <c r="K89" i="2"/>
  <c r="L89" i="2" s="1"/>
  <c r="K81" i="2"/>
  <c r="P81" i="2" s="1"/>
  <c r="K54" i="2"/>
  <c r="L54" i="2" s="1"/>
  <c r="K152" i="2"/>
  <c r="P152" i="2" s="1"/>
  <c r="K113" i="2"/>
  <c r="P113" i="2" s="1"/>
  <c r="K131" i="2"/>
  <c r="L131" i="2" s="1"/>
  <c r="K56" i="2"/>
  <c r="P56" i="2" s="1"/>
  <c r="K44" i="2"/>
  <c r="L44" i="2" s="1"/>
  <c r="K38" i="2"/>
  <c r="P38" i="2" s="1"/>
  <c r="K34" i="2"/>
  <c r="P34" i="2" s="1"/>
  <c r="K154" i="2"/>
  <c r="P154" i="2" s="1"/>
  <c r="K107" i="2"/>
  <c r="L107" i="2" s="1"/>
  <c r="K37" i="2"/>
  <c r="P37" i="2" s="1"/>
  <c r="K108" i="2"/>
  <c r="P108" i="2" s="1"/>
  <c r="K160" i="2"/>
  <c r="L160" i="2" s="1"/>
  <c r="K142" i="2"/>
  <c r="P142" i="2" s="1"/>
  <c r="K60" i="2"/>
  <c r="P60" i="2" s="1"/>
  <c r="K151" i="2"/>
  <c r="P151" i="2" s="1"/>
  <c r="K98" i="2"/>
  <c r="P98" i="2" s="1"/>
  <c r="P159" i="2"/>
  <c r="P92" i="2"/>
  <c r="L147" i="2"/>
  <c r="P147" i="2"/>
  <c r="L156" i="2"/>
  <c r="P156" i="2"/>
  <c r="L70" i="2"/>
  <c r="P70" i="2"/>
  <c r="P26" i="2"/>
  <c r="L149" i="2"/>
  <c r="L139" i="2"/>
  <c r="P109" i="2"/>
  <c r="L23" i="2"/>
  <c r="P66" i="2"/>
  <c r="L180" i="2"/>
  <c r="L141" i="2"/>
  <c r="L96" i="2"/>
  <c r="P77" i="2" l="1"/>
  <c r="P167" i="2"/>
  <c r="P121" i="2"/>
  <c r="L117" i="2"/>
  <c r="P45" i="2"/>
  <c r="P138" i="2"/>
  <c r="P155" i="2"/>
  <c r="P64" i="2"/>
  <c r="P161" i="2"/>
  <c r="L63" i="2"/>
  <c r="P157" i="2"/>
  <c r="L42" i="2"/>
  <c r="L171" i="2"/>
  <c r="P55" i="2"/>
  <c r="L122" i="2"/>
  <c r="L126" i="2"/>
  <c r="L58" i="2"/>
  <c r="L191" i="2"/>
  <c r="L33" i="2"/>
  <c r="P93" i="2"/>
  <c r="P174" i="2"/>
  <c r="L110" i="2"/>
  <c r="L91" i="2"/>
  <c r="L27" i="2"/>
  <c r="P29" i="2"/>
  <c r="L163" i="2"/>
  <c r="L48" i="2"/>
  <c r="L185" i="2"/>
  <c r="P107" i="2"/>
  <c r="P127" i="2"/>
  <c r="P99" i="2"/>
  <c r="P166" i="2"/>
  <c r="L158" i="2"/>
  <c r="P188" i="2"/>
  <c r="P94" i="2"/>
  <c r="L65" i="2"/>
  <c r="P32" i="2"/>
  <c r="P144" i="2"/>
  <c r="L112" i="2"/>
  <c r="P67" i="2"/>
  <c r="P111" i="2"/>
  <c r="L81" i="2"/>
  <c r="L57" i="2"/>
  <c r="P130" i="2"/>
  <c r="L25" i="2"/>
  <c r="P89" i="2"/>
  <c r="P164" i="2"/>
  <c r="L104" i="2"/>
  <c r="L41" i="2"/>
  <c r="P85" i="2"/>
  <c r="L175" i="2"/>
  <c r="L38" i="2"/>
  <c r="P50" i="2"/>
  <c r="L108" i="2"/>
  <c r="L148" i="2"/>
  <c r="L71" i="2"/>
  <c r="L37" i="2"/>
  <c r="L90" i="2"/>
  <c r="L143" i="2"/>
  <c r="L129" i="2"/>
  <c r="L146" i="2"/>
  <c r="P79" i="2"/>
  <c r="P135" i="2"/>
  <c r="L74" i="2"/>
  <c r="L49" i="2"/>
  <c r="L178" i="2"/>
  <c r="L186" i="2"/>
  <c r="P128" i="2"/>
  <c r="L183" i="2"/>
  <c r="P153" i="2"/>
  <c r="L28" i="2"/>
  <c r="L187" i="2"/>
  <c r="L62" i="2"/>
  <c r="L151" i="2"/>
  <c r="P131" i="2"/>
  <c r="P22" i="2"/>
  <c r="P106" i="2"/>
  <c r="P177" i="2"/>
  <c r="P179" i="2"/>
  <c r="L34" i="2"/>
  <c r="L118" i="2"/>
  <c r="L59" i="2"/>
  <c r="P97" i="2"/>
  <c r="L68" i="2"/>
  <c r="L21" i="2"/>
  <c r="P132" i="2"/>
  <c r="L52" i="2"/>
  <c r="L145" i="2"/>
  <c r="P124" i="2"/>
  <c r="P169" i="2"/>
  <c r="L100" i="2"/>
  <c r="P69" i="2"/>
  <c r="P54" i="2"/>
  <c r="P24" i="2"/>
  <c r="P172" i="2"/>
  <c r="AE246" i="1"/>
  <c r="AD246" i="1"/>
  <c r="P116" i="2"/>
  <c r="L115" i="2"/>
  <c r="AD208" i="1"/>
  <c r="AE208" i="1"/>
  <c r="AE99" i="1"/>
  <c r="AD99" i="1"/>
  <c r="AD219" i="1"/>
  <c r="AE219" i="1"/>
  <c r="P189" i="2"/>
  <c r="L136" i="2"/>
  <c r="L75" i="2"/>
  <c r="L154" i="2"/>
  <c r="P103" i="2"/>
  <c r="P182" i="2"/>
  <c r="L150" i="2"/>
  <c r="AD90" i="1"/>
  <c r="AE90" i="1"/>
  <c r="P190" i="2"/>
  <c r="P125" i="2"/>
  <c r="L98" i="2"/>
  <c r="L73" i="2"/>
  <c r="AD329" i="1"/>
  <c r="AE329" i="1"/>
  <c r="AE95" i="1"/>
  <c r="AD95" i="1"/>
  <c r="AD242" i="1"/>
  <c r="AE242" i="1"/>
  <c r="L61" i="2"/>
  <c r="P35" i="2"/>
  <c r="L53" i="2"/>
  <c r="L195" i="2"/>
  <c r="L140" i="2"/>
  <c r="P162" i="2"/>
  <c r="L88" i="2"/>
  <c r="AD317" i="1"/>
  <c r="AE317" i="1"/>
  <c r="L114" i="2"/>
  <c r="P86" i="2"/>
  <c r="P194" i="2"/>
  <c r="AE314" i="1"/>
  <c r="AD314" i="1"/>
  <c r="AD67" i="1"/>
  <c r="AE67" i="1"/>
  <c r="AC11" i="1" s="1"/>
  <c r="P82" i="2"/>
  <c r="L113" i="2"/>
  <c r="L51" i="2"/>
  <c r="P83" i="2"/>
  <c r="L173" i="2"/>
  <c r="L40" i="2"/>
  <c r="P78" i="2"/>
  <c r="L105" i="2"/>
  <c r="L101" i="2"/>
  <c r="P137" i="2"/>
  <c r="L181" i="2"/>
  <c r="L43" i="2"/>
  <c r="L119" i="2"/>
  <c r="L134" i="2"/>
  <c r="P46" i="2"/>
  <c r="P123" i="2"/>
  <c r="L76" i="2"/>
  <c r="L47" i="2"/>
  <c r="P192" i="2"/>
  <c r="L36" i="2"/>
  <c r="L84" i="2"/>
  <c r="L60" i="2"/>
  <c r="L152" i="2"/>
  <c r="P72" i="2"/>
  <c r="L168" i="2"/>
  <c r="P39" i="2"/>
  <c r="L142" i="2"/>
  <c r="P44" i="2"/>
  <c r="L80" i="2"/>
  <c r="P31" i="2"/>
  <c r="P30" i="2"/>
  <c r="L56" i="2"/>
  <c r="P87" i="2"/>
  <c r="L120" i="2"/>
  <c r="L95" i="2"/>
  <c r="L165" i="2"/>
  <c r="P160" i="2"/>
  <c r="L102" i="2"/>
  <c r="L170" i="2"/>
  <c r="P193" i="2"/>
  <c r="P133" i="2"/>
  <c r="L176" i="2"/>
  <c r="L184" i="2"/>
  <c r="L18" i="2"/>
  <c r="E7" i="2" l="1"/>
  <c r="F5" i="2" s="1"/>
  <c r="H5" i="2" s="1"/>
  <c r="F8" i="2"/>
  <c r="F4" i="2" l="1"/>
  <c r="H4" i="2" s="1"/>
  <c r="F6" i="2"/>
  <c r="H6" i="2" s="1"/>
  <c r="F9" i="2" s="1"/>
  <c r="G9" i="2"/>
</calcChain>
</file>

<file path=xl/sharedStrings.xml><?xml version="1.0" encoding="utf-8"?>
<sst xmlns="http://schemas.openxmlformats.org/spreadsheetml/2006/main" count="3889" uniqueCount="1254">
  <si>
    <t>JAVSO..47..105</t>
  </si>
  <si>
    <t>IBVS 6244</t>
  </si>
  <si>
    <t>0.0007</t>
  </si>
  <si>
    <t>IBVS 6196</t>
  </si>
  <si>
    <t>OEJV 0179</t>
  </si>
  <si>
    <t>AU</t>
  </si>
  <si>
    <t>Q resid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</si>
  <si>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</si>
  <si>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</si>
  <si>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</si>
  <si>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</si>
  <si>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</si>
  <si>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</si>
  <si>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</si>
  <si>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</si>
  <si>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</si>
  <si>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</si>
  <si>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</si>
  <si>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</si>
  <si>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</si>
  <si>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</si>
  <si>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</si>
  <si>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</si>
  <si>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</si>
  <si>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</si>
  <si>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</si>
  <si>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</si>
  <si>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</si>
  <si>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</si>
  <si>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</si>
  <si>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</si>
  <si>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</si>
  <si>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</si>
  <si>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</si>
  <si>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</si>
  <si>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</si>
  <si>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</si>
  <si>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</si>
  <si>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</si>
  <si>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</si>
  <si>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LTE Resid</t>
  </si>
  <si>
    <t>Q.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</si>
  <si>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</si>
  <si>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</si>
  <si>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</si>
  <si>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</si>
  <si>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</si>
  <si>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</si>
  <si>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</si>
  <si>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</si>
  <si>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</si>
  <si>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</si>
  <si>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</si>
  <si>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days/year</t>
  </si>
  <si>
    <t>Q.+LiTE fit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</si>
  <si>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</si>
  <si>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</si>
  <si>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</si>
  <si>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</si>
  <si>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</si>
  <si>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</si>
  <si>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</si>
  <si>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</si>
  <si>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</si>
  <si>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</si>
  <si>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</si>
  <si>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</si>
  <si>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</si>
  <si>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</si>
  <si>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</si>
  <si>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</si>
  <si>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</si>
  <si>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</si>
  <si>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</si>
  <si>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</si>
  <si>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</si>
  <si>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</si>
  <si>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</si>
  <si>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</si>
  <si>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</si>
  <si>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S4</t>
  </si>
  <si>
    <t>S5</t>
  </si>
  <si>
    <t>Misc</t>
  </si>
  <si>
    <t>IBVS 4555</t>
  </si>
  <si>
    <t>I</t>
  </si>
  <si>
    <t>IBVS 4340</t>
  </si>
  <si>
    <t>BBSAG Bull...30</t>
  </si>
  <si>
    <t>B</t>
  </si>
  <si>
    <t>BBSAG Bull...32</t>
  </si>
  <si>
    <t>BBSAG Bull.3</t>
  </si>
  <si>
    <t>BBSAG Bull.8</t>
  </si>
  <si>
    <t>BBSAG Bull.9</t>
  </si>
  <si>
    <t>BBSAG Bull.10</t>
  </si>
  <si>
    <t>BBSAG Bull.15</t>
  </si>
  <si>
    <t>BBSAG Bull.16</t>
  </si>
  <si>
    <t>BBSAG Bull.23</t>
  </si>
  <si>
    <t>BBSAG Bull.25</t>
  </si>
  <si>
    <t>BBSAG Bull.27</t>
  </si>
  <si>
    <t>BBSAG Bull.28</t>
  </si>
  <si>
    <t>AAVSO 3</t>
  </si>
  <si>
    <t>A</t>
  </si>
  <si>
    <t>BBSAG Bull.33</t>
  </si>
  <si>
    <t>BBSAG Bull.34</t>
  </si>
  <si>
    <t>BBSAG Bull.37</t>
  </si>
  <si>
    <t>BBSAG Bull.39</t>
  </si>
  <si>
    <t>BBSAG Bull.43</t>
  </si>
  <si>
    <t>BBSAG Bull.44</t>
  </si>
  <si>
    <t>BBSAG Bull.47</t>
  </si>
  <si>
    <t>BBSAG Bull.49</t>
  </si>
  <si>
    <t>BBSAG Bull.53</t>
  </si>
  <si>
    <t>BBSAG Bull.54</t>
  </si>
  <si>
    <t>BBSAG Bull.55</t>
  </si>
  <si>
    <t>BBSAG Bull.56</t>
  </si>
  <si>
    <t>BBSAG Bull.59</t>
  </si>
  <si>
    <t>BBSAG Bull.60</t>
  </si>
  <si>
    <t>BBSAG Bull.61</t>
  </si>
  <si>
    <t>BBSAG Bull.62</t>
  </si>
  <si>
    <t>BBSAG Bull.66</t>
  </si>
  <si>
    <t>BBSAG Bull.67</t>
  </si>
  <si>
    <t>BBSAG Bull.70</t>
  </si>
  <si>
    <t>BBSAG Bull.73</t>
  </si>
  <si>
    <t>BBSAG Bull.72</t>
  </si>
  <si>
    <t>BBSAG Bull.77</t>
  </si>
  <si>
    <t>BBSAG Bull.78</t>
  </si>
  <si>
    <t>BBSAG Bull.80</t>
  </si>
  <si>
    <t>BBSAG Bull.81</t>
  </si>
  <si>
    <t>BBSAG Bull.82</t>
  </si>
  <si>
    <t>BBSAG Bull.83</t>
  </si>
  <si>
    <t>BBSAG Bull.84</t>
  </si>
  <si>
    <t>BBSAG Bull.86</t>
  </si>
  <si>
    <t>BBSAG Bull.87</t>
  </si>
  <si>
    <t>BBSAG Bull.88</t>
  </si>
  <si>
    <t>BRNO 30</t>
  </si>
  <si>
    <t>K</t>
  </si>
  <si>
    <t>BBSAG Bull.89</t>
  </si>
  <si>
    <t>BBSAG Bull.91</t>
  </si>
  <si>
    <t>BBSAG Bull.92</t>
  </si>
  <si>
    <t>BBSAG Bull.94</t>
  </si>
  <si>
    <t>BBSAG Bull.95</t>
  </si>
  <si>
    <t>BBSAG Bull.96</t>
  </si>
  <si>
    <t>BBSAG Bull.97</t>
  </si>
  <si>
    <t>BBSAG Bull.98</t>
  </si>
  <si>
    <t>BBSAG 98</t>
  </si>
  <si>
    <t>BBSAG Bull.100</t>
  </si>
  <si>
    <t>BBSAG Bull.101</t>
  </si>
  <si>
    <t>BBSAG Bull.102</t>
  </si>
  <si>
    <t>BBSAG Bull.104</t>
  </si>
  <si>
    <t>BBSAG Bull.106</t>
  </si>
  <si>
    <t>BBSAG Bull.107</t>
  </si>
  <si>
    <t>BBSAG Bull.109</t>
  </si>
  <si>
    <t>BBSAG Bull.111</t>
  </si>
  <si>
    <t>BBSAG Bull.112</t>
  </si>
  <si>
    <t>BBSAG Bull.114</t>
  </si>
  <si>
    <t>BBSAG Bull.115</t>
  </si>
  <si>
    <t>BBSAG Bull.117</t>
  </si>
  <si>
    <t>BBSAG Bull.118</t>
  </si>
  <si>
    <t>BBSAG 120</t>
  </si>
  <si>
    <t>IBVS 5296</t>
  </si>
  <si>
    <t>IBVS 5502</t>
  </si>
  <si>
    <t>IBVS 5543</t>
  </si>
  <si>
    <t>EA/SD</t>
  </si>
  <si>
    <t>IBVS 0299</t>
  </si>
  <si>
    <t>pg</t>
  </si>
  <si>
    <t>vis</t>
  </si>
  <si>
    <t>IBVS 0775</t>
  </si>
  <si>
    <t># of data points:</t>
  </si>
  <si>
    <t>CC Her / GSC 00946-01196</t>
  </si>
  <si>
    <t>IBVS 5731</t>
  </si>
  <si>
    <t>IBVS 5438</t>
  </si>
  <si>
    <t>IBVS 5802</t>
  </si>
  <si>
    <t>Start of linear fit (row #)</t>
  </si>
  <si>
    <t>OEJV 0094</t>
  </si>
  <si>
    <t>IBVS 5874</t>
  </si>
  <si>
    <t>II</t>
  </si>
  <si>
    <t>OEJV 0074</t>
  </si>
  <si>
    <t>CCD+I</t>
  </si>
  <si>
    <t>CCD+R</t>
  </si>
  <si>
    <t>BAD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</si>
  <si>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</si>
  <si>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</si>
  <si>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</si>
  <si>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</si>
  <si>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</si>
  <si>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</si>
  <si>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</si>
  <si>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</si>
  <si>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</si>
  <si>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</si>
  <si>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</si>
  <si>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</si>
  <si>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</si>
  <si>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</si>
  <si>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</si>
  <si>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</si>
  <si>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</si>
  <si>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</si>
  <si>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</si>
  <si>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</si>
  <si>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</si>
  <si>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</si>
  <si>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</si>
  <si>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</si>
  <si>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</si>
  <si>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</si>
  <si>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</si>
  <si>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</si>
  <si>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</si>
  <si>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</si>
  <si>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</si>
  <si>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</si>
  <si>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</si>
  <si>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</si>
  <si>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</si>
  <si>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</si>
  <si>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</si>
  <si>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</si>
  <si>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</si>
  <si>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</si>
  <si>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</si>
  <si>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</si>
  <si>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</si>
  <si>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</si>
  <si>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</si>
  <si>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</si>
  <si>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</si>
  <si>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</si>
  <si>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</si>
  <si>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</si>
  <si>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</si>
  <si>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</si>
  <si>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</si>
  <si>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</si>
  <si>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</si>
  <si>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</si>
  <si>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</si>
  <si>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</si>
  <si>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</si>
  <si>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</si>
  <si>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</si>
  <si>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</si>
  <si>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</si>
  <si>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</si>
  <si>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</si>
  <si>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</si>
  <si>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</si>
  <si>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</si>
  <si>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</si>
  <si>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</si>
  <si>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</si>
  <si>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</si>
  <si>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</si>
  <si>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</si>
  <si>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</si>
  <si>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 xml:space="preserve">Correlation = </t>
  </si>
  <si>
    <t>My time zone &gt;&gt;&gt;&gt;&gt;</t>
  </si>
  <si>
    <t>(PST=8, PDT=MDT=7, MDT=CST=6, etc.)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</si>
  <si>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</si>
  <si>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</si>
  <si>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</si>
  <si>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</si>
  <si>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</si>
  <si>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</si>
  <si>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</si>
  <si>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OEJV 0137</t>
  </si>
  <si>
    <t>IBVS 5897</t>
  </si>
  <si>
    <t>IBVS 5959</t>
  </si>
  <si>
    <t>IBVS 5992</t>
  </si>
  <si>
    <t>OEJV 0003</t>
  </si>
  <si>
    <t>JAVSO..38...85</t>
  </si>
  <si>
    <t>JAVSO..39...94</t>
  </si>
  <si>
    <t>JAVSO..36..186</t>
  </si>
  <si>
    <t>JAVSO..41..122</t>
  </si>
  <si>
    <t>JAVSO..41..328</t>
  </si>
  <si>
    <t>IBVS 6125</t>
  </si>
  <si>
    <t>IBVS 6149</t>
  </si>
  <si>
    <t>Minima from the Lichtenknecker Database of the BAV</t>
  </si>
  <si>
    <t>CCD</t>
  </si>
  <si>
    <t>PE</t>
  </si>
  <si>
    <t>http://www.bav-astro.de/LkDB/index.php?lang=en&amp;sprache_dial=en</t>
  </si>
  <si>
    <t> -0.003 </t>
  </si>
  <si>
    <t>F </t>
  </si>
  <si>
    <t>2422244.900 </t>
  </si>
  <si>
    <t> 13.10.1919 09:36 </t>
  </si>
  <si>
    <t> -0.152 </t>
  </si>
  <si>
    <t> S.Gaposchkin </t>
  </si>
  <si>
    <t> HA 113.74 </t>
  </si>
  <si>
    <t>2425794.424 </t>
  </si>
  <si>
    <t> 01.07.1929 22:10 </t>
  </si>
  <si>
    <t> -0.138 </t>
  </si>
  <si>
    <t>V </t>
  </si>
  <si>
    <t> S.Blazko </t>
  </si>
  <si>
    <t> PZ 3.77 </t>
  </si>
  <si>
    <t>2426082.226 </t>
  </si>
  <si>
    <t> 15.04.1930 17:25 </t>
  </si>
  <si>
    <t> -0.181 </t>
  </si>
  <si>
    <t>2426094.404 </t>
  </si>
  <si>
    <t> 27.04.1930 21:41 </t>
  </si>
  <si>
    <t> -0.141 </t>
  </si>
  <si>
    <t>2426120.416 </t>
  </si>
  <si>
    <t> 23.05.1930 21:59 </t>
  </si>
  <si>
    <t> -0.139 </t>
  </si>
  <si>
    <t>2426212.319 </t>
  </si>
  <si>
    <t> 23.08.1930 19:39 </t>
  </si>
  <si>
    <t>2426219.254 </t>
  </si>
  <si>
    <t> 30.08.1930 18:05 </t>
  </si>
  <si>
    <t>2427162.564 </t>
  </si>
  <si>
    <t> 31.03.1933 01:32 </t>
  </si>
  <si>
    <t> -0.128 </t>
  </si>
  <si>
    <t> S.Piotrowski </t>
  </si>
  <si>
    <t> AAC 2.124 </t>
  </si>
  <si>
    <t>2427188.576 </t>
  </si>
  <si>
    <t> 26.04.1933 01:49 </t>
  </si>
  <si>
    <t> -0.126 </t>
  </si>
  <si>
    <t> AAC 2.62 </t>
  </si>
  <si>
    <t>2427190.314 </t>
  </si>
  <si>
    <t> 27.04.1933 19:32 </t>
  </si>
  <si>
    <t> -0.122 </t>
  </si>
  <si>
    <t>2427221.526 </t>
  </si>
  <si>
    <t> 29.05.1933 00:37 </t>
  </si>
  <si>
    <t>2427247.534 </t>
  </si>
  <si>
    <t> 24.06.1933 00:48 </t>
  </si>
  <si>
    <t> -0.124 </t>
  </si>
  <si>
    <t>2427327.302 </t>
  </si>
  <si>
    <t> 11.09.1933 19:14 </t>
  </si>
  <si>
    <t> -0.121 </t>
  </si>
  <si>
    <t>2427535.387 </t>
  </si>
  <si>
    <t> 07.04.1934 21:17 </t>
  </si>
  <si>
    <t> -0.116 </t>
  </si>
  <si>
    <t>2427573.536 </t>
  </si>
  <si>
    <t> 16.05.1934 00:51 </t>
  </si>
  <si>
    <t>2427606.484 </t>
  </si>
  <si>
    <t> 17.06.1934 23:36 </t>
  </si>
  <si>
    <t> -0.114 </t>
  </si>
  <si>
    <t>2427932.478 </t>
  </si>
  <si>
    <t> 09.05.1935 23:28 </t>
  </si>
  <si>
    <t> -0.113 </t>
  </si>
  <si>
    <t>2427951.552 </t>
  </si>
  <si>
    <t> 29.05.1935 01:14 </t>
  </si>
  <si>
    <t>2427958.487 </t>
  </si>
  <si>
    <t> 04.06.1935 23:41 </t>
  </si>
  <si>
    <t>2428298.356 </t>
  </si>
  <si>
    <t> 09.05.1936 20:32 </t>
  </si>
  <si>
    <t> -0.110 </t>
  </si>
  <si>
    <t> AAC 4.121 </t>
  </si>
  <si>
    <t>2428688.509 </t>
  </si>
  <si>
    <t> 04.06.1937 00:12 </t>
  </si>
  <si>
    <t> -0.108 </t>
  </si>
  <si>
    <t>2428695.444 </t>
  </si>
  <si>
    <t> 10.06.1937 22:39 </t>
  </si>
  <si>
    <t> -0.109 </t>
  </si>
  <si>
    <t>2429028.383 </t>
  </si>
  <si>
    <t> 09.05.1938 21:11 </t>
  </si>
  <si>
    <t> -0.099 </t>
  </si>
  <si>
    <t>2429040.517 </t>
  </si>
  <si>
    <t> 22.05.1938 00:24 </t>
  </si>
  <si>
    <t> -0.103 </t>
  </si>
  <si>
    <t>2429080.404 </t>
  </si>
  <si>
    <t> 30.06.1938 21:41 </t>
  </si>
  <si>
    <t>2429106.412 </t>
  </si>
  <si>
    <t> 26.07.1938 21:53 </t>
  </si>
  <si>
    <t> -0.101 </t>
  </si>
  <si>
    <t>2429132.424 </t>
  </si>
  <si>
    <t> 21.08.1938 22:10 </t>
  </si>
  <si>
    <t>2429411.607 </t>
  </si>
  <si>
    <t> 28.05.1939 02:34 </t>
  </si>
  <si>
    <t> -0.091 </t>
  </si>
  <si>
    <t> STBB 1962.69 </t>
  </si>
  <si>
    <t>2429439.351 </t>
  </si>
  <si>
    <t> 24.06.1939 20:25 </t>
  </si>
  <si>
    <t>2429451.489 </t>
  </si>
  <si>
    <t> 06.07.1939 23:44 </t>
  </si>
  <si>
    <t>2429458.424 </t>
  </si>
  <si>
    <t> 13.07.1939 22:10 </t>
  </si>
  <si>
    <t> -0.092 </t>
  </si>
  <si>
    <t>2429465.359 </t>
  </si>
  <si>
    <t> 20.07.1939 20:36 </t>
  </si>
  <si>
    <t> -0.093 </t>
  </si>
  <si>
    <t>2429477.498 </t>
  </si>
  <si>
    <t> 01.08.1939 23:57 </t>
  </si>
  <si>
    <t>2429510.445 </t>
  </si>
  <si>
    <t> 03.09.1939 22:40 </t>
  </si>
  <si>
    <t>2429536.450 </t>
  </si>
  <si>
    <t> 29.09.1939 22:48 </t>
  </si>
  <si>
    <t> -0.096 </t>
  </si>
  <si>
    <t>2431265.286 </t>
  </si>
  <si>
    <t> 23.06.1944 18:51 </t>
  </si>
  <si>
    <t> -0.064 </t>
  </si>
  <si>
    <t> W.Zessewitsch </t>
  </si>
  <si>
    <t> IODE 4.2.84 </t>
  </si>
  <si>
    <t>2431272.212 </t>
  </si>
  <si>
    <t> 30.06.1944 17:05 </t>
  </si>
  <si>
    <t> -0.074 </t>
  </si>
  <si>
    <t>2431556.607 </t>
  </si>
  <si>
    <t> 11.04.1945 02:34 </t>
  </si>
  <si>
    <t> -0.056 </t>
  </si>
  <si>
    <t>2431584.351 </t>
  </si>
  <si>
    <t> 08.05.1945 20:25 </t>
  </si>
  <si>
    <t>2431596.489 </t>
  </si>
  <si>
    <t> 20.05.1945 23:44 </t>
  </si>
  <si>
    <t>2431603.424 </t>
  </si>
  <si>
    <t> 27.05.1945 22:10 </t>
  </si>
  <si>
    <t> -0.057 </t>
  </si>
  <si>
    <t>2431610.359 </t>
  </si>
  <si>
    <t> 03.06.1945 20:36 </t>
  </si>
  <si>
    <t> -0.058 </t>
  </si>
  <si>
    <t>2431622.498 </t>
  </si>
  <si>
    <t> 15.06.1945 23:57 </t>
  </si>
  <si>
    <t>2431655.445 </t>
  </si>
  <si>
    <t> 18.07.1945 22:40 </t>
  </si>
  <si>
    <t>2431681.450 </t>
  </si>
  <si>
    <t> 13.08.1945 22:48 </t>
  </si>
  <si>
    <t> -0.061 </t>
  </si>
  <si>
    <t>2433030.549 </t>
  </si>
  <si>
    <t> 24.04.1949 01:10 </t>
  </si>
  <si>
    <t> -0.019 </t>
  </si>
  <si>
    <t> A.Szczepanowska </t>
  </si>
  <si>
    <t> AAC 5.76 </t>
  </si>
  <si>
    <t>2433056.556 </t>
  </si>
  <si>
    <t> 20.05.1949 01:20 </t>
  </si>
  <si>
    <t> -0.022 </t>
  </si>
  <si>
    <t>2433429.377 </t>
  </si>
  <si>
    <t> 27.05.1950 21:02 </t>
  </si>
  <si>
    <t> -0.012 </t>
  </si>
  <si>
    <t>2433448.456 </t>
  </si>
  <si>
    <t> 15.06.1950 22:56 </t>
  </si>
  <si>
    <t> -0.007 </t>
  </si>
  <si>
    <t>2433497.005 </t>
  </si>
  <si>
    <t> 03.08.1950 12:07 </t>
  </si>
  <si>
    <t> -0.010 </t>
  </si>
  <si>
    <t> G.E.Erleksova </t>
  </si>
  <si>
    <t> BSAO 7.29 </t>
  </si>
  <si>
    <t>2434133.397 </t>
  </si>
  <si>
    <t> 30.04.1952 21:31 </t>
  </si>
  <si>
    <t> 0.002 </t>
  </si>
  <si>
    <t> R.Szafraniec </t>
  </si>
  <si>
    <t> AAC 5.190 </t>
  </si>
  <si>
    <t>2434478.474 </t>
  </si>
  <si>
    <t> 10.04.1953 23:22 </t>
  </si>
  <si>
    <t> 0.011 </t>
  </si>
  <si>
    <t>2434490.612 </t>
  </si>
  <si>
    <t> 23.04.1953 02:41 </t>
  </si>
  <si>
    <t> AA 6.145 </t>
  </si>
  <si>
    <t>2434915.457 </t>
  </si>
  <si>
    <t> 21.06.1954 22:58 </t>
  </si>
  <si>
    <t> 0.025 </t>
  </si>
  <si>
    <t> AAC 5.194 </t>
  </si>
  <si>
    <t>2434941.471 </t>
  </si>
  <si>
    <t> 17.07.1954 23:18 </t>
  </si>
  <si>
    <t> 0.029 </t>
  </si>
  <si>
    <t> I.Todoran </t>
  </si>
  <si>
    <t> STBB 1962.66 </t>
  </si>
  <si>
    <t>2434948.404 </t>
  </si>
  <si>
    <t> 24.07.1954 21:41 </t>
  </si>
  <si>
    <t> 0.026 </t>
  </si>
  <si>
    <t>2434962.279 </t>
  </si>
  <si>
    <t> 07.08.1954 18:41 </t>
  </si>
  <si>
    <t>2434967.485 </t>
  </si>
  <si>
    <t> 12.08.1954 23:38 </t>
  </si>
  <si>
    <t> 0.033 </t>
  </si>
  <si>
    <t>2435182.503 </t>
  </si>
  <si>
    <t> 16.03.1955 00:04 </t>
  </si>
  <si>
    <t> 0.034 </t>
  </si>
  <si>
    <t>2435227.588 </t>
  </si>
  <si>
    <t> 30.04.1955 02:06 </t>
  </si>
  <si>
    <t> 0.035 </t>
  </si>
  <si>
    <t>2435229.323 </t>
  </si>
  <si>
    <t> 01.05.1955 19:45 </t>
  </si>
  <si>
    <t> 0.036 </t>
  </si>
  <si>
    <t>2435234.523 </t>
  </si>
  <si>
    <t> 07.05.1955 00:33 </t>
  </si>
  <si>
    <t>2435248.396 </t>
  </si>
  <si>
    <t> 20.05.1955 21:30 </t>
  </si>
  <si>
    <t>2435286.545 </t>
  </si>
  <si>
    <t> 28.06.1955 01:04 </t>
  </si>
  <si>
    <t>2435340.306 </t>
  </si>
  <si>
    <t> 20.08.1955 19:20 </t>
  </si>
  <si>
    <t> 0.042 </t>
  </si>
  <si>
    <t> AA 6.142 </t>
  </si>
  <si>
    <t>2435359.375 </t>
  </si>
  <si>
    <t> 08.09.1955 21:00 </t>
  </si>
  <si>
    <t> 0.037 </t>
  </si>
  <si>
    <t>2435553.591 </t>
  </si>
  <si>
    <t> 21.03.1956 02:11 </t>
  </si>
  <si>
    <t> 0.045 </t>
  </si>
  <si>
    <t> AA 9.47 </t>
  </si>
  <si>
    <t>2435567.461 </t>
  </si>
  <si>
    <t> 03.04.1956 23:03 </t>
  </si>
  <si>
    <t> 0.043 </t>
  </si>
  <si>
    <t>2435626.412 </t>
  </si>
  <si>
    <t> 01.06.1956 21:53 </t>
  </si>
  <si>
    <t> 0.038 </t>
  </si>
  <si>
    <t>2435626.417 </t>
  </si>
  <si>
    <t> 01.06.1956 22:00 </t>
  </si>
  <si>
    <t> AA 8.190 </t>
  </si>
  <si>
    <t>2435704.439 </t>
  </si>
  <si>
    <t> 18.08.1956 22:32 </t>
  </si>
  <si>
    <t>2436023.511 </t>
  </si>
  <si>
    <t> 04.07.1957 00:15 </t>
  </si>
  <si>
    <t> 0.049 </t>
  </si>
  <si>
    <t>2436056.448 </t>
  </si>
  <si>
    <t> 05.08.1957 22:45 </t>
  </si>
  <si>
    <t> 0.040 </t>
  </si>
  <si>
    <t>2436335.628 </t>
  </si>
  <si>
    <t> 12.05.1958 03:04 </t>
  </si>
  <si>
    <t>2436337.353 </t>
  </si>
  <si>
    <t> 13.05.1958 20:28 </t>
  </si>
  <si>
    <t>2436349.501 </t>
  </si>
  <si>
    <t> 26.05.1958 00:01 </t>
  </si>
  <si>
    <t> 0.046 </t>
  </si>
  <si>
    <t>2436349.504 </t>
  </si>
  <si>
    <t> 26.05.1958 00:05 </t>
  </si>
  <si>
    <t>2436375.507 </t>
  </si>
  <si>
    <t> 21.06.1958 00:10 </t>
  </si>
  <si>
    <t>2436389.385 </t>
  </si>
  <si>
    <t> 04.07.1958 21:14 </t>
  </si>
  <si>
    <t> 0.048 </t>
  </si>
  <si>
    <t>2436401.517 </t>
  </si>
  <si>
    <t> 17.07.1958 00:24 </t>
  </si>
  <si>
    <t>2436727.523 </t>
  </si>
  <si>
    <t> 08.06.1959 00:33 </t>
  </si>
  <si>
    <t> 0.055 </t>
  </si>
  <si>
    <t> AA 10.69 </t>
  </si>
  <si>
    <t>2436753.526 </t>
  </si>
  <si>
    <t> 04.07.1959 00:37 </t>
  </si>
  <si>
    <t>2436760.462 </t>
  </si>
  <si>
    <t> 10.07.1959 23:05 </t>
  </si>
  <si>
    <t>2436807.281 </t>
  </si>
  <si>
    <t> 26.08.1959 18:44 </t>
  </si>
  <si>
    <t>2436819.414 </t>
  </si>
  <si>
    <t> 07.09.1959 21:56 </t>
  </si>
  <si>
    <t> 0.044 </t>
  </si>
  <si>
    <t>2436833.292 </t>
  </si>
  <si>
    <t> 21.09.1959 19:00 </t>
  </si>
  <si>
    <t>2437464.449 </t>
  </si>
  <si>
    <t> 13.06.1961 22:46 </t>
  </si>
  <si>
    <t> 0.028 </t>
  </si>
  <si>
    <t> SCA 8.245 </t>
  </si>
  <si>
    <t>2437483.524 </t>
  </si>
  <si>
    <t> 03.07.1961 00:34 </t>
  </si>
  <si>
    <t>2437523.410 </t>
  </si>
  <si>
    <t> 11.08.1961 21:50 </t>
  </si>
  <si>
    <t>2437556.353 </t>
  </si>
  <si>
    <t> 13.09.1961 20:28 </t>
  </si>
  <si>
    <t> 0.030 </t>
  </si>
  <si>
    <t>2437790.445 </t>
  </si>
  <si>
    <t> 05.05.1962 22:40 </t>
  </si>
  <si>
    <t> 0.031 </t>
  </si>
  <si>
    <t>2437835.526 </t>
  </si>
  <si>
    <t> 20.06.1962 00:37 </t>
  </si>
  <si>
    <t>2437882.349 </t>
  </si>
  <si>
    <t> 05.08.1962 20:22 </t>
  </si>
  <si>
    <t>2438546.461 </t>
  </si>
  <si>
    <t> 30.05.1964 23:03 </t>
  </si>
  <si>
    <t> 0.021 </t>
  </si>
  <si>
    <t> V.Znojil </t>
  </si>
  <si>
    <t> BRNO 6 </t>
  </si>
  <si>
    <t>2439621.523 </t>
  </si>
  <si>
    <t> 11.05.1967 00:33 </t>
  </si>
  <si>
    <t> -0.001 </t>
  </si>
  <si>
    <t>IBVS 299 </t>
  </si>
  <si>
    <t>2439654.467 </t>
  </si>
  <si>
    <t> 12.06.1967 23:12 </t>
  </si>
  <si>
    <t>2439668.342 </t>
  </si>
  <si>
    <t> 26.06.1967 20:12 </t>
  </si>
  <si>
    <t> 0.000 </t>
  </si>
  <si>
    <t>2439680.483 </t>
  </si>
  <si>
    <t> 08.07.1967 23:35 </t>
  </si>
  <si>
    <t> 0.003 </t>
  </si>
  <si>
    <t>2439713.423 </t>
  </si>
  <si>
    <t> 10.08.1967 22:09 </t>
  </si>
  <si>
    <t>2440013.4085 </t>
  </si>
  <si>
    <t> 05.06.1968 21:48 </t>
  </si>
  <si>
    <t> -0.0007 </t>
  </si>
  <si>
    <t>2440039.4175 </t>
  </si>
  <si>
    <t> 01.07.1968 22:01 </t>
  </si>
  <si>
    <t> -0.0017 </t>
  </si>
  <si>
    <t>2440046.3534 </t>
  </si>
  <si>
    <t> 08.07.1968 20:28 </t>
  </si>
  <si>
    <t> -0.0019 </t>
  </si>
  <si>
    <t>2440065.4275 </t>
  </si>
  <si>
    <t> 27.07.1968 22:15 </t>
  </si>
  <si>
    <t> -0.0018 </t>
  </si>
  <si>
    <t>2440677.5485 </t>
  </si>
  <si>
    <t> 01.04.1970 01:09 </t>
  </si>
  <si>
    <t> 0.0151 </t>
  </si>
  <si>
    <t>IBVS 775 </t>
  </si>
  <si>
    <t>2440710.4850 </t>
  </si>
  <si>
    <t> 03.05.1970 23:38 </t>
  </si>
  <si>
    <t> 0.0055 </t>
  </si>
  <si>
    <t>2440759.039 </t>
  </si>
  <si>
    <t> 21.06.1970 12:56 </t>
  </si>
  <si>
    <t> 0.007 </t>
  </si>
  <si>
    <t> J.Silhan </t>
  </si>
  <si>
    <t> BRNO 12 </t>
  </si>
  <si>
    <t>2440759.042 </t>
  </si>
  <si>
    <t> 21.06.1970 13:00 </t>
  </si>
  <si>
    <t> 0.010 </t>
  </si>
  <si>
    <t> M.Sustek </t>
  </si>
  <si>
    <t>2441036.4775 </t>
  </si>
  <si>
    <t> 25.03.1971 23:27 </t>
  </si>
  <si>
    <t> 0.0049 </t>
  </si>
  <si>
    <t>2441048.616 </t>
  </si>
  <si>
    <t> 07.04.1971 02:47 </t>
  </si>
  <si>
    <t> 0.005 </t>
  </si>
  <si>
    <t> H.Peter </t>
  </si>
  <si>
    <t> ORI 125 </t>
  </si>
  <si>
    <t>2441055.552 </t>
  </si>
  <si>
    <t> 14.04.1971 01:14 </t>
  </si>
  <si>
    <t>2441062.4890 </t>
  </si>
  <si>
    <t> 20.04.1971 23:44 </t>
  </si>
  <si>
    <t> 0.0063 </t>
  </si>
  <si>
    <t>2441062.490 </t>
  </si>
  <si>
    <t> 20.04.1971 23:45 </t>
  </si>
  <si>
    <t>2441083.3020 </t>
  </si>
  <si>
    <t> 11.05.1971 19:14 </t>
  </si>
  <si>
    <t> 0.0113 </t>
  </si>
  <si>
    <t>2441088.496 </t>
  </si>
  <si>
    <t> 16.05.1971 23:54 </t>
  </si>
  <si>
    <t> K.Locher </t>
  </si>
  <si>
    <t>2441088.498 </t>
  </si>
  <si>
    <t> 16.05.1971 23:57 </t>
  </si>
  <si>
    <t> BRNO 14 </t>
  </si>
  <si>
    <t>2441180.399 </t>
  </si>
  <si>
    <t> 16.08.1971 21:34 </t>
  </si>
  <si>
    <t> 0.004 </t>
  </si>
  <si>
    <t> ORI 127 </t>
  </si>
  <si>
    <t>2441473.441 </t>
  </si>
  <si>
    <t> 04.06.1972 22:35 </t>
  </si>
  <si>
    <t> BBS 3 </t>
  </si>
  <si>
    <t>2441473.443 </t>
  </si>
  <si>
    <t> 04.06.1972 22:37 </t>
  </si>
  <si>
    <t> 0.001 </t>
  </si>
  <si>
    <t> R.Diethelm </t>
  </si>
  <si>
    <t>2441525.482 </t>
  </si>
  <si>
    <t> 26.07.1972 23:34 </t>
  </si>
  <si>
    <t> 0.020 </t>
  </si>
  <si>
    <t> Z.Urban </t>
  </si>
  <si>
    <t> BRNO 17 </t>
  </si>
  <si>
    <t>2441766.487 </t>
  </si>
  <si>
    <t> 24.03.1973 23:41 </t>
  </si>
  <si>
    <t> -0.002 </t>
  </si>
  <si>
    <t> BBS 8 </t>
  </si>
  <si>
    <t>2441806.370 </t>
  </si>
  <si>
    <t> 03.05.1973 20:52 </t>
  </si>
  <si>
    <t> BBS 9 </t>
  </si>
  <si>
    <t>2441806.373 </t>
  </si>
  <si>
    <t> 03.05.1973 20:57 </t>
  </si>
  <si>
    <t>2441837.588 </t>
  </si>
  <si>
    <t> 04.06.1973 02:06 </t>
  </si>
  <si>
    <t> BBS 10 </t>
  </si>
  <si>
    <t>2441877.466 </t>
  </si>
  <si>
    <t> 13.07.1973 23:11 </t>
  </si>
  <si>
    <t>2442156.634 </t>
  </si>
  <si>
    <t> 19.04.1974 03:12 </t>
  </si>
  <si>
    <t> -0.006 </t>
  </si>
  <si>
    <t> BBS 15 </t>
  </si>
  <si>
    <t>2442184.381 </t>
  </si>
  <si>
    <t> 16.05.1974 21:08 </t>
  </si>
  <si>
    <t>2442184.386 </t>
  </si>
  <si>
    <t> 16.05.1974 21:15 </t>
  </si>
  <si>
    <t>2442203.454 </t>
  </si>
  <si>
    <t> 04.06.1974 22:53 </t>
  </si>
  <si>
    <t> -0.004 </t>
  </si>
  <si>
    <t> BBS 16 </t>
  </si>
  <si>
    <t>2442255.479 </t>
  </si>
  <si>
    <t> 26.07.1974 23:29 </t>
  </si>
  <si>
    <t>2442607.484 </t>
  </si>
  <si>
    <t> 13.07.1975 23:36 </t>
  </si>
  <si>
    <t> BBS 23 </t>
  </si>
  <si>
    <t>2442775.681 </t>
  </si>
  <si>
    <t> 29.12.1975 04:20 </t>
  </si>
  <si>
    <t> BBS 25 </t>
  </si>
  <si>
    <t>2442874.517 </t>
  </si>
  <si>
    <t> 06.04.1976 00:24 </t>
  </si>
  <si>
    <t> BBS 27 </t>
  </si>
  <si>
    <t>2442900.527 </t>
  </si>
  <si>
    <t> 02.05.1976 00:38 </t>
  </si>
  <si>
    <t> BBS 28 </t>
  </si>
  <si>
    <t>2442900.528 </t>
  </si>
  <si>
    <t> 02.05.1976 00:40 </t>
  </si>
  <si>
    <t>2442914.402 </t>
  </si>
  <si>
    <t> 15.05.1976 21:38 </t>
  </si>
  <si>
    <t>2442926.536 </t>
  </si>
  <si>
    <t> 28.05.1976 00:51 </t>
  </si>
  <si>
    <t>2442950.810 </t>
  </si>
  <si>
    <t> 21.06.1976 07:26 </t>
  </si>
  <si>
    <t> -0.005 </t>
  </si>
  <si>
    <t> G.Samolyk </t>
  </si>
  <si>
    <t> AOEB 3 </t>
  </si>
  <si>
    <t>2442950.811 </t>
  </si>
  <si>
    <t> 21.06.1976 07:27 </t>
  </si>
  <si>
    <t> D.Ruokonen </t>
  </si>
  <si>
    <t>2442950.819 </t>
  </si>
  <si>
    <t> 21.06.1976 07:39 </t>
  </si>
  <si>
    <t> K.Krueger </t>
  </si>
  <si>
    <t>2442959.484 </t>
  </si>
  <si>
    <t> 29.06.1976 23:36 </t>
  </si>
  <si>
    <t>2443278.533 </t>
  </si>
  <si>
    <t> 15.05.1977 00:47 </t>
  </si>
  <si>
    <t> -0.009 </t>
  </si>
  <si>
    <t> BBS 33 </t>
  </si>
  <si>
    <t>2443304.544 </t>
  </si>
  <si>
    <t> 10.06.1977 01:03 </t>
  </si>
  <si>
    <t> -0.008 </t>
  </si>
  <si>
    <t>2443309.746 </t>
  </si>
  <si>
    <t> 15.06.1977 05:54 </t>
  </si>
  <si>
    <t>2443309.748 </t>
  </si>
  <si>
    <t> 15.06.1977 05:57 </t>
  </si>
  <si>
    <t>2443311.482 </t>
  </si>
  <si>
    <t> 16.06.1977 23:34 </t>
  </si>
  <si>
    <t>2443344.423 </t>
  </si>
  <si>
    <t> 19.07.1977 22:09 </t>
  </si>
  <si>
    <t> -0.011 </t>
  </si>
  <si>
    <t> BBS 34 </t>
  </si>
  <si>
    <t>2443344.433 </t>
  </si>
  <si>
    <t> 19.07.1977 22:23 </t>
  </si>
  <si>
    <t> R.Germann </t>
  </si>
  <si>
    <t>2443656.547 </t>
  </si>
  <si>
    <t> 28.05.1978 01:07 </t>
  </si>
  <si>
    <t> BBS 37 </t>
  </si>
  <si>
    <t>2443656.548 </t>
  </si>
  <si>
    <t> 28.05.1978 01:09 </t>
  </si>
  <si>
    <t>2443663.483 </t>
  </si>
  <si>
    <t> 03.06.1978 23:35 </t>
  </si>
  <si>
    <t>2443663.485 </t>
  </si>
  <si>
    <t> 03.06.1978 23:38 </t>
  </si>
  <si>
    <t>2443687.757 </t>
  </si>
  <si>
    <t> 28.06.1978 06:10 </t>
  </si>
  <si>
    <t>2443689.495 </t>
  </si>
  <si>
    <t> 29.06.1978 23:52 </t>
  </si>
  <si>
    <t>2443689.509 </t>
  </si>
  <si>
    <t> 30.06.1978 00:12 </t>
  </si>
  <si>
    <t> 0.008 </t>
  </si>
  <si>
    <t>2443762.321 </t>
  </si>
  <si>
    <t> 10.09.1978 19:42 </t>
  </si>
  <si>
    <t> BBS 39 </t>
  </si>
  <si>
    <t>2443980.799 </t>
  </si>
  <si>
    <t> 17.04.1979 07:10 </t>
  </si>
  <si>
    <t> -0.015 </t>
  </si>
  <si>
    <t>2444022.426 </t>
  </si>
  <si>
    <t> 28.05.1979 22:13 </t>
  </si>
  <si>
    <t> BBS 43 </t>
  </si>
  <si>
    <t>2444022.429 </t>
  </si>
  <si>
    <t> 28.05.1979 22:17 </t>
  </si>
  <si>
    <t>2444048.432 </t>
  </si>
  <si>
    <t> 23.06.1979 22:22 </t>
  </si>
  <si>
    <t> BBS 44 </t>
  </si>
  <si>
    <t>2444048.438 </t>
  </si>
  <si>
    <t> 23.06.1979 22:30 </t>
  </si>
  <si>
    <t>2444320.657 </t>
  </si>
  <si>
    <t> 22.03.1980 03:46 </t>
  </si>
  <si>
    <t> -0.023 </t>
  </si>
  <si>
    <t> BBS 47 </t>
  </si>
  <si>
    <t>2444360.562 </t>
  </si>
  <si>
    <t> 01.05.1980 01:29 </t>
  </si>
  <si>
    <t>2444459.403 </t>
  </si>
  <si>
    <t> 07.08.1980 21:40 </t>
  </si>
  <si>
    <t> BBS 49 </t>
  </si>
  <si>
    <t>2444670.945 </t>
  </si>
  <si>
    <t> 07.03.1981 10:40 </t>
  </si>
  <si>
    <t>2444693.492 </t>
  </si>
  <si>
    <t> 29.03.1981 23:48 </t>
  </si>
  <si>
    <t> BBS 53 </t>
  </si>
  <si>
    <t>2444705.630 </t>
  </si>
  <si>
    <t> 11.04.1981 03:07 </t>
  </si>
  <si>
    <t> BBS 54 </t>
  </si>
  <si>
    <t>2444726.442 </t>
  </si>
  <si>
    <t> 01.05.1981 22:36 </t>
  </si>
  <si>
    <t>2444771.530 </t>
  </si>
  <si>
    <t> 16.06.1981 00:43 </t>
  </si>
  <si>
    <t> 0.009 </t>
  </si>
  <si>
    <t> BBS 55 </t>
  </si>
  <si>
    <t>2444844.352 </t>
  </si>
  <si>
    <t> 27.08.1981 20:26 </t>
  </si>
  <si>
    <t> BBS 56 </t>
  </si>
  <si>
    <t>2444877.298 </t>
  </si>
  <si>
    <t> 29.09.1981 19:09 </t>
  </si>
  <si>
    <t>2445005.614 </t>
  </si>
  <si>
    <t> 05.02.1982 02:44 </t>
  </si>
  <si>
    <t> BBS 59 </t>
  </si>
  <si>
    <t>2445064.569 </t>
  </si>
  <si>
    <t> 05.04.1982 01:39 </t>
  </si>
  <si>
    <t> BBS 60 </t>
  </si>
  <si>
    <t>2445078.436 </t>
  </si>
  <si>
    <t> 18.04.1982 22:27 </t>
  </si>
  <si>
    <t>2445078.440 </t>
  </si>
  <si>
    <t> 18.04.1982 22:33 </t>
  </si>
  <si>
    <t> -0.000 </t>
  </si>
  <si>
    <t>2445104.447 </t>
  </si>
  <si>
    <t> 14.05.1982 22:43 </t>
  </si>
  <si>
    <t>2445111.379 </t>
  </si>
  <si>
    <t> 21.05.1982 21:05 </t>
  </si>
  <si>
    <t> G.Stefanopoulos </t>
  </si>
  <si>
    <t> BBS 61 </t>
  </si>
  <si>
    <t>2445111.384 </t>
  </si>
  <si>
    <t> 21.05.1982 21:12 </t>
  </si>
  <si>
    <t> G.Mavrofridis </t>
  </si>
  <si>
    <t>2445163.406 </t>
  </si>
  <si>
    <t> 12.07.1982 21:44 </t>
  </si>
  <si>
    <t>2445166.876 </t>
  </si>
  <si>
    <t> 16.07.1982 09:01 </t>
  </si>
  <si>
    <t> E.Halbach </t>
  </si>
  <si>
    <t>2445196.351 </t>
  </si>
  <si>
    <t> 14.08.1982 20:25 </t>
  </si>
  <si>
    <t> BBS 62 </t>
  </si>
  <si>
    <t>2445196.352 </t>
  </si>
  <si>
    <t> 14.08.1982 20:26 </t>
  </si>
  <si>
    <t>2445222.352 </t>
  </si>
  <si>
    <t> 09.09.1982 20:26 </t>
  </si>
  <si>
    <t>2445430.446 </t>
  </si>
  <si>
    <t> 05.04.1983 22:42 </t>
  </si>
  <si>
    <t> BBS 66 </t>
  </si>
  <si>
    <t>2445489.397 </t>
  </si>
  <si>
    <t> 03.06.1983 21:31 </t>
  </si>
  <si>
    <t> BBS 67 </t>
  </si>
  <si>
    <t>2445489.404 </t>
  </si>
  <si>
    <t> 03.06.1983 21:41 </t>
  </si>
  <si>
    <t>2445496.341 </t>
  </si>
  <si>
    <t> 10.06.1983 20:11 </t>
  </si>
  <si>
    <t> 0.006 </t>
  </si>
  <si>
    <t> N.Stoikidis </t>
  </si>
  <si>
    <t>2445534.485 </t>
  </si>
  <si>
    <t> 18.07.1983 23:38 </t>
  </si>
  <si>
    <t>2445702.690 </t>
  </si>
  <si>
    <t> 03.01.1984 04:33 </t>
  </si>
  <si>
    <t> BBS 70 </t>
  </si>
  <si>
    <t>2445848.354 </t>
  </si>
  <si>
    <t> 27.05.1984 20:29 </t>
  </si>
  <si>
    <t> 0.015 </t>
  </si>
  <si>
    <t> BBS 73 </t>
  </si>
  <si>
    <t>2445867.421 </t>
  </si>
  <si>
    <t> 15.06.1984 22:06 </t>
  </si>
  <si>
    <t> BBS 72 </t>
  </si>
  <si>
    <t>2445886.493 </t>
  </si>
  <si>
    <t> 04.07.1984 23:49 </t>
  </si>
  <si>
    <t>2446203.822 </t>
  </si>
  <si>
    <t> 18.05.1985 07:43 </t>
  </si>
  <si>
    <t> 0.012 </t>
  </si>
  <si>
    <t> D.Williams </t>
  </si>
  <si>
    <t>2446210.758 </t>
  </si>
  <si>
    <t> 25.05.1985 06:11 </t>
  </si>
  <si>
    <t>2446210.760 </t>
  </si>
  <si>
    <t> 25.05.1985 06:14 </t>
  </si>
  <si>
    <t> 0.014 </t>
  </si>
  <si>
    <t>2446212.490 </t>
  </si>
  <si>
    <t> 26.05.1985 23:45 </t>
  </si>
  <si>
    <t> BBS 77 </t>
  </si>
  <si>
    <t>2446212.494 </t>
  </si>
  <si>
    <t> 26.05.1985 23:51 </t>
  </si>
  <si>
    <t> BRNO 27 </t>
  </si>
  <si>
    <t>2446264.504 </t>
  </si>
  <si>
    <t> 18.07.1985 00:05 </t>
  </si>
  <si>
    <t>2446264.514 </t>
  </si>
  <si>
    <t> 18.07.1985 00:20 </t>
  </si>
  <si>
    <t>2446269.717 </t>
  </si>
  <si>
    <t> 23.07.1985 05:12 </t>
  </si>
  <si>
    <t>2446271.452 </t>
  </si>
  <si>
    <t> 24.07.1985 22:50 </t>
  </si>
  <si>
    <t> 0.016 </t>
  </si>
  <si>
    <t> M.Kohl </t>
  </si>
  <si>
    <t> P.Svoboda </t>
  </si>
  <si>
    <t>2446271.453 </t>
  </si>
  <si>
    <t> 24.07.1985 22:52 </t>
  </si>
  <si>
    <t> 0.017 </t>
  </si>
  <si>
    <t> A.Paschke </t>
  </si>
  <si>
    <t>2446311.331 </t>
  </si>
  <si>
    <t> 02.09.1985 19:56 </t>
  </si>
  <si>
    <t> 0.013 </t>
  </si>
  <si>
    <t> BBS 78 </t>
  </si>
  <si>
    <t>2446311.334 </t>
  </si>
  <si>
    <t> 02.09.1985 20:00 </t>
  </si>
  <si>
    <t>2446588.784 </t>
  </si>
  <si>
    <t> 07.06.1986 06:48 </t>
  </si>
  <si>
    <t> R.Hill </t>
  </si>
  <si>
    <t>2446597.451 </t>
  </si>
  <si>
    <t> 15.06.1986 22:49 </t>
  </si>
  <si>
    <t> 0.022 </t>
  </si>
  <si>
    <t> BBS 80 </t>
  </si>
  <si>
    <t>2446621.728 </t>
  </si>
  <si>
    <t> 10.07.1986 05:28 </t>
  </si>
  <si>
    <t> 0.023 </t>
  </si>
  <si>
    <t>2446689.343 </t>
  </si>
  <si>
    <t> 15.09.1986 20:13 </t>
  </si>
  <si>
    <t> BBS 81 </t>
  </si>
  <si>
    <t>2446850.614 </t>
  </si>
  <si>
    <t> 24.02.1987 02:44 </t>
  </si>
  <si>
    <t> BBS 82 </t>
  </si>
  <si>
    <t>2446890.500 </t>
  </si>
  <si>
    <t> 05.04.1987 00:00 </t>
  </si>
  <si>
    <t> 0.024 </t>
  </si>
  <si>
    <t> BBS 83 </t>
  </si>
  <si>
    <t>2446975.460 </t>
  </si>
  <si>
    <t> 28.06.1987 23:02 </t>
  </si>
  <si>
    <t> 0.018 </t>
  </si>
  <si>
    <t> BBS 84 </t>
  </si>
  <si>
    <t>2446975.465 </t>
  </si>
  <si>
    <t> 28.06.1987 23:09 </t>
  </si>
  <si>
    <t>2446975.470 </t>
  </si>
  <si>
    <t> 28.06.1987 23:16 </t>
  </si>
  <si>
    <t> BBS 86 </t>
  </si>
  <si>
    <t>2447195.678 </t>
  </si>
  <si>
    <t> 04.02.1988 04:16 </t>
  </si>
  <si>
    <t> BBS 87 </t>
  </si>
  <si>
    <t>2447254.628 </t>
  </si>
  <si>
    <t> 03.04.1988 03:04 </t>
  </si>
  <si>
    <t> BBS 88 </t>
  </si>
  <si>
    <t>2447294.522 </t>
  </si>
  <si>
    <t> 13.05.1988 00:31 </t>
  </si>
  <si>
    <t> J.Zahajsky </t>
  </si>
  <si>
    <t> BRNO 30 </t>
  </si>
  <si>
    <t>2447299.724 </t>
  </si>
  <si>
    <t> 18.05.1988 05:22 </t>
  </si>
  <si>
    <t>2447353.478 </t>
  </si>
  <si>
    <t> 10.07.1988 23:28 </t>
  </si>
  <si>
    <t> A.Dedoch </t>
  </si>
  <si>
    <t>2447353.481 </t>
  </si>
  <si>
    <t> 10.07.1988 23:32 </t>
  </si>
  <si>
    <t> BBS 89 </t>
  </si>
  <si>
    <t>2447632.644 </t>
  </si>
  <si>
    <t> 16.04.1989 03:27 </t>
  </si>
  <si>
    <t> BBS 91 </t>
  </si>
  <si>
    <t>2447644.799 </t>
  </si>
  <si>
    <t> 28.04.1989 07:10 </t>
  </si>
  <si>
    <t>2447670.801 </t>
  </si>
  <si>
    <t> 24.05.1989 07:13 </t>
  </si>
  <si>
    <t>2447677.742 </t>
  </si>
  <si>
    <t> 31.05.1989 05:48 </t>
  </si>
  <si>
    <t> 0.027 </t>
  </si>
  <si>
    <t>2447686.409 </t>
  </si>
  <si>
    <t> 08.06.1989 21:48 </t>
  </si>
  <si>
    <t> BBS 92 </t>
  </si>
  <si>
    <t>2447703.754 </t>
  </si>
  <si>
    <t> 26.06.1989 06:05 </t>
  </si>
  <si>
    <t>2447762.712 </t>
  </si>
  <si>
    <t> 24.08.1989 05:05 </t>
  </si>
  <si>
    <t>2447925.711 </t>
  </si>
  <si>
    <t> 03.02.1990 05:03 </t>
  </si>
  <si>
    <t> BBS 94 </t>
  </si>
  <si>
    <t>2448012.410 </t>
  </si>
  <si>
    <t> 30.04.1990 21:50 </t>
  </si>
  <si>
    <t> 0.032 </t>
  </si>
  <si>
    <t> BBS 95 </t>
  </si>
  <si>
    <t>2448048.823 </t>
  </si>
  <si>
    <t> 06.06.1990 07:45 </t>
  </si>
  <si>
    <t>2448097.372 </t>
  </si>
  <si>
    <t> 24.07.1990 20:55 </t>
  </si>
  <si>
    <t> BBS 96 </t>
  </si>
  <si>
    <t>2448154.599 </t>
  </si>
  <si>
    <t> 20.09.1990 02:22 </t>
  </si>
  <si>
    <t>2448336.676 </t>
  </si>
  <si>
    <t> 21.03.1991 04:13 </t>
  </si>
  <si>
    <t> 0.039 </t>
  </si>
  <si>
    <t> BBS 97 </t>
  </si>
  <si>
    <t>2448357.487 </t>
  </si>
  <si>
    <t> 10.04.1991 23:41 </t>
  </si>
  <si>
    <t>2448390.432 </t>
  </si>
  <si>
    <t> 13.05.1991 22:22 </t>
  </si>
  <si>
    <t> 0.041 </t>
  </si>
  <si>
    <t> BBS 98 </t>
  </si>
  <si>
    <t>2448442.457 </t>
  </si>
  <si>
    <t> 04.07.1991 22:58 </t>
  </si>
  <si>
    <t>2448475.401 </t>
  </si>
  <si>
    <t> 06.08.1991 21:37 </t>
  </si>
  <si>
    <t>2448482.335 </t>
  </si>
  <si>
    <t> 13.08.1991 20:02 </t>
  </si>
  <si>
    <t>2448636.666 </t>
  </si>
  <si>
    <t> 15.01.1992 03:59 </t>
  </si>
  <si>
    <t> BBS 100 </t>
  </si>
  <si>
    <t>2448761.513 </t>
  </si>
  <si>
    <t> 19.05.1992 00:18 </t>
  </si>
  <si>
    <t> BBS 101 </t>
  </si>
  <si>
    <t>2448768.450 </t>
  </si>
  <si>
    <t> 25.05.1992 22:48 </t>
  </si>
  <si>
    <t>2448801.392 </t>
  </si>
  <si>
    <t> 27.06.1992 21:24 </t>
  </si>
  <si>
    <t>2448820.468 </t>
  </si>
  <si>
    <t> 16.07.1992 23:13 </t>
  </si>
  <si>
    <t>2448827.405 </t>
  </si>
  <si>
    <t> 23.07.1992 21:43 </t>
  </si>
  <si>
    <t>2448860.352 </t>
  </si>
  <si>
    <t> 25.08.1992 20:26 </t>
  </si>
  <si>
    <t> BBS 102 </t>
  </si>
  <si>
    <t>2449139.526 </t>
  </si>
  <si>
    <t> 01.06.1993 00:37 </t>
  </si>
  <si>
    <t> BBS 104 </t>
  </si>
  <si>
    <t>2449446.456 </t>
  </si>
  <si>
    <t> 03.04.1994 22:56 </t>
  </si>
  <si>
    <t> BBS 106 </t>
  </si>
  <si>
    <t>2449472.464 </t>
  </si>
  <si>
    <t> 29.04.1994 23:08 </t>
  </si>
  <si>
    <t> 0.053 </t>
  </si>
  <si>
    <t>2449550.497 </t>
  </si>
  <si>
    <t> 16.07.1994 23:55 </t>
  </si>
  <si>
    <t> 0.056 </t>
  </si>
  <si>
    <t> BBS 107 </t>
  </si>
  <si>
    <t>2449810.608 </t>
  </si>
  <si>
    <t> 03.04.1995 02:35 </t>
  </si>
  <si>
    <t> 0.066 </t>
  </si>
  <si>
    <t> BBS 109 </t>
  </si>
  <si>
    <t>2449876.4996 </t>
  </si>
  <si>
    <t> 07.06.1995 23:59 </t>
  </si>
  <si>
    <t> 0.0655 </t>
  </si>
  <si>
    <t>E </t>
  </si>
  <si>
    <t>?</t>
  </si>
  <si>
    <t> Z.Paragi </t>
  </si>
  <si>
    <t>IBVS 4340/4555 </t>
  </si>
  <si>
    <t>2450155.679 </t>
  </si>
  <si>
    <t> 13.03.1996 04:17 </t>
  </si>
  <si>
    <t> 0.070 </t>
  </si>
  <si>
    <t> BBS 111 </t>
  </si>
  <si>
    <t>2450209.442 </t>
  </si>
  <si>
    <t> 05.05.1996 22:36 </t>
  </si>
  <si>
    <t> 0.079 </t>
  </si>
  <si>
    <t> BBS 112 </t>
  </si>
  <si>
    <t>2450233.714 </t>
  </si>
  <si>
    <t> 30.05.1996 05:08 </t>
  </si>
  <si>
    <t> 0.075 </t>
  </si>
  <si>
    <t>2450254.523 </t>
  </si>
  <si>
    <t> 20.06.1996 00:33 </t>
  </si>
  <si>
    <t> 0.076 </t>
  </si>
  <si>
    <t>2450507.695 </t>
  </si>
  <si>
    <t> 28.02.1997 04:40 </t>
  </si>
  <si>
    <t> 0.083 </t>
  </si>
  <si>
    <t> BBS 114 </t>
  </si>
  <si>
    <t>2450578.789 </t>
  </si>
  <si>
    <t> 10.05.1997 06:56 </t>
  </si>
  <si>
    <t> AOEB 11 </t>
  </si>
  <si>
    <t>2450594.395 </t>
  </si>
  <si>
    <t> 25.05.1997 21:28 </t>
  </si>
  <si>
    <t> 0.082 </t>
  </si>
  <si>
    <t> BBS 115 </t>
  </si>
  <si>
    <t>2450639.4778 </t>
  </si>
  <si>
    <t> 09.07.1997 23:28 </t>
  </si>
  <si>
    <t> 0.0811 </t>
  </si>
  <si>
    <t> M.Netolicky </t>
  </si>
  <si>
    <t> BRNO 32 </t>
  </si>
  <si>
    <t>2450639.480 </t>
  </si>
  <si>
    <t> 09.07.1997 23:31 </t>
  </si>
  <si>
    <t>2450672.432 </t>
  </si>
  <si>
    <t> 11.08.1997 22:22 </t>
  </si>
  <si>
    <t> 0.089 </t>
  </si>
  <si>
    <t>2450679.366 </t>
  </si>
  <si>
    <t> 18.08.1997 20:47 </t>
  </si>
  <si>
    <t> 0.087 </t>
  </si>
  <si>
    <t>2450925.596 </t>
  </si>
  <si>
    <t> 22.04.1998 02:18 </t>
  </si>
  <si>
    <t> 0.088 </t>
  </si>
  <si>
    <t> BBS 117 </t>
  </si>
  <si>
    <t>2450963.745 </t>
  </si>
  <si>
    <t> 30.05.1998 05:52 </t>
  </si>
  <si>
    <t>2450984.554 </t>
  </si>
  <si>
    <t> 20.06.1998 01:17 </t>
  </si>
  <si>
    <t> 0.090 </t>
  </si>
  <si>
    <t> BBS 118 </t>
  </si>
  <si>
    <t>2451024.437 </t>
  </si>
  <si>
    <t> 29.07.1998 22:29 </t>
  </si>
  <si>
    <t> 0.091 </t>
  </si>
  <si>
    <t>2451251.596 </t>
  </si>
  <si>
    <t> 14.03.1999 02:18 </t>
  </si>
  <si>
    <t> 0.095 </t>
  </si>
  <si>
    <t> BBS 120 </t>
  </si>
  <si>
    <t>2451636.558 </t>
  </si>
  <si>
    <t> 02.04.2000 01:23 </t>
  </si>
  <si>
    <t> 0.108 </t>
  </si>
  <si>
    <t> BBS 122 </t>
  </si>
  <si>
    <t>2451669.5061 </t>
  </si>
  <si>
    <t> 05.05.2000 00:08 </t>
  </si>
  <si>
    <t> 0.1100 </t>
  </si>
  <si>
    <t>o</t>
  </si>
  <si>
    <t> K.&amp; M.Rätz </t>
  </si>
  <si>
    <t>BAVM 152 </t>
  </si>
  <si>
    <t>2451728.466 </t>
  </si>
  <si>
    <t> 02.07.2000 23:11 </t>
  </si>
  <si>
    <t> 0.114 </t>
  </si>
  <si>
    <t> BBS 123 </t>
  </si>
  <si>
    <t>2452040.592 </t>
  </si>
  <si>
    <t> 11.05.2001 02:12 </t>
  </si>
  <si>
    <t> 0.119 </t>
  </si>
  <si>
    <t> BBS 125 </t>
  </si>
  <si>
    <t>2452059.6706 </t>
  </si>
  <si>
    <t> 30.05.2001 04:05 </t>
  </si>
  <si>
    <t> 0.1232 </t>
  </si>
  <si>
    <t>C </t>
  </si>
  <si>
    <t>ns</t>
  </si>
  <si>
    <t>2452104.754 </t>
  </si>
  <si>
    <t> 14.07.2001 06:05 </t>
  </si>
  <si>
    <t> 0.122 </t>
  </si>
  <si>
    <t>2452347.523 </t>
  </si>
  <si>
    <t> 14.03.2002 00:33 </t>
  </si>
  <si>
    <t> 0.131 </t>
  </si>
  <si>
    <t> BBS 127 </t>
  </si>
  <si>
    <t>2452425.554 </t>
  </si>
  <si>
    <t> 31.05.2002 01:17 </t>
  </si>
  <si>
    <t> BBS 128 </t>
  </si>
  <si>
    <t>2452529.5934 </t>
  </si>
  <si>
    <t> 12.09.2002 02:14 </t>
  </si>
  <si>
    <t> 0.1304 </t>
  </si>
  <si>
    <t>2452723.8039 </t>
  </si>
  <si>
    <t> 25.03.2003 07:17 </t>
  </si>
  <si>
    <t> 0.1322 </t>
  </si>
  <si>
    <t> S.Dvorak </t>
  </si>
  <si>
    <t>IBVS 5502 </t>
  </si>
  <si>
    <t>2452817.443 </t>
  </si>
  <si>
    <t> 26.06.2003 22:37 </t>
  </si>
  <si>
    <t> 0.135 </t>
  </si>
  <si>
    <t> BBS 129 </t>
  </si>
  <si>
    <t>2452874.6654 </t>
  </si>
  <si>
    <t> 23.08.2003 03:58 </t>
  </si>
  <si>
    <t> 0.1352 </t>
  </si>
  <si>
    <t> C.Hesseltine </t>
  </si>
  <si>
    <t>2453096.625 </t>
  </si>
  <si>
    <t> 01.04.2004 03:00 </t>
  </si>
  <si>
    <t> 0.142 </t>
  </si>
  <si>
    <t> BBS 130 </t>
  </si>
  <si>
    <t>2453202.409 </t>
  </si>
  <si>
    <t> 15.07.2004 21:48 </t>
  </si>
  <si>
    <t> 0.152 </t>
  </si>
  <si>
    <t>OEJV 0003 </t>
  </si>
  <si>
    <t>2453545.7433 </t>
  </si>
  <si>
    <t> 24.06.2005 05:50 </t>
  </si>
  <si>
    <t> 0.1529 </t>
  </si>
  <si>
    <t> J.Bialozynski </t>
  </si>
  <si>
    <t>2453552.679 </t>
  </si>
  <si>
    <t> 01.07.2005 04:17 </t>
  </si>
  <si>
    <t> 0.153 </t>
  </si>
  <si>
    <t> S.Cook </t>
  </si>
  <si>
    <t>2453554.409 </t>
  </si>
  <si>
    <t> 02.07.2005 21:48 </t>
  </si>
  <si>
    <t> 0.149 </t>
  </si>
  <si>
    <t>2453798.9162 </t>
  </si>
  <si>
    <t> 04.03.2006 09:59 </t>
  </si>
  <si>
    <t> 0.1609 </t>
  </si>
  <si>
    <t>2453814.5223 </t>
  </si>
  <si>
    <t> 20.03.2006 00:32 </t>
  </si>
  <si>
    <t> 0.1610 </t>
  </si>
  <si>
    <t> Moschner </t>
  </si>
  <si>
    <t>BAVM 178 </t>
  </si>
  <si>
    <t>2453814.52264 </t>
  </si>
  <si>
    <t> 0.16132 </t>
  </si>
  <si>
    <t> L.Šmelcer </t>
  </si>
  <si>
    <t>OEJV 0074 </t>
  </si>
  <si>
    <t>2453847.46895 </t>
  </si>
  <si>
    <t> 21.04.2006 23:15 </t>
  </si>
  <si>
    <t> 0.16152 </t>
  </si>
  <si>
    <t>2453906.42807 </t>
  </si>
  <si>
    <t> 19.06.2006 22:16 </t>
  </si>
  <si>
    <t> 0.16445 </t>
  </si>
  <si>
    <t>2453939.37551 </t>
  </si>
  <si>
    <t> 22.07.2006 21:00 </t>
  </si>
  <si>
    <t> 0.16578 </t>
  </si>
  <si>
    <t>2453980.990 </t>
  </si>
  <si>
    <t> 02.09.2006 11:45 </t>
  </si>
  <si>
    <t> 0.164 </t>
  </si>
  <si>
    <t> K.Nagai et al. </t>
  </si>
  <si>
    <t>VSB 45 </t>
  </si>
  <si>
    <t>2454242.8337 </t>
  </si>
  <si>
    <t> 22.05.2007 08:00 </t>
  </si>
  <si>
    <t> 0.1730 </t>
  </si>
  <si>
    <t> AOEB 12 </t>
  </si>
  <si>
    <t>2454251.5038 </t>
  </si>
  <si>
    <t> 31.05.2007 00:05 </t>
  </si>
  <si>
    <t>-I</t>
  </si>
  <si>
    <t> F.Agerer </t>
  </si>
  <si>
    <t>BAVM 186 </t>
  </si>
  <si>
    <t>2454584.4351 </t>
  </si>
  <si>
    <t> 27.04.2008 22:26 </t>
  </si>
  <si>
    <t> 0.1752 </t>
  </si>
  <si>
    <t>OEJV 0094 </t>
  </si>
  <si>
    <t>2454584.4352 </t>
  </si>
  <si>
    <t> 0.1753 </t>
  </si>
  <si>
    <t>2454616.5261 </t>
  </si>
  <si>
    <t> 30.05.2008 00:37 </t>
  </si>
  <si>
    <t> 0.1871 </t>
  </si>
  <si>
    <t>BAVM 201 </t>
  </si>
  <si>
    <t>2454627.7862 </t>
  </si>
  <si>
    <t> 10.06.2008 06:52 </t>
  </si>
  <si>
    <t> 0.1762 </t>
  </si>
  <si>
    <t>JAAVSO 36(2);186 </t>
  </si>
  <si>
    <t>2454653.7968 </t>
  </si>
  <si>
    <t> 06.07.2008 07:07 </t>
  </si>
  <si>
    <t> 0.1767 </t>
  </si>
  <si>
    <t>2454969.3938 </t>
  </si>
  <si>
    <t> 17.05.2009 21:27 </t>
  </si>
  <si>
    <t> 0.1846 </t>
  </si>
  <si>
    <t>OEJV 0137 </t>
  </si>
  <si>
    <t>2454969.3939 </t>
  </si>
  <si>
    <t> 0.1847 </t>
  </si>
  <si>
    <t>2454986.7347 </t>
  </si>
  <si>
    <t> 04.06.2009 05:37 </t>
  </si>
  <si>
    <t> 0.1855 </t>
  </si>
  <si>
    <t> JAAVSO 38;85 </t>
  </si>
  <si>
    <t>2455059.5650 </t>
  </si>
  <si>
    <t> 16.08.2009 01:33 </t>
  </si>
  <si>
    <t> 0.1875 </t>
  </si>
  <si>
    <t> K.Menzies </t>
  </si>
  <si>
    <t>2455305.8036 </t>
  </si>
  <si>
    <t> 19.04.2010 07:17 </t>
  </si>
  <si>
    <t> 0.1973 </t>
  </si>
  <si>
    <t> JAAVSO 39;94 </t>
  </si>
  <si>
    <t>2455340.4855 </t>
  </si>
  <si>
    <t> 23.05.2010 23:39 </t>
  </si>
  <si>
    <t> 0.1991 </t>
  </si>
  <si>
    <t>2455340.4861 </t>
  </si>
  <si>
    <t> 0.1997 </t>
  </si>
  <si>
    <t>BAVM 214 </t>
  </si>
  <si>
    <t>2455690.7694 </t>
  </si>
  <si>
    <t> 09.05.2011 06:27 </t>
  </si>
  <si>
    <t> 0.2138 </t>
  </si>
  <si>
    <t>IBVS 5992 </t>
  </si>
  <si>
    <t>2456075.7361 </t>
  </si>
  <si>
    <t> 28.05.2012 05:39 </t>
  </si>
  <si>
    <t> 0.2312 </t>
  </si>
  <si>
    <t> JAAVSO 41;122 </t>
  </si>
  <si>
    <t>2456126.0236 </t>
  </si>
  <si>
    <t> 17.07.2012 12:33 </t>
  </si>
  <si>
    <t> 0.2326 </t>
  </si>
  <si>
    <t>cG</t>
  </si>
  <si>
    <t> K.Hirosawa </t>
  </si>
  <si>
    <t>VSB 55 </t>
  </si>
  <si>
    <t>2456416.4795 </t>
  </si>
  <si>
    <t> 03.05.2013 23:30 </t>
  </si>
  <si>
    <t> 0.2425 </t>
  </si>
  <si>
    <t>m</t>
  </si>
  <si>
    <t> E.Bahar </t>
  </si>
  <si>
    <t>IBVS 6125 </t>
  </si>
  <si>
    <t>2456460.6944 </t>
  </si>
  <si>
    <t> 17.06.2013 04:39 </t>
  </si>
  <si>
    <t> 0.2402 </t>
  </si>
  <si>
    <t> JAAVSO 41;328 </t>
  </si>
  <si>
    <t>2456814.4455 </t>
  </si>
  <si>
    <t> 05.06.2014 22:41 </t>
  </si>
  <si>
    <t> 0.2541 </t>
  </si>
  <si>
    <t>BAVM 238 </t>
  </si>
  <si>
    <t>2457179.4677 </t>
  </si>
  <si>
    <t> 05.06.2015 23:13 </t>
  </si>
  <si>
    <t> 0.2681 </t>
  </si>
  <si>
    <t>BAVM 241 (=IBVS 6157) </t>
  </si>
  <si>
    <t>IBVS 6157</t>
  </si>
  <si>
    <t>wt</t>
  </si>
  <si>
    <t>JAVSO..43..238</t>
  </si>
  <si>
    <t>JAVSO..44..164</t>
  </si>
  <si>
    <t>JAVSO..44…69</t>
  </si>
  <si>
    <t>JAVSO..45..121</t>
  </si>
  <si>
    <t>JAVSO..45..215</t>
  </si>
  <si>
    <t>RHN 2020</t>
  </si>
  <si>
    <t>2020-04-24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</si>
  <si>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</si>
  <si>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JAVSO 49, 256</t>
  </si>
  <si>
    <t>JAVSO, 49, 265</t>
  </si>
  <si>
    <t>JAVSO, 48, 256</t>
  </si>
  <si>
    <t>JAVSO, 48, 87</t>
  </si>
  <si>
    <t>JAAVSO, 50, 255</t>
  </si>
  <si>
    <t>JAAVSO, 51, 250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</si>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</sst>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.E+00"/>
    <numFmt numFmtId="166" formatCode="0.0%"/>
    <numFmt numFmtId="167" formatCode="0.00000"/>
    <numFmt numFmtId="168" formatCode="0.0000"/>
    <numFmt numFmtId="169" formatCode="0.000E+00"/>
  </numFmts>
  <fonts count="4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trike/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sz val="10"/>
      <color rgb="FF00B05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0">
    <xf numFmtId="0" fontId="0" fillId="0" borderId="0">
      <alignment vertical="top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3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2" fontId="45" fillId="0" borderId="0" applyFont="0" applyFill="0" applyBorder="0" applyAlignment="0" applyProtection="0"/>
    <xf numFmtId="0" fontId="37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39" fillId="7" borderId="1" applyNumberFormat="0" applyAlignment="0" applyProtection="0"/>
    <xf numFmtId="0" fontId="40" fillId="0" borderId="4" applyNumberFormat="0" applyFill="0" applyAlignment="0" applyProtection="0"/>
    <xf numFmtId="0" fontId="41" fillId="22" borderId="0" applyNumberFormat="0" applyBorder="0" applyAlignment="0" applyProtection="0"/>
    <xf numFmtId="0" fontId="6" fillId="0" borderId="0"/>
    <xf numFmtId="0" fontId="10" fillId="0" borderId="0"/>
    <xf numFmtId="0" fontId="6" fillId="0" borderId="0"/>
    <xf numFmtId="0" fontId="10" fillId="23" borderId="5" applyNumberFormat="0" applyFont="0" applyAlignment="0" applyProtection="0"/>
    <xf numFmtId="0" fontId="42" fillId="20" borderId="6" applyNumberFormat="0" applyAlignment="0" applyProtection="0"/>
    <xf numFmtId="0" fontId="43" fillId="0" borderId="0" applyNumberFormat="0" applyFill="0" applyBorder="0" applyAlignment="0" applyProtection="0"/>
    <xf numFmtId="0" fontId="45" fillId="0" borderId="7" applyNumberFormat="0" applyFont="0" applyFill="0" applyAlignment="0" applyProtection="0"/>
    <xf numFmtId="0" fontId="44" fillId="0" borderId="0" applyNumberFormat="0" applyFill="0" applyBorder="0" applyAlignment="0" applyProtection="0"/>
  </cellStyleXfs>
  <cellXfs count="233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9" fillId="0" borderId="0" xfId="0" applyFont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5" fillId="0" borderId="0" xfId="0" applyFont="1" applyAlignment="1">
      <alignment horizontal="left"/>
    </xf>
    <xf numFmtId="0" fontId="0" fillId="0" borderId="0" xfId="0">
      <alignment vertical="top"/>
    </xf>
    <xf numFmtId="0" fontId="5" fillId="0" borderId="5" xfId="0" applyFont="1" applyBorder="1" applyAlignment="1">
      <alignment horizontal="left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5" fillId="0" borderId="0" xfId="0" applyFont="1" applyAlignment="1">
      <alignment horizontal="left" vertical="center"/>
    </xf>
    <xf numFmtId="0" fontId="9" fillId="0" borderId="0" xfId="0" applyFont="1" applyAlignment="1">
      <alignment horizontal="center"/>
    </xf>
    <xf numFmtId="0" fontId="11" fillId="0" borderId="0" xfId="0" applyFont="1" applyAlignment="1"/>
    <xf numFmtId="0" fontId="12" fillId="0" borderId="0" xfId="0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3" fillId="0" borderId="10" xfId="0" applyFont="1" applyBorder="1" applyAlignment="1">
      <alignment horizontal="center"/>
    </xf>
    <xf numFmtId="0" fontId="14" fillId="0" borderId="0" xfId="0" applyFont="1">
      <alignment vertical="top"/>
    </xf>
    <xf numFmtId="0" fontId="7" fillId="0" borderId="0" xfId="0" applyFont="1">
      <alignment vertical="top"/>
    </xf>
    <xf numFmtId="0" fontId="16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4" xfId="0" applyFont="1" applyBorder="1">
      <alignment vertical="top"/>
    </xf>
    <xf numFmtId="0" fontId="13" fillId="0" borderId="15" xfId="0" applyFont="1" applyBorder="1">
      <alignment vertical="top"/>
    </xf>
    <xf numFmtId="0" fontId="9" fillId="0" borderId="11" xfId="0" applyFont="1" applyBorder="1">
      <alignment vertical="top"/>
    </xf>
    <xf numFmtId="165" fontId="9" fillId="0" borderId="11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6" xfId="0" applyFont="1" applyBorder="1">
      <alignment vertical="top"/>
    </xf>
    <xf numFmtId="0" fontId="13" fillId="0" borderId="17" xfId="0" applyFont="1" applyBorder="1">
      <alignment vertical="top"/>
    </xf>
    <xf numFmtId="0" fontId="9" fillId="0" borderId="12" xfId="0" applyFont="1" applyBorder="1">
      <alignment vertical="top"/>
    </xf>
    <xf numFmtId="165" fontId="9" fillId="0" borderId="12" xfId="0" applyNumberFormat="1" applyFont="1" applyBorder="1" applyAlignment="1">
      <alignment horizontal="center"/>
    </xf>
    <xf numFmtId="0" fontId="7" fillId="0" borderId="18" xfId="0" applyFont="1" applyBorder="1">
      <alignment vertical="top"/>
    </xf>
    <xf numFmtId="0" fontId="13" fillId="0" borderId="19" xfId="0" applyFont="1" applyBorder="1">
      <alignment vertical="top"/>
    </xf>
    <xf numFmtId="0" fontId="9" fillId="0" borderId="13" xfId="0" applyFont="1" applyBorder="1">
      <alignment vertical="top"/>
    </xf>
    <xf numFmtId="165" fontId="9" fillId="0" borderId="13" xfId="0" applyNumberFormat="1" applyFont="1" applyBorder="1" applyAlignment="1">
      <alignment horizontal="center"/>
    </xf>
    <xf numFmtId="0" fontId="16" fillId="0" borderId="10" xfId="0" applyFont="1" applyBorder="1">
      <alignment vertical="top"/>
    </xf>
    <xf numFmtId="0" fontId="0" fillId="0" borderId="10" xfId="0" applyBorder="1">
      <alignment vertical="top"/>
    </xf>
    <xf numFmtId="0" fontId="13" fillId="0" borderId="0" xfId="0" applyFont="1">
      <alignment vertical="top"/>
    </xf>
    <xf numFmtId="165" fontId="9" fillId="0" borderId="0" xfId="0" applyNumberFormat="1" applyFont="1" applyAlignment="1">
      <alignment horizontal="center"/>
    </xf>
    <xf numFmtId="0" fontId="9" fillId="0" borderId="0" xfId="0" applyFont="1">
      <alignment vertical="top"/>
    </xf>
    <xf numFmtId="0" fontId="17" fillId="0" borderId="0" xfId="0" applyFont="1" applyProtection="1">
      <alignment vertical="top"/>
      <protection locked="0"/>
    </xf>
    <xf numFmtId="0" fontId="17" fillId="0" borderId="0" xfId="0" applyFont="1" applyAlignment="1">
      <alignment horizontal="center"/>
    </xf>
    <xf numFmtId="0" fontId="18" fillId="0" borderId="0" xfId="0" applyFont="1">
      <alignment vertical="top"/>
    </xf>
    <xf numFmtId="0" fontId="19" fillId="0" borderId="0" xfId="0" applyFont="1" applyAlignment="1">
      <alignment horizontal="center"/>
    </xf>
    <xf numFmtId="0" fontId="10" fillId="0" borderId="0" xfId="0" applyFont="1">
      <alignment vertical="top"/>
    </xf>
    <xf numFmtId="0" fontId="11" fillId="0" borderId="10" xfId="0" applyFont="1" applyBorder="1" applyAlignment="1">
      <alignment horizontal="center"/>
    </xf>
    <xf numFmtId="0" fontId="17" fillId="24" borderId="5" xfId="0" applyFont="1" applyFill="1" applyBorder="1">
      <alignment vertical="top"/>
    </xf>
    <xf numFmtId="0" fontId="9" fillId="0" borderId="20" xfId="0" applyFont="1" applyBorder="1">
      <alignment vertical="top"/>
    </xf>
    <xf numFmtId="0" fontId="7" fillId="0" borderId="5" xfId="0" applyFont="1" applyBorder="1">
      <alignment vertical="top"/>
    </xf>
    <xf numFmtId="10" fontId="7" fillId="0" borderId="0" xfId="0" applyNumberFormat="1" applyFont="1">
      <alignment vertical="top"/>
    </xf>
    <xf numFmtId="0" fontId="20" fillId="0" borderId="0" xfId="0" applyFont="1">
      <alignment vertical="top"/>
    </xf>
    <xf numFmtId="166" fontId="20" fillId="0" borderId="0" xfId="0" applyNumberFormat="1" applyFont="1">
      <alignment vertical="top"/>
    </xf>
    <xf numFmtId="10" fontId="20" fillId="0" borderId="0" xfId="0" applyNumberFormat="1" applyFont="1">
      <alignment vertical="top"/>
    </xf>
    <xf numFmtId="0" fontId="9" fillId="0" borderId="0" xfId="0" applyFont="1" applyAlignment="1">
      <alignment horizontal="left"/>
    </xf>
    <xf numFmtId="0" fontId="11" fillId="0" borderId="0" xfId="0" applyFont="1">
      <alignment vertical="top"/>
    </xf>
    <xf numFmtId="0" fontId="17" fillId="0" borderId="0" xfId="0" applyFont="1">
      <alignment vertical="top"/>
    </xf>
    <xf numFmtId="0" fontId="12" fillId="0" borderId="0" xfId="0" applyFont="1">
      <alignment vertical="top"/>
    </xf>
    <xf numFmtId="22" fontId="9" fillId="0" borderId="0" xfId="0" applyNumberFormat="1" applyFont="1">
      <alignment vertical="top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22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>
      <alignment vertical="top"/>
    </xf>
    <xf numFmtId="0" fontId="0" fillId="0" borderId="16" xfId="0" applyBorder="1" applyAlignment="1">
      <alignment horizontal="center"/>
    </xf>
    <xf numFmtId="0" fontId="0" fillId="0" borderId="17" xfId="0" applyBorder="1">
      <alignment vertical="top"/>
    </xf>
    <xf numFmtId="0" fontId="23" fillId="0" borderId="0" xfId="38" applyAlignment="1" applyProtection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0" xfId="0" quotePrefix="1">
      <alignment vertical="top"/>
    </xf>
    <xf numFmtId="0" fontId="5" fillId="25" borderId="23" xfId="0" applyFont="1" applyFill="1" applyBorder="1" applyAlignment="1">
      <alignment horizontal="left" vertical="top" wrapText="1" indent="1"/>
    </xf>
    <xf numFmtId="0" fontId="5" fillId="25" borderId="23" xfId="0" applyFont="1" applyFill="1" applyBorder="1" applyAlignment="1">
      <alignment horizontal="center" vertical="top" wrapText="1"/>
    </xf>
    <xf numFmtId="0" fontId="5" fillId="25" borderId="23" xfId="0" applyFont="1" applyFill="1" applyBorder="1" applyAlignment="1">
      <alignment horizontal="right" vertical="top" wrapText="1"/>
    </xf>
    <xf numFmtId="0" fontId="23" fillId="25" borderId="23" xfId="38" applyFill="1" applyBorder="1" applyAlignment="1" applyProtection="1">
      <alignment horizontal="right" vertical="top" wrapText="1"/>
    </xf>
    <xf numFmtId="0" fontId="17" fillId="0" borderId="0" xfId="0" applyFont="1" applyAlignment="1"/>
    <xf numFmtId="0" fontId="11" fillId="0" borderId="0" xfId="0" applyFont="1" applyAlignment="1">
      <alignment horizontal="center"/>
    </xf>
    <xf numFmtId="0" fontId="7" fillId="0" borderId="24" xfId="0" applyFont="1" applyBorder="1" applyAlignment="1"/>
    <xf numFmtId="0" fontId="0" fillId="0" borderId="25" xfId="0" applyBorder="1" applyAlignment="1"/>
    <xf numFmtId="0" fontId="0" fillId="0" borderId="26" xfId="0" applyBorder="1" applyAlignment="1"/>
    <xf numFmtId="0" fontId="0" fillId="0" borderId="0" xfId="0" quotePrefix="1" applyAlignment="1"/>
    <xf numFmtId="0" fontId="7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0" fillId="0" borderId="14" xfId="0" applyBorder="1" applyAlignment="1"/>
    <xf numFmtId="0" fontId="9" fillId="0" borderId="27" xfId="0" applyFont="1" applyBorder="1" applyAlignment="1"/>
    <xf numFmtId="0" fontId="0" fillId="0" borderId="27" xfId="0" applyBorder="1" applyAlignment="1">
      <alignment horizontal="right"/>
    </xf>
    <xf numFmtId="0" fontId="0" fillId="0" borderId="15" xfId="0" applyBorder="1" applyAlignment="1"/>
    <xf numFmtId="0" fontId="10" fillId="0" borderId="0" xfId="0" applyFont="1" applyAlignment="1"/>
    <xf numFmtId="0" fontId="0" fillId="26" borderId="14" xfId="0" applyFill="1" applyBorder="1" applyAlignment="1"/>
    <xf numFmtId="0" fontId="21" fillId="0" borderId="11" xfId="0" applyFont="1" applyBorder="1" applyAlignment="1"/>
    <xf numFmtId="0" fontId="0" fillId="0" borderId="17" xfId="0" applyBorder="1" applyAlignment="1"/>
    <xf numFmtId="0" fontId="0" fillId="26" borderId="16" xfId="0" applyFill="1" applyBorder="1" applyAlignment="1"/>
    <xf numFmtId="0" fontId="21" fillId="0" borderId="12" xfId="0" applyFont="1" applyBorder="1" applyAlignment="1"/>
    <xf numFmtId="11" fontId="0" fillId="0" borderId="0" xfId="0" applyNumberFormat="1" applyAlignment="1"/>
    <xf numFmtId="0" fontId="0" fillId="27" borderId="16" xfId="0" applyFill="1" applyBorder="1" applyAlignment="1"/>
    <xf numFmtId="0" fontId="0" fillId="26" borderId="18" xfId="0" applyFill="1" applyBorder="1" applyAlignment="1"/>
    <xf numFmtId="0" fontId="21" fillId="0" borderId="13" xfId="0" applyFont="1" applyBorder="1" applyAlignment="1"/>
    <xf numFmtId="0" fontId="0" fillId="0" borderId="16" xfId="0" applyBorder="1" applyAlignment="1"/>
    <xf numFmtId="0" fontId="0" fillId="0" borderId="16" xfId="0" applyBorder="1" applyAlignment="1">
      <alignment horizontal="left"/>
    </xf>
    <xf numFmtId="0" fontId="12" fillId="0" borderId="16" xfId="0" applyFont="1" applyBorder="1" applyAlignment="1"/>
    <xf numFmtId="2" fontId="9" fillId="0" borderId="0" xfId="0" applyNumberFormat="1" applyFont="1" applyAlignment="1"/>
    <xf numFmtId="1" fontId="9" fillId="0" borderId="0" xfId="0" applyNumberFormat="1" applyFont="1" applyAlignment="1"/>
    <xf numFmtId="169" fontId="9" fillId="0" borderId="0" xfId="0" applyNumberFormat="1" applyFont="1" applyAlignment="1"/>
    <xf numFmtId="0" fontId="28" fillId="28" borderId="10" xfId="0" applyFont="1" applyFill="1" applyBorder="1" applyAlignment="1"/>
    <xf numFmtId="0" fontId="0" fillId="0" borderId="10" xfId="0" applyBorder="1" applyAlignment="1"/>
    <xf numFmtId="0" fontId="0" fillId="0" borderId="19" xfId="0" applyBorder="1" applyAlignment="1"/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10" fillId="0" borderId="0" xfId="0" applyNumberFormat="1" applyFont="1" applyAlignment="1"/>
    <xf numFmtId="0" fontId="30" fillId="0" borderId="24" xfId="0" applyFont="1" applyBorder="1" applyAlignment="1"/>
    <xf numFmtId="0" fontId="30" fillId="0" borderId="26" xfId="0" applyFont="1" applyBorder="1" applyAlignment="1"/>
    <xf numFmtId="0" fontId="9" fillId="27" borderId="0" xfId="0" applyFont="1" applyFill="1" applyAlignment="1">
      <alignment horizont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/>
    </xf>
    <xf numFmtId="0" fontId="46" fillId="0" borderId="0" xfId="42" applyFont="1" applyAlignment="1">
      <alignment horizontal="left" vertical="center"/>
    </xf>
    <xf numFmtId="0" fontId="46" fillId="0" borderId="0" xfId="42" applyFont="1" applyAlignment="1">
      <alignment horizontal="center" vertical="center"/>
    </xf>
    <xf numFmtId="0" fontId="46" fillId="0" borderId="0" xfId="42" applyFont="1" applyAlignment="1">
      <alignment horizontal="left"/>
    </xf>
    <xf numFmtId="0" fontId="47" fillId="0" borderId="0" xfId="42" applyFont="1" applyAlignment="1">
      <alignment horizontal="left"/>
    </xf>
    <xf numFmtId="0" fontId="5" fillId="0" borderId="0" xfId="42" applyFont="1" applyAlignment="1">
      <alignment horizontal="left"/>
    </xf>
    <xf numFmtId="0" fontId="5" fillId="0" borderId="0" xfId="42" applyFont="1" applyAlignment="1">
      <alignment horizontal="left" wrapText="1"/>
    </xf>
    <xf numFmtId="0" fontId="47" fillId="0" borderId="0" xfId="42" applyFont="1" applyAlignment="1">
      <alignment horizontal="center"/>
    </xf>
    <xf numFmtId="0" fontId="20" fillId="0" borderId="0" xfId="0" applyFont="1" applyAlignment="1"/>
    <xf numFmtId="168" fontId="20" fillId="0" borderId="0" xfId="0" applyNumberFormat="1" applyFont="1" applyAlignment="1">
      <alignment horizontal="left" vertical="center"/>
    </xf>
    <xf numFmtId="0" fontId="4" fillId="0" borderId="24" xfId="0" applyFont="1" applyBorder="1" applyAlignment="1"/>
    <xf numFmtId="0" fontId="4" fillId="0" borderId="25" xfId="0" applyFont="1" applyBorder="1" applyAlignment="1">
      <alignment horizontal="center"/>
    </xf>
    <xf numFmtId="0" fontId="4" fillId="0" borderId="25" xfId="0" applyFont="1" applyBorder="1" applyAlignment="1">
      <alignment horizontal="left"/>
    </xf>
    <xf numFmtId="0" fontId="6" fillId="0" borderId="0" xfId="0" applyFont="1" applyAlignment="1"/>
    <xf numFmtId="0" fontId="6" fillId="26" borderId="15" xfId="0" applyFont="1" applyFill="1" applyBorder="1" applyAlignment="1"/>
    <xf numFmtId="0" fontId="6" fillId="26" borderId="17" xfId="0" applyFont="1" applyFill="1" applyBorder="1" applyAlignment="1"/>
    <xf numFmtId="0" fontId="6" fillId="28" borderId="17" xfId="0" applyFont="1" applyFill="1" applyBorder="1" applyAlignment="1"/>
    <xf numFmtId="0" fontId="6" fillId="27" borderId="16" xfId="0" applyFont="1" applyFill="1" applyBorder="1" applyAlignment="1"/>
    <xf numFmtId="0" fontId="6" fillId="26" borderId="19" xfId="0" applyFont="1" applyFill="1" applyBorder="1" applyAlignment="1"/>
    <xf numFmtId="0" fontId="4" fillId="0" borderId="21" xfId="0" applyFont="1" applyBorder="1" applyAlignment="1"/>
    <xf numFmtId="0" fontId="4" fillId="0" borderId="22" xfId="0" applyFont="1" applyBorder="1" applyAlignment="1"/>
    <xf numFmtId="0" fontId="6" fillId="0" borderId="18" xfId="0" applyFont="1" applyBorder="1" applyAlignment="1"/>
    <xf numFmtId="0" fontId="16" fillId="0" borderId="0" xfId="0" applyFont="1" applyAlignme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44" applyFont="1"/>
    <xf numFmtId="0" fontId="5" fillId="0" borderId="0" xfId="44" applyFont="1" applyAlignment="1">
      <alignment horizontal="center"/>
    </xf>
    <xf numFmtId="0" fontId="5" fillId="0" borderId="0" xfId="44" applyFont="1" applyAlignment="1">
      <alignment horizontal="left"/>
    </xf>
    <xf numFmtId="0" fontId="5" fillId="0" borderId="0" xfId="42" applyFont="1" applyAlignment="1">
      <alignment wrapText="1"/>
    </xf>
    <xf numFmtId="0" fontId="5" fillId="0" borderId="0" xfId="42" applyFont="1" applyAlignment="1">
      <alignment horizontal="center" wrapText="1"/>
    </xf>
    <xf numFmtId="14" fontId="6" fillId="0" borderId="0" xfId="0" applyNumberFormat="1" applyFont="1" applyAlignment="1"/>
    <xf numFmtId="0" fontId="47" fillId="0" borderId="0" xfId="0" applyFont="1" applyAlignme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 applyProtection="1">
      <protection locked="0"/>
    </xf>
    <xf numFmtId="0" fontId="48" fillId="0" borderId="0" xfId="0" applyFont="1" applyAlignment="1" applyProtection="1">
      <alignment horizontal="center"/>
      <protection locked="0"/>
    </xf>
    <xf numFmtId="0" fontId="5" fillId="0" borderId="0" xfId="43" applyFont="1"/>
    <xf numFmtId="0" fontId="5" fillId="0" borderId="0" xfId="43" applyFont="1" applyAlignment="1">
      <alignment horizontal="center"/>
    </xf>
    <xf numFmtId="0" fontId="5" fillId="0" borderId="0" xfId="43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6" fillId="0" borderId="27" xfId="0" applyFont="1" applyBorder="1" applyAlignment="1">
      <alignment horizontal="right" vertical="center"/>
    </xf>
    <xf numFmtId="0" fontId="6" fillId="0" borderId="15" xfId="0" applyFont="1" applyBorder="1" applyAlignment="1">
      <alignment vertical="center"/>
    </xf>
    <xf numFmtId="0" fontId="6" fillId="0" borderId="0" xfId="0" quotePrefix="1" applyFont="1" applyAlignment="1">
      <alignment vertical="center"/>
    </xf>
    <xf numFmtId="0" fontId="6" fillId="26" borderId="14" xfId="0" applyFont="1" applyFill="1" applyBorder="1" applyAlignment="1">
      <alignment vertical="center"/>
    </xf>
    <xf numFmtId="0" fontId="6" fillId="26" borderId="15" xfId="0" applyFont="1" applyFill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26" borderId="16" xfId="0" applyFont="1" applyFill="1" applyBorder="1" applyAlignment="1">
      <alignment vertical="center"/>
    </xf>
    <xf numFmtId="0" fontId="6" fillId="26" borderId="17" xfId="0" applyFont="1" applyFill="1" applyBorder="1" applyAlignment="1">
      <alignment vertical="center"/>
    </xf>
    <xf numFmtId="0" fontId="21" fillId="0" borderId="12" xfId="0" applyFont="1" applyBorder="1" applyAlignment="1">
      <alignment vertical="center"/>
    </xf>
    <xf numFmtId="11" fontId="6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6" fillId="27" borderId="16" xfId="0" applyFont="1" applyFill="1" applyBorder="1" applyAlignment="1">
      <alignment vertical="center"/>
    </xf>
    <xf numFmtId="0" fontId="6" fillId="28" borderId="17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26" borderId="18" xfId="0" applyFont="1" applyFill="1" applyBorder="1" applyAlignment="1">
      <alignment vertical="center"/>
    </xf>
    <xf numFmtId="0" fontId="6" fillId="26" borderId="19" xfId="0" applyFont="1" applyFill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9" fillId="27" borderId="0" xfId="0" applyFont="1" applyFill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6" xfId="0" applyFont="1" applyBorder="1" applyAlignment="1">
      <alignment horizontal="left" vertical="center"/>
    </xf>
    <xf numFmtId="0" fontId="6" fillId="0" borderId="13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/>
    </xf>
    <xf numFmtId="169" fontId="9" fillId="0" borderId="0" xfId="0" applyNumberFormat="1" applyFont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28" fillId="28" borderId="10" xfId="0" applyFont="1" applyFill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30" fillId="0" borderId="24" xfId="0" applyFont="1" applyBorder="1" applyAlignment="1">
      <alignment vertical="center"/>
    </xf>
    <xf numFmtId="0" fontId="30" fillId="0" borderId="26" xfId="0" applyFont="1" applyBorder="1" applyAlignment="1">
      <alignment vertical="center"/>
    </xf>
    <xf numFmtId="22" fontId="9" fillId="0" borderId="0" xfId="0" applyNumberFormat="1" applyFont="1" applyAlignment="1">
      <alignment vertical="center"/>
    </xf>
    <xf numFmtId="0" fontId="29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14" fontId="6" fillId="0" borderId="0" xfId="0" applyNumberFormat="1" applyFont="1" applyAlignment="1">
      <alignment vertical="center"/>
    </xf>
    <xf numFmtId="167" fontId="48" fillId="0" borderId="0" xfId="0" applyNumberFormat="1" applyFont="1" applyAlignment="1">
      <alignment horizontal="left" vertical="center" wrapText="1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rmal_A_1_Her_CC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248322147651008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26174496644295"/>
          <c:y val="0.13498658904363875"/>
          <c:w val="0.808724832214765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1'!$H$21:$H$965</c:f>
              <c:numCache>
                <c:formatCode>General</c:formatCode>
                <c:ptCount val="945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2B-4E8A-BEEF-5BDC95A9362A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</c:numCache>
              </c:numRef>
            </c:plus>
            <c:min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1'!$I$21:$I$965</c:f>
              <c:numCache>
                <c:formatCode>General</c:formatCode>
                <c:ptCount val="945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2B-4E8A-BEEF-5BDC95A9362A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1'!$J$21:$J$965</c:f>
              <c:numCache>
                <c:formatCode>General</c:formatCode>
                <c:ptCount val="945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2B-4E8A-BEEF-5BDC95A9362A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1'!$K$21:$K$965</c:f>
              <c:numCache>
                <c:formatCode>General</c:formatCode>
                <c:ptCount val="945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0.32894800000212854</c:v>
                </c:pt>
                <c:pt idx="332">
                  <c:v>0.33065080000960734</c:v>
                </c:pt>
                <c:pt idx="333">
                  <c:v>0.34246050000365358</c:v>
                </c:pt>
                <c:pt idx="334">
                  <c:v>0.34314020000601886</c:v>
                </c:pt>
                <c:pt idx="335">
                  <c:v>0.34341699999640696</c:v>
                </c:pt>
                <c:pt idx="336">
                  <c:v>0.34397349999926519</c:v>
                </c:pt>
                <c:pt idx="337">
                  <c:v>0.34690679999766871</c:v>
                </c:pt>
                <c:pt idx="338">
                  <c:v>0.34699080000427784</c:v>
                </c:pt>
                <c:pt idx="339">
                  <c:v>0.3439864000029047</c:v>
                </c:pt>
                <c:pt idx="340">
                  <c:v>0.43056320001051063</c:v>
                </c:pt>
                <c:pt idx="341">
                  <c:v>0.36020340000686701</c:v>
                </c:pt>
                <c:pt idx="342">
                  <c:v>0.36317000000417465</c:v>
                </c:pt>
                <c:pt idx="343">
                  <c:v>0.36430039999686414</c:v>
                </c:pt>
                <c:pt idx="344">
                  <c:v>0.38240560000122059</c:v>
                </c:pt>
                <c:pt idx="345">
                  <c:v>0.38414899999770569</c:v>
                </c:pt>
                <c:pt idx="346">
                  <c:v>0.39614119999896502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2B-4E8A-BEEF-5BDC95A9362A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1'!$L$21:$L$965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62B-4E8A-BEEF-5BDC95A9362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1'!$M$21:$M$965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2B-4E8A-BEEF-5BDC95A9362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1'!$N$21:$N$965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62B-4E8A-BEEF-5BDC95A9362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1'!$O$21:$O$965</c:f>
              <c:numCache>
                <c:formatCode>General</c:formatCode>
                <c:ptCount val="945"/>
                <c:pt idx="277">
                  <c:v>7.6675381787466357E-2</c:v>
                </c:pt>
                <c:pt idx="278">
                  <c:v>8.0769299992519916E-2</c:v>
                </c:pt>
                <c:pt idx="279">
                  <c:v>8.3271138895608332E-2</c:v>
                </c:pt>
                <c:pt idx="280">
                  <c:v>9.2975241307587275E-2</c:v>
                </c:pt>
                <c:pt idx="281">
                  <c:v>9.7599852613295957E-2</c:v>
                </c:pt>
                <c:pt idx="282">
                  <c:v>0.1126108860318259</c:v>
                </c:pt>
                <c:pt idx="283">
                  <c:v>0.11291413923220028</c:v>
                </c:pt>
                <c:pt idx="284">
                  <c:v>0.11298995253229382</c:v>
                </c:pt>
                <c:pt idx="285">
                  <c:v>0.12367962784548947</c:v>
                </c:pt>
                <c:pt idx="286">
                  <c:v>0.12436194754633167</c:v>
                </c:pt>
                <c:pt idx="287">
                  <c:v>0.12436194754633167</c:v>
                </c:pt>
                <c:pt idx="288">
                  <c:v>0.12580240024810985</c:v>
                </c:pt>
                <c:pt idx="289">
                  <c:v>0.1283800524512918</c:v>
                </c:pt>
                <c:pt idx="290">
                  <c:v>0.12982050515306987</c:v>
                </c:pt>
                <c:pt idx="291">
                  <c:v>0.13164002435531597</c:v>
                </c:pt>
                <c:pt idx="292">
                  <c:v>0.14308783266944736</c:v>
                </c:pt>
                <c:pt idx="293">
                  <c:v>0.14346689916991529</c:v>
                </c:pt>
                <c:pt idx="294">
                  <c:v>0.15802305278788376</c:v>
                </c:pt>
                <c:pt idx="295">
                  <c:v>0.15802305278788376</c:v>
                </c:pt>
                <c:pt idx="296">
                  <c:v>0.15942559883961505</c:v>
                </c:pt>
                <c:pt idx="297">
                  <c:v>0.1599183852902234</c:v>
                </c:pt>
                <c:pt idx="298">
                  <c:v>0.16105558479162718</c:v>
                </c:pt>
                <c:pt idx="299">
                  <c:v>0.17337524605683485</c:v>
                </c:pt>
                <c:pt idx="300">
                  <c:v>0.1748536054086598</c:v>
                </c:pt>
                <c:pt idx="301">
                  <c:v>0.1748536054086598</c:v>
                </c:pt>
                <c:pt idx="302">
                  <c:v>0.1748536054086598</c:v>
                </c:pt>
                <c:pt idx="303">
                  <c:v>0.17561173840959565</c:v>
                </c:pt>
                <c:pt idx="304">
                  <c:v>0.17568755170968919</c:v>
                </c:pt>
                <c:pt idx="305">
                  <c:v>0.17879589701352627</c:v>
                </c:pt>
                <c:pt idx="306">
                  <c:v>0.18956138562681546</c:v>
                </c:pt>
                <c:pt idx="307">
                  <c:v>0.19107765162868717</c:v>
                </c:pt>
                <c:pt idx="308">
                  <c:v>0.19107765162868717</c:v>
                </c:pt>
                <c:pt idx="309">
                  <c:v>0.19107765162868717</c:v>
                </c:pt>
                <c:pt idx="310">
                  <c:v>0.20639193824759139</c:v>
                </c:pt>
                <c:pt idx="311">
                  <c:v>0.22322249086836743</c:v>
                </c:pt>
                <c:pt idx="312">
                  <c:v>0.22542107657108146</c:v>
                </c:pt>
                <c:pt idx="313">
                  <c:v>0.23811980433675706</c:v>
                </c:pt>
                <c:pt idx="314">
                  <c:v>0.24005304348914347</c:v>
                </c:pt>
                <c:pt idx="315">
                  <c:v>0.25551895670823499</c:v>
                </c:pt>
                <c:pt idx="316">
                  <c:v>0.26802815122367663</c:v>
                </c:pt>
                <c:pt idx="317">
                  <c:v>0.26802815122367663</c:v>
                </c:pt>
                <c:pt idx="318">
                  <c:v>0.26802815122367663</c:v>
                </c:pt>
                <c:pt idx="319">
                  <c:v>0.27083324332713921</c:v>
                </c:pt>
                <c:pt idx="320">
                  <c:v>0.27147765637793475</c:v>
                </c:pt>
                <c:pt idx="321">
                  <c:v>0.27147765637793475</c:v>
                </c:pt>
                <c:pt idx="322">
                  <c:v>0.27227369602891738</c:v>
                </c:pt>
                <c:pt idx="323">
                  <c:v>0.28447963734398474</c:v>
                </c:pt>
                <c:pt idx="324">
                  <c:v>0.28629915654623073</c:v>
                </c:pt>
                <c:pt idx="325">
                  <c:v>0.28880099544931903</c:v>
                </c:pt>
                <c:pt idx="326">
                  <c:v>0.30256110941630487</c:v>
                </c:pt>
                <c:pt idx="327">
                  <c:v>0.30396365546803616</c:v>
                </c:pt>
                <c:pt idx="328">
                  <c:v>0.30426690866841055</c:v>
                </c:pt>
                <c:pt idx="329">
                  <c:v>0.30570736137018872</c:v>
                </c:pt>
                <c:pt idx="330">
                  <c:v>0.32215884749049672</c:v>
                </c:pt>
                <c:pt idx="331">
                  <c:v>0.33527454840668713</c:v>
                </c:pt>
                <c:pt idx="332">
                  <c:v>0.33785220060986898</c:v>
                </c:pt>
                <c:pt idx="333">
                  <c:v>0.34948954217423445</c:v>
                </c:pt>
                <c:pt idx="334">
                  <c:v>0.34975488872456195</c:v>
                </c:pt>
                <c:pt idx="335">
                  <c:v>0.35005814192493634</c:v>
                </c:pt>
                <c:pt idx="336">
                  <c:v>0.35062674167563823</c:v>
                </c:pt>
                <c:pt idx="337">
                  <c:v>0.3514985946267144</c:v>
                </c:pt>
                <c:pt idx="338">
                  <c:v>0.35301486062858611</c:v>
                </c:pt>
                <c:pt idx="339">
                  <c:v>0.35437950003027063</c:v>
                </c:pt>
                <c:pt idx="340">
                  <c:v>0.35468275323064502</c:v>
                </c:pt>
                <c:pt idx="341">
                  <c:v>0.3646142955429047</c:v>
                </c:pt>
                <c:pt idx="342">
                  <c:v>0.36635800144505726</c:v>
                </c:pt>
                <c:pt idx="343">
                  <c:v>0.3672677610461802</c:v>
                </c:pt>
                <c:pt idx="344">
                  <c:v>0.38288530086545891</c:v>
                </c:pt>
                <c:pt idx="345">
                  <c:v>0.38493225996798575</c:v>
                </c:pt>
                <c:pt idx="346">
                  <c:v>0.39941260028586056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62B-4E8A-BEEF-5BDC95A9362A}"/>
            </c:ext>
          </c:extLst>
        </c:ser>
        <c:ser>
          <c:idx val="8"/>
          <c:order val="8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62B-4E8A-BEEF-5BDC95A9362A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1'!$U$21:$U$965</c:f>
              <c:numCache>
                <c:formatCode>General</c:formatCode>
                <c:ptCount val="945"/>
                <c:pt idx="2">
                  <c:v>-0.18055699999604258</c:v>
                </c:pt>
                <c:pt idx="96">
                  <c:v>5.5046400004357565E-2</c:v>
                </c:pt>
                <c:pt idx="251">
                  <c:v>0.10715540000092005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62B-4E8A-BEEF-5BDC95A93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9072"/>
        <c:axId val="1"/>
      </c:scatterChart>
      <c:valAx>
        <c:axId val="690129072"/>
        <c:scaling>
          <c:orientation val="minMax"/>
          <c:min val="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1208053691275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  <c:min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013422818791948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90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5369127516778527E-2"/>
          <c:y val="0.92837725862779552"/>
          <c:w val="0.93791946308724827"/>
          <c:h val="5.50967079528281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353486593070334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7861390058022"/>
          <c:y val="0.13461556519301221"/>
          <c:w val="0.80904654955531163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(old)'!$H$21:$H$970</c:f>
              <c:numCache>
                <c:formatCode>General</c:formatCode>
                <c:ptCount val="950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99-4122-A132-34CB4FF301F1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plus>
            <c:min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(old)'!$I$21:$I$970</c:f>
              <c:numCache>
                <c:formatCode>General</c:formatCode>
                <c:ptCount val="950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99-4122-A132-34CB4FF301F1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(old)'!$J$21:$J$970</c:f>
              <c:numCache>
                <c:formatCode>General</c:formatCode>
                <c:ptCount val="950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99-4122-A132-34CB4FF301F1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(old)'!$K$21:$K$970</c:f>
              <c:numCache>
                <c:formatCode>General</c:formatCode>
                <c:ptCount val="950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0.34246050000365358</c:v>
                </c:pt>
                <c:pt idx="332">
                  <c:v>0.34314020000601886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99-4122-A132-34CB4FF301F1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(old)'!$L$21:$L$970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99-4122-A132-34CB4FF301F1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(old)'!$M$21:$M$970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99-4122-A132-34CB4FF301F1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(old)'!$N$21:$N$970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899-4122-A132-34CB4FF301F1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(old)'!$O$21:$O$970</c:f>
              <c:numCache>
                <c:formatCode>General</c:formatCode>
                <c:ptCount val="950"/>
                <c:pt idx="277">
                  <c:v>9.2519561341395218E-2</c:v>
                </c:pt>
                <c:pt idx="278">
                  <c:v>9.6307648699878012E-2</c:v>
                </c:pt>
                <c:pt idx="279">
                  <c:v>9.8622590974506374E-2</c:v>
                </c:pt>
                <c:pt idx="280">
                  <c:v>0.10760176100942836</c:v>
                </c:pt>
                <c:pt idx="281">
                  <c:v>0.11188089672919593</c:v>
                </c:pt>
                <c:pt idx="282">
                  <c:v>0.12577055037696599</c:v>
                </c:pt>
                <c:pt idx="283">
                  <c:v>0.12605114944055723</c:v>
                </c:pt>
                <c:pt idx="284">
                  <c:v>0.12612129920645515</c:v>
                </c:pt>
                <c:pt idx="285">
                  <c:v>0.13601241619804888</c:v>
                </c:pt>
                <c:pt idx="286">
                  <c:v>0.13664376409112938</c:v>
                </c:pt>
                <c:pt idx="287">
                  <c:v>0.13664376409112938</c:v>
                </c:pt>
                <c:pt idx="288">
                  <c:v>0.13797660964318809</c:v>
                </c:pt>
                <c:pt idx="289">
                  <c:v>0.14036170168371426</c:v>
                </c:pt>
                <c:pt idx="290">
                  <c:v>0.14169454723577307</c:v>
                </c:pt>
                <c:pt idx="291">
                  <c:v>0.14337814161732093</c:v>
                </c:pt>
                <c:pt idx="292">
                  <c:v>0.15397075626789297</c:v>
                </c:pt>
                <c:pt idx="293">
                  <c:v>0.15432150509738213</c:v>
                </c:pt>
                <c:pt idx="294">
                  <c:v>0.16779026014976522</c:v>
                </c:pt>
                <c:pt idx="295">
                  <c:v>0.16779026014976522</c:v>
                </c:pt>
                <c:pt idx="296">
                  <c:v>0.16908803081887508</c:v>
                </c:pt>
                <c:pt idx="297">
                  <c:v>0.169544004297211</c:v>
                </c:pt>
                <c:pt idx="298">
                  <c:v>0.17059625078567836</c:v>
                </c:pt>
                <c:pt idx="299">
                  <c:v>0.18199558774407548</c:v>
                </c:pt>
                <c:pt idx="300">
                  <c:v>0.18336350817908315</c:v>
                </c:pt>
                <c:pt idx="301">
                  <c:v>0.18336350817908315</c:v>
                </c:pt>
                <c:pt idx="302">
                  <c:v>0.18336350817908315</c:v>
                </c:pt>
                <c:pt idx="303">
                  <c:v>0.18406500583806146</c:v>
                </c:pt>
                <c:pt idx="304">
                  <c:v>0.18413515560395927</c:v>
                </c:pt>
                <c:pt idx="305">
                  <c:v>0.18701129600577021</c:v>
                </c:pt>
                <c:pt idx="306">
                  <c:v>0.19697256276326186</c:v>
                </c:pt>
                <c:pt idx="307">
                  <c:v>0.19837555808121848</c:v>
                </c:pt>
                <c:pt idx="308">
                  <c:v>0.19837555808121848</c:v>
                </c:pt>
                <c:pt idx="309">
                  <c:v>0.19837555808121848</c:v>
                </c:pt>
                <c:pt idx="310">
                  <c:v>0.21254581079257978</c:v>
                </c:pt>
                <c:pt idx="311">
                  <c:v>0.2281190588218977</c:v>
                </c:pt>
                <c:pt idx="312">
                  <c:v>0.23015340203293472</c:v>
                </c:pt>
                <c:pt idx="313">
                  <c:v>0.24190348782082099</c:v>
                </c:pt>
                <c:pt idx="314">
                  <c:v>0.24369230685121562</c:v>
                </c:pt>
                <c:pt idx="315">
                  <c:v>0.25800285909437265</c:v>
                </c:pt>
                <c:pt idx="316">
                  <c:v>0.26957757046751435</c:v>
                </c:pt>
                <c:pt idx="317">
                  <c:v>0.26957757046751435</c:v>
                </c:pt>
                <c:pt idx="318">
                  <c:v>0.26957757046751435</c:v>
                </c:pt>
                <c:pt idx="319">
                  <c:v>0.27217311180573406</c:v>
                </c:pt>
                <c:pt idx="320">
                  <c:v>0.2727693848158656</c:v>
                </c:pt>
                <c:pt idx="321">
                  <c:v>0.2727693848158656</c:v>
                </c:pt>
                <c:pt idx="322">
                  <c:v>0.27350595735779276</c:v>
                </c:pt>
                <c:pt idx="323">
                  <c:v>0.28480006966734323</c:v>
                </c:pt>
                <c:pt idx="324">
                  <c:v>0.28648366404889108</c:v>
                </c:pt>
                <c:pt idx="325">
                  <c:v>0.28879860632351945</c:v>
                </c:pt>
                <c:pt idx="326">
                  <c:v>0.30153078883397527</c:v>
                </c:pt>
                <c:pt idx="327">
                  <c:v>0.30282855950308513</c:v>
                </c:pt>
                <c:pt idx="328">
                  <c:v>0.30310915856667636</c:v>
                </c:pt>
                <c:pt idx="329">
                  <c:v>0.30444200411873518</c:v>
                </c:pt>
                <c:pt idx="330">
                  <c:v>0.31966450331856394</c:v>
                </c:pt>
                <c:pt idx="331">
                  <c:v>0.34495349392473112</c:v>
                </c:pt>
                <c:pt idx="332">
                  <c:v>0.34519901810537351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899-4122-A132-34CB4FF301F1}"/>
            </c:ext>
          </c:extLst>
        </c:ser>
        <c:ser>
          <c:idx val="8"/>
          <c:order val="8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899-4122-A132-34CB4FF301F1}"/>
            </c:ext>
          </c:extLst>
        </c:ser>
        <c:ser>
          <c:idx val="9"/>
          <c:order val="9"/>
          <c:tx>
            <c:strRef>
              <c:f>'A (old)'!$U$20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(old)'!$U$21:$U$970</c:f>
              <c:numCache>
                <c:formatCode>General</c:formatCode>
                <c:ptCount val="950"/>
                <c:pt idx="2">
                  <c:v>-0.18055699999604258</c:v>
                </c:pt>
                <c:pt idx="96">
                  <c:v>5.5046400004357565E-2</c:v>
                </c:pt>
                <c:pt idx="251">
                  <c:v>0.10715540000092005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899-4122-A132-34CB4FF3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027816"/>
        <c:axId val="1"/>
      </c:scatterChart>
      <c:valAx>
        <c:axId val="68402781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8881898556652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26298157453935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027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695159964300945E-2"/>
          <c:y val="0.92857258227336958"/>
          <c:w val="0.99330159106996041"/>
          <c:h val="0.9835176372184245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Quad residuals</a:t>
            </a:r>
          </a:p>
        </c:rich>
      </c:tx>
      <c:layout>
        <c:manualLayout>
          <c:xMode val="edge"/>
          <c:yMode val="edge"/>
          <c:x val="0.35897483402809943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23850843483168"/>
          <c:y val="0.13351516401349095"/>
          <c:w val="0.81749743338964898"/>
          <c:h val="0.6948238127232692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(old)'!$AC$21:$AC$970</c:f>
              <c:numCache>
                <c:formatCode>General</c:formatCode>
                <c:ptCount val="950"/>
                <c:pt idx="0">
                  <c:v>-8.0375930105155549E-2</c:v>
                </c:pt>
                <c:pt idx="1">
                  <c:v>-6.8978275699432184E-2</c:v>
                </c:pt>
                <c:pt idx="3">
                  <c:v>-7.2528403230208371E-2</c:v>
                </c:pt>
                <c:pt idx="4">
                  <c:v>-7.0665127801111796E-2</c:v>
                </c:pt>
                <c:pt idx="5">
                  <c:v>-7.0151186871821439E-2</c:v>
                </c:pt>
                <c:pt idx="6">
                  <c:v>-7.1188058184910294E-2</c:v>
                </c:pt>
                <c:pt idx="7">
                  <c:v>-6.2447860166023092E-2</c:v>
                </c:pt>
                <c:pt idx="8">
                  <c:v>-6.0599791113212897E-2</c:v>
                </c:pt>
                <c:pt idx="9">
                  <c:v>-5.6609933012297123E-2</c:v>
                </c:pt>
                <c:pt idx="10">
                  <c:v>-5.6792768550788186E-2</c:v>
                </c:pt>
                <c:pt idx="11">
                  <c:v>-5.8945538811769727E-2</c:v>
                </c:pt>
                <c:pt idx="12">
                  <c:v>-5.5416343225537026E-2</c:v>
                </c:pt>
                <c:pt idx="13">
                  <c:v>-5.1660919928193841E-2</c:v>
                </c:pt>
                <c:pt idx="14">
                  <c:v>-5.0891662925793918E-2</c:v>
                </c:pt>
                <c:pt idx="15">
                  <c:v>-4.9091581975808679E-2</c:v>
                </c:pt>
                <c:pt idx="16">
                  <c:v>-4.9101750605093128E-2</c:v>
                </c:pt>
                <c:pt idx="17">
                  <c:v>-4.9221168084437952E-2</c:v>
                </c:pt>
                <c:pt idx="18">
                  <c:v>-5.026464199294467E-2</c:v>
                </c:pt>
                <c:pt idx="19">
                  <c:v>-4.7427119528505673E-2</c:v>
                </c:pt>
                <c:pt idx="20">
                  <c:v>-4.6987500496785642E-2</c:v>
                </c:pt>
                <c:pt idx="21">
                  <c:v>-4.8033772115215166E-2</c:v>
                </c:pt>
                <c:pt idx="22">
                  <c:v>-3.9285775579558056E-2</c:v>
                </c:pt>
                <c:pt idx="23">
                  <c:v>-4.3369026107810543E-2</c:v>
                </c:pt>
                <c:pt idx="24">
                  <c:v>-3.8643131341260711E-2</c:v>
                </c:pt>
                <c:pt idx="25">
                  <c:v>-4.0822364650326626E-2</c:v>
                </c:pt>
                <c:pt idx="26">
                  <c:v>-3.9001968243714463E-2</c:v>
                </c:pt>
                <c:pt idx="27">
                  <c:v>-3.1953029920011339E-2</c:v>
                </c:pt>
                <c:pt idx="28">
                  <c:v>-3.2149254577106705E-2</c:v>
                </c:pt>
                <c:pt idx="29">
                  <c:v>-3.2235235343924584E-2</c:v>
                </c:pt>
                <c:pt idx="30">
                  <c:v>-3.3284403418618047E-2</c:v>
                </c:pt>
                <c:pt idx="31">
                  <c:v>-3.4333597821061046E-2</c:v>
                </c:pt>
                <c:pt idx="32">
                  <c:v>-3.3419751391043709E-2</c:v>
                </c:pt>
                <c:pt idx="33">
                  <c:v>-3.2654003275512322E-2</c:v>
                </c:pt>
                <c:pt idx="34">
                  <c:v>-3.7839358629147252E-2</c:v>
                </c:pt>
                <c:pt idx="35">
                  <c:v>-1.2989543225222111E-2</c:v>
                </c:pt>
                <c:pt idx="36">
                  <c:v>-2.3045596955944707E-2</c:v>
                </c:pt>
                <c:pt idx="37">
                  <c:v>-6.3664712219390768E-3</c:v>
                </c:pt>
                <c:pt idx="38">
                  <c:v>-6.5952678053828734E-3</c:v>
                </c:pt>
                <c:pt idx="39">
                  <c:v>-6.695498789978202E-3</c:v>
                </c:pt>
                <c:pt idx="40">
                  <c:v>-7.7528098426207989E-3</c:v>
                </c:pt>
                <c:pt idx="41">
                  <c:v>-8.8101472302888964E-3</c:v>
                </c:pt>
                <c:pt idx="42">
                  <c:v>-7.9105510144110297E-3</c:v>
                </c:pt>
                <c:pt idx="43">
                  <c:v>-7.1834820614184239E-3</c:v>
                </c:pt>
                <c:pt idx="44">
                  <c:v>-1.2399373596005001E-2</c:v>
                </c:pt>
                <c:pt idx="45">
                  <c:v>2.2895387804090395E-2</c:v>
                </c:pt>
                <c:pt idx="46">
                  <c:v>1.9659920529010146E-2</c:v>
                </c:pt>
                <c:pt idx="47">
                  <c:v>2.7244199331279029E-2</c:v>
                </c:pt>
                <c:pt idx="48">
                  <c:v>3.2067395874386805E-2</c:v>
                </c:pt>
                <c:pt idx="49">
                  <c:v>2.861645217703581E-2</c:v>
                </c:pt>
                <c:pt idx="50">
                  <c:v>3.6586583369978165E-2</c:v>
                </c:pt>
                <c:pt idx="51">
                  <c:v>4.4224299943440515E-2</c:v>
                </c:pt>
                <c:pt idx="52">
                  <c:v>4.4104842105190598E-2</c:v>
                </c:pt>
                <c:pt idx="53">
                  <c:v>5.4873014776053664E-2</c:v>
                </c:pt>
                <c:pt idx="54">
                  <c:v>5.8610714161902333E-2</c:v>
                </c:pt>
                <c:pt idx="55">
                  <c:v>5.5540704797226136E-2</c:v>
                </c:pt>
                <c:pt idx="56">
                  <c:v>5.8400607071906772E-2</c:v>
                </c:pt>
                <c:pt idx="57">
                  <c:v>6.2348043269890123E-2</c:v>
                </c:pt>
                <c:pt idx="58">
                  <c:v>6.2162447810722804E-2</c:v>
                </c:pt>
                <c:pt idx="59">
                  <c:v>6.2700968663341655E-2</c:v>
                </c:pt>
                <c:pt idx="60">
                  <c:v>6.3683197244115558E-2</c:v>
                </c:pt>
                <c:pt idx="61">
                  <c:v>6.1629873129338181E-2</c:v>
                </c:pt>
                <c:pt idx="62">
                  <c:v>6.2487603064141889E-2</c:v>
                </c:pt>
                <c:pt idx="63">
                  <c:v>6.3095817300537677E-2</c:v>
                </c:pt>
                <c:pt idx="64">
                  <c:v>6.954240358722856E-2</c:v>
                </c:pt>
                <c:pt idx="65">
                  <c:v>6.4345650825389594E-2</c:v>
                </c:pt>
                <c:pt idx="66">
                  <c:v>7.0331014267061426E-2</c:v>
                </c:pt>
                <c:pt idx="67">
                  <c:v>6.8186321717241108E-2</c:v>
                </c:pt>
                <c:pt idx="68">
                  <c:v>6.2570203323041362E-2</c:v>
                </c:pt>
                <c:pt idx="69">
                  <c:v>6.7570203327697975E-2</c:v>
                </c:pt>
                <c:pt idx="70">
                  <c:v>5.8751827266365644E-2</c:v>
                </c:pt>
                <c:pt idx="71">
                  <c:v>7.1370906643008422E-2</c:v>
                </c:pt>
                <c:pt idx="72">
                  <c:v>6.2018616083435521E-2</c:v>
                </c:pt>
                <c:pt idx="73">
                  <c:v>6.5009570772765951E-2</c:v>
                </c:pt>
                <c:pt idx="74">
                  <c:v>5.5990747748989905E-2</c:v>
                </c:pt>
                <c:pt idx="75">
                  <c:v>6.5858940492035598E-2</c:v>
                </c:pt>
                <c:pt idx="76">
                  <c:v>6.8858940496284757E-2</c:v>
                </c:pt>
                <c:pt idx="77">
                  <c:v>6.1576224829652457E-2</c:v>
                </c:pt>
                <c:pt idx="78">
                  <c:v>6.7425291742622365E-2</c:v>
                </c:pt>
                <c:pt idx="79">
                  <c:v>6.1293138882947379E-2</c:v>
                </c:pt>
                <c:pt idx="80">
                  <c:v>7.1713724886130273E-2</c:v>
                </c:pt>
                <c:pt idx="81">
                  <c:v>6.4425627749451805E-2</c:v>
                </c:pt>
                <c:pt idx="82">
                  <c:v>6.4348739306762118E-2</c:v>
                </c:pt>
                <c:pt idx="83">
                  <c:v>6.4829053606645842E-2</c:v>
                </c:pt>
                <c:pt idx="84">
                  <c:v>5.9694124427866146E-2</c:v>
                </c:pt>
                <c:pt idx="85">
                  <c:v>6.5539820923234932E-2</c:v>
                </c:pt>
                <c:pt idx="86">
                  <c:v>3.9407589998538994E-2</c:v>
                </c:pt>
                <c:pt idx="87">
                  <c:v>4.0188661257952861E-2</c:v>
                </c:pt>
                <c:pt idx="88">
                  <c:v>4.3730257720541281E-2</c:v>
                </c:pt>
                <c:pt idx="89">
                  <c:v>4.0350919890083992E-2</c:v>
                </c:pt>
                <c:pt idx="90">
                  <c:v>3.9638517598305251E-2</c:v>
                </c:pt>
                <c:pt idx="91">
                  <c:v>3.611268453176162E-2</c:v>
                </c:pt>
                <c:pt idx="92">
                  <c:v>4.0565449611003161E-2</c:v>
                </c:pt>
                <c:pt idx="93">
                  <c:v>2.2673607897027024E-2</c:v>
                </c:pt>
                <c:pt idx="94">
                  <c:v>-8.6133983896038435E-3</c:v>
                </c:pt>
                <c:pt idx="95">
                  <c:v>-1.1030571135922157E-2</c:v>
                </c:pt>
                <c:pt idx="96">
                  <c:v>4.6969428868618039E-2</c:v>
                </c:pt>
                <c:pt idx="97">
                  <c:v>-8.2064005540910274E-3</c:v>
                </c:pt>
                <c:pt idx="98">
                  <c:v>-8.2064005540910274E-3</c:v>
                </c:pt>
                <c:pt idx="99">
                  <c:v>-5.3603376943229079E-3</c:v>
                </c:pt>
                <c:pt idx="100">
                  <c:v>-1.1778573563950841E-2</c:v>
                </c:pt>
                <c:pt idx="101">
                  <c:v>-1.2114053234381875E-2</c:v>
                </c:pt>
                <c:pt idx="102">
                  <c:v>-1.344892972545917E-2</c:v>
                </c:pt>
                <c:pt idx="103">
                  <c:v>-1.363829266045496E-2</c:v>
                </c:pt>
                <c:pt idx="104">
                  <c:v>-1.3784176512383518E-2</c:v>
                </c:pt>
                <c:pt idx="105">
                  <c:v>-2.7805429834635714E-3</c:v>
                </c:pt>
                <c:pt idx="106">
                  <c:v>-1.2716758252518948E-2</c:v>
                </c:pt>
                <c:pt idx="107">
                  <c:v>-1.13606846988176E-2</c:v>
                </c:pt>
                <c:pt idx="108">
                  <c:v>-8.3606846945684411E-3</c:v>
                </c:pt>
                <c:pt idx="109">
                  <c:v>-1.6565015851291397E-2</c:v>
                </c:pt>
                <c:pt idx="110">
                  <c:v>-1.6228042259677292E-2</c:v>
                </c:pt>
                <c:pt idx="111">
                  <c:v>-1.6321236414081831E-2</c:v>
                </c:pt>
                <c:pt idx="112">
                  <c:v>-1.5414456896032176E-2</c:v>
                </c:pt>
                <c:pt idx="113">
                  <c:v>-1.4414456899466428E-2</c:v>
                </c:pt>
                <c:pt idx="114">
                  <c:v>-1.0694276337076754E-2</c:v>
                </c:pt>
                <c:pt idx="115">
                  <c:v>-1.8764268228645554E-2</c:v>
                </c:pt>
                <c:pt idx="116">
                  <c:v>-1.6764268228238101E-2</c:v>
                </c:pt>
                <c:pt idx="117">
                  <c:v>-1.9003233828089463E-2</c:v>
                </c:pt>
                <c:pt idx="118">
                  <c:v>-2.6984769622153765E-2</c:v>
                </c:pt>
                <c:pt idx="119">
                  <c:v>-2.4984769621746311E-2</c:v>
                </c:pt>
                <c:pt idx="120">
                  <c:v>-6.6964635664270543E-3</c:v>
                </c:pt>
                <c:pt idx="121">
                  <c:v>-3.1013308587818169E-2</c:v>
                </c:pt>
                <c:pt idx="122">
                  <c:v>-3.0565205012252523E-2</c:v>
                </c:pt>
                <c:pt idx="123">
                  <c:v>-2.7565205015279322E-2</c:v>
                </c:pt>
                <c:pt idx="124">
                  <c:v>-2.49977312266353E-2</c:v>
                </c:pt>
                <c:pt idx="125">
                  <c:v>-2.9551179569153527E-2</c:v>
                </c:pt>
                <c:pt idx="126">
                  <c:v>-3.9449694215181588E-2</c:v>
                </c:pt>
                <c:pt idx="127">
                  <c:v>-3.683945456621783E-2</c:v>
                </c:pt>
                <c:pt idx="128">
                  <c:v>-3.1839454568837175E-2</c:v>
                </c:pt>
                <c:pt idx="129">
                  <c:v>-3.8107659200234838E-2</c:v>
                </c:pt>
                <c:pt idx="130">
                  <c:v>-3.3840138486782551E-2</c:v>
                </c:pt>
                <c:pt idx="131">
                  <c:v>-3.5835501949535539E-2</c:v>
                </c:pt>
                <c:pt idx="132">
                  <c:v>-3.9246394128523911E-2</c:v>
                </c:pt>
                <c:pt idx="133">
                  <c:v>-4.2670326986096539E-2</c:v>
                </c:pt>
                <c:pt idx="134">
                  <c:v>-4.3045934845660841E-2</c:v>
                </c:pt>
                <c:pt idx="135">
                  <c:v>-4.2045934849095093E-2</c:v>
                </c:pt>
                <c:pt idx="136">
                  <c:v>-4.0246410442537996E-2</c:v>
                </c:pt>
                <c:pt idx="137">
                  <c:v>-4.4421912994203692E-2</c:v>
                </c:pt>
                <c:pt idx="138">
                  <c:v>-4.6773160008659498E-2</c:v>
                </c:pt>
                <c:pt idx="139">
                  <c:v>-4.5773160004817792E-2</c:v>
                </c:pt>
                <c:pt idx="140">
                  <c:v>-3.7773160003187978E-2</c:v>
                </c:pt>
                <c:pt idx="141">
                  <c:v>-4.2898683543909945E-2</c:v>
                </c:pt>
                <c:pt idx="142">
                  <c:v>-5.4546565202414743E-2</c:v>
                </c:pt>
                <c:pt idx="143">
                  <c:v>-5.3927924827872252E-2</c:v>
                </c:pt>
                <c:pt idx="144">
                  <c:v>-5.4004241187948519E-2</c:v>
                </c:pt>
                <c:pt idx="145">
                  <c:v>-5.2004241187541066E-2</c:v>
                </c:pt>
                <c:pt idx="146">
                  <c:v>-5.2029683265656594E-2</c:v>
                </c:pt>
                <c:pt idx="147">
                  <c:v>-5.7513395425182974E-2</c:v>
                </c:pt>
                <c:pt idx="148">
                  <c:v>-4.7513395430421664E-2</c:v>
                </c:pt>
                <c:pt idx="149">
                  <c:v>-5.8125406375838899E-2</c:v>
                </c:pt>
                <c:pt idx="150">
                  <c:v>-5.7125406371997194E-2</c:v>
                </c:pt>
                <c:pt idx="151">
                  <c:v>-5.822850112467081E-2</c:v>
                </c:pt>
                <c:pt idx="152">
                  <c:v>-5.6228501124263357E-2</c:v>
                </c:pt>
                <c:pt idx="153">
                  <c:v>-6.0589540131132429E-2</c:v>
                </c:pt>
                <c:pt idx="154">
                  <c:v>-5.6615340966311899E-2</c:v>
                </c:pt>
                <c:pt idx="155">
                  <c:v>-4.2615340970735681E-2</c:v>
                </c:pt>
                <c:pt idx="156">
                  <c:v>-5.9700462439928083E-2</c:v>
                </c:pt>
                <c:pt idx="157">
                  <c:v>-6.89732450808897E-2</c:v>
                </c:pt>
                <c:pt idx="158">
                  <c:v>-5.8599594522114884E-2</c:v>
                </c:pt>
                <c:pt idx="159">
                  <c:v>-5.5599594525141682E-2</c:v>
                </c:pt>
                <c:pt idx="160">
                  <c:v>-6.2991544299866767E-2</c:v>
                </c:pt>
                <c:pt idx="161">
                  <c:v>-5.6991544298644406E-2</c:v>
                </c:pt>
                <c:pt idx="162">
                  <c:v>-8.011617236718041E-2</c:v>
                </c:pt>
                <c:pt idx="163">
                  <c:v>-5.7723823861747001E-2</c:v>
                </c:pt>
                <c:pt idx="164">
                  <c:v>-5.6233495018367184E-2</c:v>
                </c:pt>
                <c:pt idx="165">
                  <c:v>-6.548269052052795E-2</c:v>
                </c:pt>
                <c:pt idx="166">
                  <c:v>-6.0830360384982782E-2</c:v>
                </c:pt>
                <c:pt idx="167">
                  <c:v>-6.1017682437401605E-2</c:v>
                </c:pt>
                <c:pt idx="168">
                  <c:v>-5.7338993551603046E-2</c:v>
                </c:pt>
                <c:pt idx="169">
                  <c:v>-5.4035980639166092E-2</c:v>
                </c:pt>
                <c:pt idx="170">
                  <c:v>-6.1164232926336687E-2</c:v>
                </c:pt>
                <c:pt idx="171">
                  <c:v>-6.1675586455243861E-2</c:v>
                </c:pt>
                <c:pt idx="172">
                  <c:v>-6.3672836797941418E-2</c:v>
                </c:pt>
                <c:pt idx="173">
                  <c:v>-6.5593513886247956E-2</c:v>
                </c:pt>
                <c:pt idx="174">
                  <c:v>-7.0810420270560448E-2</c:v>
                </c:pt>
                <c:pt idx="175">
                  <c:v>-6.6810420269745541E-2</c:v>
                </c:pt>
                <c:pt idx="176">
                  <c:v>-7.021740362021156E-2</c:v>
                </c:pt>
                <c:pt idx="177">
                  <c:v>-7.4325995054276797E-2</c:v>
                </c:pt>
                <c:pt idx="178">
                  <c:v>-6.9325995056896142E-2</c:v>
                </c:pt>
                <c:pt idx="179">
                  <c:v>-6.8141270097015205E-2</c:v>
                </c:pt>
                <c:pt idx="180">
                  <c:v>-6.6195674437482352E-2</c:v>
                </c:pt>
                <c:pt idx="181">
                  <c:v>-6.9658377037934774E-2</c:v>
                </c:pt>
                <c:pt idx="182">
                  <c:v>-6.8658377041369026E-2</c:v>
                </c:pt>
                <c:pt idx="183">
                  <c:v>-7.9067039022852795E-2</c:v>
                </c:pt>
                <c:pt idx="184">
                  <c:v>-6.8349665120498976E-2</c:v>
                </c:pt>
                <c:pt idx="185">
                  <c:v>-7.4284050988242228E-2</c:v>
                </c:pt>
                <c:pt idx="186">
                  <c:v>-6.7284050983178162E-2</c:v>
                </c:pt>
                <c:pt idx="187">
                  <c:v>-6.6394103811869498E-2</c:v>
                </c:pt>
                <c:pt idx="188">
                  <c:v>-7.0999865010598157E-2</c:v>
                </c:pt>
                <c:pt idx="189">
                  <c:v>-6.6680219442028524E-2</c:v>
                </c:pt>
                <c:pt idx="190">
                  <c:v>-6.1013861819278301E-2</c:v>
                </c:pt>
                <c:pt idx="191">
                  <c:v>-6.8320317724733459E-2</c:v>
                </c:pt>
                <c:pt idx="192">
                  <c:v>-7.0626972763926002E-2</c:v>
                </c:pt>
                <c:pt idx="193">
                  <c:v>-6.8757810557477303E-2</c:v>
                </c:pt>
                <c:pt idx="194">
                  <c:v>-6.8870575515647792E-2</c:v>
                </c:pt>
                <c:pt idx="195">
                  <c:v>-6.6870575515240338E-2</c:v>
                </c:pt>
                <c:pt idx="196">
                  <c:v>-7.0898770869877156E-2</c:v>
                </c:pt>
                <c:pt idx="197">
                  <c:v>-6.6898770869062249E-2</c:v>
                </c:pt>
                <c:pt idx="198">
                  <c:v>-7.7745396727154706E-2</c:v>
                </c:pt>
                <c:pt idx="199">
                  <c:v>-6.7745396725117438E-2</c:v>
                </c:pt>
                <c:pt idx="200">
                  <c:v>-6.6830140778342526E-2</c:v>
                </c:pt>
                <c:pt idx="201">
                  <c:v>-6.5858392082521186E-2</c:v>
                </c:pt>
                <c:pt idx="202">
                  <c:v>-6.485839207867948E-2</c:v>
                </c:pt>
                <c:pt idx="203">
                  <c:v>-6.9508626373121635E-2</c:v>
                </c:pt>
                <c:pt idx="204">
                  <c:v>-6.6508626368872475E-2</c:v>
                </c:pt>
                <c:pt idx="205">
                  <c:v>-6.1056088556131718E-2</c:v>
                </c:pt>
                <c:pt idx="206">
                  <c:v>-6.419887560510576E-2</c:v>
                </c:pt>
                <c:pt idx="207">
                  <c:v>-6.3598898219249106E-2</c:v>
                </c:pt>
                <c:pt idx="208">
                  <c:v>-7.5714947788160653E-2</c:v>
                </c:pt>
                <c:pt idx="209">
                  <c:v>-6.9386398127618307E-2</c:v>
                </c:pt>
                <c:pt idx="210">
                  <c:v>-6.6049274777858324E-2</c:v>
                </c:pt>
                <c:pt idx="211">
                  <c:v>-7.346439327493727E-2</c:v>
                </c:pt>
                <c:pt idx="212">
                  <c:v>-6.8464393277556615E-2</c:v>
                </c:pt>
                <c:pt idx="213">
                  <c:v>-6.3464393272900002E-2</c:v>
                </c:pt>
                <c:pt idx="214">
                  <c:v>-7.7150541860566788E-2</c:v>
                </c:pt>
                <c:pt idx="215">
                  <c:v>-8.4141889106180257E-2</c:v>
                </c:pt>
                <c:pt idx="216">
                  <c:v>-7.2813585123894214E-2</c:v>
                </c:pt>
                <c:pt idx="217">
                  <c:v>-7.2901261824692865E-2</c:v>
                </c:pt>
                <c:pt idx="218">
                  <c:v>-7.3808121750321365E-2</c:v>
                </c:pt>
                <c:pt idx="219">
                  <c:v>-7.0808121753348163E-2</c:v>
                </c:pt>
                <c:pt idx="220">
                  <c:v>-8.6543378771895912E-2</c:v>
                </c:pt>
                <c:pt idx="221">
                  <c:v>-6.9750227186762936E-2</c:v>
                </c:pt>
                <c:pt idx="222">
                  <c:v>-7.8193745342054088E-2</c:v>
                </c:pt>
                <c:pt idx="223">
                  <c:v>-7.3312079391302049E-2</c:v>
                </c:pt>
                <c:pt idx="224">
                  <c:v>-7.6460033975074698E-2</c:v>
                </c:pt>
                <c:pt idx="225">
                  <c:v>-7.1756066565119986E-2</c:v>
                </c:pt>
                <c:pt idx="226">
                  <c:v>-7.0763808389251337E-2</c:v>
                </c:pt>
                <c:pt idx="227">
                  <c:v>-7.0559818733477053E-2</c:v>
                </c:pt>
                <c:pt idx="228">
                  <c:v>-7.3052982840686675E-2</c:v>
                </c:pt>
                <c:pt idx="229">
                  <c:v>-7.4681338643701328E-2</c:v>
                </c:pt>
                <c:pt idx="230">
                  <c:v>-7.8520275335995218E-2</c:v>
                </c:pt>
                <c:pt idx="231">
                  <c:v>-7.4510678569543687E-2</c:v>
                </c:pt>
                <c:pt idx="232">
                  <c:v>-7.0673884748757604E-2</c:v>
                </c:pt>
                <c:pt idx="233">
                  <c:v>-6.8036549318159362E-2</c:v>
                </c:pt>
                <c:pt idx="234">
                  <c:v>-6.9611252877831098E-2</c:v>
                </c:pt>
                <c:pt idx="235">
                  <c:v>-6.5519889146813032E-2</c:v>
                </c:pt>
                <c:pt idx="236">
                  <c:v>-6.8096124875213104E-2</c:v>
                </c:pt>
                <c:pt idx="237">
                  <c:v>-7.021751335592423E-2</c:v>
                </c:pt>
                <c:pt idx="238">
                  <c:v>-6.7925217941485136E-2</c:v>
                </c:pt>
                <c:pt idx="239">
                  <c:v>-7.1125259066065927E-2</c:v>
                </c:pt>
                <c:pt idx="240">
                  <c:v>-7.024773372681456E-2</c:v>
                </c:pt>
                <c:pt idx="241">
                  <c:v>-7.4829847923331527E-2</c:v>
                </c:pt>
                <c:pt idx="242">
                  <c:v>-7.3167132948228825E-2</c:v>
                </c:pt>
                <c:pt idx="243">
                  <c:v>-7.2289831418495321E-2</c:v>
                </c:pt>
                <c:pt idx="244">
                  <c:v>-7.1873008754678253E-2</c:v>
                </c:pt>
                <c:pt idx="245">
                  <c:v>-7.6838515648283007E-2</c:v>
                </c:pt>
                <c:pt idx="246">
                  <c:v>-7.0346717246367513E-2</c:v>
                </c:pt>
                <c:pt idx="247">
                  <c:v>-7.2815883817581639E-2</c:v>
                </c:pt>
                <c:pt idx="248">
                  <c:v>-7.1225605236573564E-2</c:v>
                </c:pt>
                <c:pt idx="249">
                  <c:v>-6.4948745182669021E-2</c:v>
                </c:pt>
                <c:pt idx="250">
                  <c:v>-6.655115244469631E-2</c:v>
                </c:pt>
                <c:pt idx="251">
                  <c:v>-2.4851152450389019E-2</c:v>
                </c:pt>
                <c:pt idx="252">
                  <c:v>-6.6271925668894616E-2</c:v>
                </c:pt>
                <c:pt idx="253">
                  <c:v>-5.8262810692304046E-2</c:v>
                </c:pt>
                <c:pt idx="254">
                  <c:v>-6.271082555626234E-2</c:v>
                </c:pt>
                <c:pt idx="255">
                  <c:v>-6.2095095029522568E-2</c:v>
                </c:pt>
                <c:pt idx="256">
                  <c:v>-5.8789355232177043E-2</c:v>
                </c:pt>
                <c:pt idx="257">
                  <c:v>-6.011391521991552E-2</c:v>
                </c:pt>
                <c:pt idx="258">
                  <c:v>-6.0405042580323032E-2</c:v>
                </c:pt>
                <c:pt idx="259">
                  <c:v>-6.2446825960125463E-2</c:v>
                </c:pt>
                <c:pt idx="260">
                  <c:v>-6.0246825957494476E-2</c:v>
                </c:pt>
                <c:pt idx="261">
                  <c:v>-5.4862678895207545E-2</c:v>
                </c:pt>
                <c:pt idx="262">
                  <c:v>-5.6992407842912124E-2</c:v>
                </c:pt>
                <c:pt idx="263">
                  <c:v>-5.9614845112047232E-2</c:v>
                </c:pt>
                <c:pt idx="264">
                  <c:v>-5.9333966220768308E-2</c:v>
                </c:pt>
                <c:pt idx="265">
                  <c:v>-5.8726549836910391E-2</c:v>
                </c:pt>
                <c:pt idx="266">
                  <c:v>-5.8479664149116484E-2</c:v>
                </c:pt>
                <c:pt idx="267">
                  <c:v>-5.7785741605932639E-2</c:v>
                </c:pt>
                <c:pt idx="268">
                  <c:v>-5.1147547637492935E-2</c:v>
                </c:pt>
                <c:pt idx="269">
                  <c:v>-4.9681379971804579E-2</c:v>
                </c:pt>
                <c:pt idx="270">
                  <c:v>-4.6917089044871851E-2</c:v>
                </c:pt>
                <c:pt idx="271">
                  <c:v>-4.6961362904429788E-2</c:v>
                </c:pt>
                <c:pt idx="272">
                  <c:v>-4.2732464013933241E-2</c:v>
                </c:pt>
                <c:pt idx="273">
                  <c:v>-4.4210403680814137E-2</c:v>
                </c:pt>
                <c:pt idx="274">
                  <c:v>-3.9956894298704332E-2</c:v>
                </c:pt>
                <c:pt idx="275">
                  <c:v>-4.0489402276756903E-2</c:v>
                </c:pt>
                <c:pt idx="276">
                  <c:v>-4.3137930234225075E-2</c:v>
                </c:pt>
                <c:pt idx="277">
                  <c:v>-4.4477700578367196E-2</c:v>
                </c:pt>
                <c:pt idx="278">
                  <c:v>-4.323639450115041E-2</c:v>
                </c:pt>
                <c:pt idx="279">
                  <c:v>-4.3974625435806547E-2</c:v>
                </c:pt>
                <c:pt idx="280">
                  <c:v>-4.0806539177496659E-2</c:v>
                </c:pt>
                <c:pt idx="281">
                  <c:v>-3.2928109777417586E-2</c:v>
                </c:pt>
                <c:pt idx="282">
                  <c:v>-3.7556716958992903E-2</c:v>
                </c:pt>
                <c:pt idx="283">
                  <c:v>-3.799735369781479E-2</c:v>
                </c:pt>
                <c:pt idx="284">
                  <c:v>-4.203251698859517E-2</c:v>
                </c:pt>
                <c:pt idx="285">
                  <c:v>-3.3807017045668047E-2</c:v>
                </c:pt>
                <c:pt idx="286">
                  <c:v>-3.4025649188566487E-2</c:v>
                </c:pt>
                <c:pt idx="287">
                  <c:v>-3.3685649182603694E-2</c:v>
                </c:pt>
                <c:pt idx="288">
                  <c:v>-3.4048754783459312E-2</c:v>
                </c:pt>
                <c:pt idx="289">
                  <c:v>-3.2134742331911104E-2</c:v>
                </c:pt>
                <c:pt idx="290">
                  <c:v>-3.1369505167548384E-2</c:v>
                </c:pt>
                <c:pt idx="291">
                  <c:v>-3.3732686354219443E-2</c:v>
                </c:pt>
                <c:pt idx="292">
                  <c:v>-2.9422361950518949E-2</c:v>
                </c:pt>
                <c:pt idx="293">
                  <c:v>-2.9501469862691004E-2</c:v>
                </c:pt>
                <c:pt idx="294">
                  <c:v>-3.3100337198484098E-2</c:v>
                </c:pt>
                <c:pt idx="295">
                  <c:v>-3.3000337193734353E-2</c:v>
                </c:pt>
                <c:pt idx="296">
                  <c:v>-2.1779239755174429E-2</c:v>
                </c:pt>
                <c:pt idx="297">
                  <c:v>-3.2914393285102761E-2</c:v>
                </c:pt>
                <c:pt idx="298">
                  <c:v>-3.2857320663049944E-2</c:v>
                </c:pt>
                <c:pt idx="299">
                  <c:v>-3.0062768080478197E-2</c:v>
                </c:pt>
                <c:pt idx="300">
                  <c:v>-3.0474342089339357E-2</c:v>
                </c:pt>
                <c:pt idx="301">
                  <c:v>-3.0374342084589612E-2</c:v>
                </c:pt>
                <c:pt idx="302">
                  <c:v>-3.0374342084589612E-2</c:v>
                </c:pt>
                <c:pt idx="303">
                  <c:v>-2.9939494577160053E-2</c:v>
                </c:pt>
                <c:pt idx="304">
                  <c:v>-3.0176018872940913E-2</c:v>
                </c:pt>
                <c:pt idx="305">
                  <c:v>-2.9174932148016919E-2</c:v>
                </c:pt>
                <c:pt idx="306">
                  <c:v>-2.3787673036871904E-2</c:v>
                </c:pt>
                <c:pt idx="307">
                  <c:v>-2.2614527951572844E-2</c:v>
                </c:pt>
                <c:pt idx="308">
                  <c:v>-2.2024527948287603E-2</c:v>
                </c:pt>
                <c:pt idx="309">
                  <c:v>-2.2014527952178203E-2</c:v>
                </c:pt>
                <c:pt idx="310">
                  <c:v>-1.4203662697780978E-2</c:v>
                </c:pt>
                <c:pt idx="311">
                  <c:v>-3.8007596086963025E-3</c:v>
                </c:pt>
                <c:pt idx="312">
                  <c:v>-3.3906041806138765E-3</c:v>
                </c:pt>
                <c:pt idx="313">
                  <c:v>1.1875206364608537E-3</c:v>
                </c:pt>
                <c:pt idx="314">
                  <c:v>-1.8789637820626759E-3</c:v>
                </c:pt>
                <c:pt idx="315">
                  <c:v>5.4506364349853342E-3</c:v>
                </c:pt>
                <c:pt idx="316">
                  <c:v>1.3155654674699535E-2</c:v>
                </c:pt>
                <c:pt idx="317">
                  <c:v>1.35556546791466E-2</c:v>
                </c:pt>
                <c:pt idx="318">
                  <c:v>1.3665654680005745E-2</c:v>
                </c:pt>
                <c:pt idx="319">
                  <c:v>1.3688932987431957E-2</c:v>
                </c:pt>
                <c:pt idx="320">
                  <c:v>1.2560854360630258E-2</c:v>
                </c:pt>
                <c:pt idx="321">
                  <c:v>1.2560854360630258E-2</c:v>
                </c:pt>
                <c:pt idx="322">
                  <c:v>1.6755416596292871E-2</c:v>
                </c:pt>
                <c:pt idx="323">
                  <c:v>2.4915984009339531E-2</c:v>
                </c:pt>
                <c:pt idx="324">
                  <c:v>2.5882228767145077E-2</c:v>
                </c:pt>
                <c:pt idx="325">
                  <c:v>2.8296767536167333E-2</c:v>
                </c:pt>
                <c:pt idx="326">
                  <c:v>3.4594695504468975E-2</c:v>
                </c:pt>
                <c:pt idx="327">
                  <c:v>3.8267748282937497E-2</c:v>
                </c:pt>
                <c:pt idx="328">
                  <c:v>3.8610496454767607E-2</c:v>
                </c:pt>
                <c:pt idx="329">
                  <c:v>3.9663190644725066E-2</c:v>
                </c:pt>
                <c:pt idx="330">
                  <c:v>4.0486031611484008E-2</c:v>
                </c:pt>
                <c:pt idx="331">
                  <c:v>5.2265570977915454E-2</c:v>
                </c:pt>
                <c:pt idx="332">
                  <c:v>5.2824518189755754E-2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3-4623-BCEA-45BF38755947}"/>
            </c:ext>
          </c:extLst>
        </c:ser>
        <c:ser>
          <c:idx val="8"/>
          <c:order val="1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(old)'!$AZ$2:$AZ$108</c:f>
              <c:numCache>
                <c:formatCode>General</c:formatCode>
                <c:ptCount val="107"/>
                <c:pt idx="0">
                  <c:v>-6.745250565693614E-2</c:v>
                </c:pt>
                <c:pt idx="1">
                  <c:v>-6.8187224823444414E-2</c:v>
                </c:pt>
                <c:pt idx="2">
                  <c:v>-6.8701513207009124E-2</c:v>
                </c:pt>
                <c:pt idx="3">
                  <c:v>-6.8998716943019109E-2</c:v>
                </c:pt>
                <c:pt idx="4">
                  <c:v>-6.9081204350845749E-2</c:v>
                </c:pt>
                <c:pt idx="5">
                  <c:v>-6.8950123352077022E-2</c:v>
                </c:pt>
                <c:pt idx="6">
                  <c:v>-6.8605293279009036E-2</c:v>
                </c:pt>
                <c:pt idx="7">
                  <c:v>-6.8045249051131185E-2</c:v>
                </c:pt>
                <c:pt idx="8">
                  <c:v>-6.7267431227004654E-2</c:v>
                </c:pt>
                <c:pt idx="9">
                  <c:v>-6.6268491885924832E-2</c:v>
                </c:pt>
                <c:pt idx="10">
                  <c:v>-6.5044666992828723E-2</c:v>
                </c:pt>
                <c:pt idx="11">
                  <c:v>-6.3592153832584042E-2</c:v>
                </c:pt>
                <c:pt idx="12">
                  <c:v>-6.1907429541450398E-2</c:v>
                </c:pt>
                <c:pt idx="13">
                  <c:v>-5.9987454849672162E-2</c:v>
                </c:pt>
                <c:pt idx="14">
                  <c:v>-5.7829725450050558E-2</c:v>
                </c:pt>
                <c:pt idx="15">
                  <c:v>-5.543215966095013E-2</c:v>
                </c:pt>
                <c:pt idx="16">
                  <c:v>-5.2792841207994802E-2</c:v>
                </c:pt>
                <c:pt idx="17">
                  <c:v>-4.9909664612189923E-2</c:v>
                </c:pt>
                <c:pt idx="18">
                  <c:v>-4.6779951940911016E-2</c:v>
                </c:pt>
                <c:pt idx="19">
                  <c:v>-4.340011826516528E-2</c:v>
                </c:pt>
                <c:pt idx="20">
                  <c:v>-3.9765455653082746E-2</c:v>
                </c:pt>
                <c:pt idx="21">
                  <c:v>-3.5870081588224578E-2</c:v>
                </c:pt>
                <c:pt idx="22">
                  <c:v>-3.1707061143616759E-2</c:v>
                </c:pt>
                <c:pt idx="23">
                  <c:v>-2.7268671697845737E-2</c:v>
                </c:pt>
                <c:pt idx="24">
                  <c:v>-2.2546747807148729E-2</c:v>
                </c:pt>
                <c:pt idx="25">
                  <c:v>-1.7533038528375601E-2</c:v>
                </c:pt>
                <c:pt idx="26">
                  <c:v>-1.2219545462103068E-2</c:v>
                </c:pt>
                <c:pt idx="27">
                  <c:v>-6.5988940416758972E-3</c:v>
                </c:pt>
                <c:pt idx="28">
                  <c:v>-6.6491222823535036E-4</c:v>
                </c:pt>
                <c:pt idx="29">
                  <c:v>5.5862844395868803E-3</c:v>
                </c:pt>
                <c:pt idx="30">
                  <c:v>1.2154317911326708E-2</c:v>
                </c:pt>
                <c:pt idx="31">
                  <c:v>1.9031242872991145E-2</c:v>
                </c:pt>
                <c:pt idx="32">
                  <c:v>2.6196218537679516E-2</c:v>
                </c:pt>
                <c:pt idx="33">
                  <c:v>3.3606317331753559E-2</c:v>
                </c:pt>
                <c:pt idx="34">
                  <c:v>4.1178334388850789E-2</c:v>
                </c:pt>
                <c:pt idx="35">
                  <c:v>4.875044362418577E-2</c:v>
                </c:pt>
                <c:pt idx="36">
                  <c:v>5.6009465917496636E-2</c:v>
                </c:pt>
                <c:pt idx="37">
                  <c:v>6.2392162798335732E-2</c:v>
                </c:pt>
                <c:pt idx="38">
                  <c:v>6.7049802400263994E-2</c:v>
                </c:pt>
                <c:pt idx="39">
                  <c:v>6.9052950851159214E-2</c:v>
                </c:pt>
                <c:pt idx="40">
                  <c:v>6.7871601758472289E-2</c:v>
                </c:pt>
                <c:pt idx="41">
                  <c:v>6.374655320574002E-2</c:v>
                </c:pt>
                <c:pt idx="42">
                  <c:v>5.7525741532127091E-2</c:v>
                </c:pt>
                <c:pt idx="43">
                  <c:v>5.0156912466355272E-2</c:v>
                </c:pt>
                <c:pt idx="44">
                  <c:v>4.2339683181370664E-2</c:v>
                </c:pt>
                <c:pt idx="45">
                  <c:v>3.4480540530672898E-2</c:v>
                </c:pt>
                <c:pt idx="46">
                  <c:v>2.6787359151871214E-2</c:v>
                </c:pt>
                <c:pt idx="47">
                  <c:v>1.9361828134948095E-2</c:v>
                </c:pt>
                <c:pt idx="48">
                  <c:v>1.2253113845296013E-2</c:v>
                </c:pt>
                <c:pt idx="49">
                  <c:v>5.4834034039899044E-3</c:v>
                </c:pt>
                <c:pt idx="50">
                  <c:v>-9.4008738190544535E-4</c:v>
                </c:pt>
                <c:pt idx="51">
                  <c:v>-7.0187105695484128E-3</c:v>
                </c:pt>
                <c:pt idx="52">
                  <c:v>-1.2758532738804116E-2</c:v>
                </c:pt>
                <c:pt idx="53">
                  <c:v>-1.8168000802820505E-2</c:v>
                </c:pt>
                <c:pt idx="54">
                  <c:v>-2.3256641452171233E-2</c:v>
                </c:pt>
                <c:pt idx="55">
                  <c:v>-2.8034400950599583E-2</c:v>
                </c:pt>
                <c:pt idx="56">
                  <c:v>-3.2511290507380282E-2</c:v>
                </c:pt>
                <c:pt idx="57">
                  <c:v>-3.6697111179764617E-2</c:v>
                </c:pt>
                <c:pt idx="58">
                  <c:v>-4.0601159230524958E-2</c:v>
                </c:pt>
                <c:pt idx="59">
                  <c:v>-4.4231915083728111E-2</c:v>
                </c:pt>
                <c:pt idx="60">
                  <c:v>-4.7596774997110271E-2</c:v>
                </c:pt>
                <c:pt idx="61">
                  <c:v>-5.0701894674867486E-2</c:v>
                </c:pt>
                <c:pt idx="62">
                  <c:v>-5.3552191340321152E-2</c:v>
                </c:pt>
                <c:pt idx="63">
                  <c:v>-5.6151512160269708E-2</c:v>
                </c:pt>
                <c:pt idx="64">
                  <c:v>-5.8502937436872911E-2</c:v>
                </c:pt>
                <c:pt idx="65">
                  <c:v>-6.0609157339757719E-2</c:v>
                </c:pt>
                <c:pt idx="66">
                  <c:v>-6.2472846839828636E-2</c:v>
                </c:pt>
                <c:pt idx="67">
                  <c:v>-6.4096966106375414E-2</c:v>
                </c:pt>
                <c:pt idx="68">
                  <c:v>-6.5484930557670226E-2</c:v>
                </c:pt>
                <c:pt idx="69">
                  <c:v>-6.6640621257295918E-2</c:v>
                </c:pt>
                <c:pt idx="70">
                  <c:v>-6.7568236568417428E-2</c:v>
                </c:pt>
                <c:pt idx="71">
                  <c:v>-6.827201416539487E-2</c:v>
                </c:pt>
                <c:pt idx="72">
                  <c:v>-6.8755873986812002E-2</c:v>
                </c:pt>
                <c:pt idx="73">
                  <c:v>-6.9023044521221544E-2</c:v>
                </c:pt>
                <c:pt idx="74">
                  <c:v>-6.907573586476641E-2</c:v>
                </c:pt>
                <c:pt idx="75">
                  <c:v>-6.891491392251127E-2</c:v>
                </c:pt>
                <c:pt idx="76">
                  <c:v>-6.8540212914928039E-2</c:v>
                </c:pt>
                <c:pt idx="77">
                  <c:v>-6.7950000830432428E-2</c:v>
                </c:pt>
                <c:pt idx="78">
                  <c:v>-6.7141587916750567E-2</c:v>
                </c:pt>
                <c:pt idx="79">
                  <c:v>-6.6111545148290762E-2</c:v>
                </c:pt>
                <c:pt idx="80">
                  <c:v>-6.4856081146757158E-2</c:v>
                </c:pt>
                <c:pt idx="81">
                  <c:v>-6.3371415174523771E-2</c:v>
                </c:pt>
                <c:pt idx="82">
                  <c:v>-6.1654082708477269E-2</c:v>
                </c:pt>
                <c:pt idx="83">
                  <c:v>-5.970111967722818E-2</c:v>
                </c:pt>
                <c:pt idx="84">
                  <c:v>-5.7510091032074703E-2</c:v>
                </c:pt>
                <c:pt idx="85">
                  <c:v>-5.5078956399493582E-2</c:v>
                </c:pt>
                <c:pt idx="86">
                  <c:v>-5.2405795856281814E-2</c:v>
                </c:pt>
                <c:pt idx="87">
                  <c:v>-4.9488446854367291E-2</c:v>
                </c:pt>
                <c:pt idx="88">
                  <c:v>-4.6324123111949854E-2</c:v>
                </c:pt>
                <c:pt idx="89">
                  <c:v>-4.2909092778352531E-2</c:v>
                </c:pt>
                <c:pt idx="90">
                  <c:v>-3.9238483312909453E-2</c:v>
                </c:pt>
                <c:pt idx="91">
                  <c:v>-3.5306254485602373E-2</c:v>
                </c:pt>
                <c:pt idx="92">
                  <c:v>-3.1105343163053044E-2</c:v>
                </c:pt>
                <c:pt idx="93">
                  <c:v>-2.6627943406404897E-2</c:v>
                </c:pt>
                <c:pt idx="94">
                  <c:v>-2.1865856814753403E-2</c:v>
                </c:pt>
                <c:pt idx="95">
                  <c:v>-1.6810847655608759E-2</c:v>
                </c:pt>
                <c:pt idx="96">
                  <c:v>-1.1454979912469351E-2</c:v>
                </c:pt>
                <c:pt idx="97">
                  <c:v>-5.7910040143487823E-3</c:v>
                </c:pt>
                <c:pt idx="98">
                  <c:v>1.8701435915601924E-4</c:v>
                </c:pt>
                <c:pt idx="99">
                  <c:v>6.4825094691254382E-3</c:v>
                </c:pt>
                <c:pt idx="100">
                  <c:v>1.3094283503786873E-2</c:v>
                </c:pt>
                <c:pt idx="101">
                  <c:v>2.0012973478951323E-2</c:v>
                </c:pt>
                <c:pt idx="102">
                  <c:v>2.7215340781241493E-2</c:v>
                </c:pt>
                <c:pt idx="103">
                  <c:v>3.4654245637199058E-2</c:v>
                </c:pt>
                <c:pt idx="104">
                  <c:v>4.2238473158865475E-2</c:v>
                </c:pt>
                <c:pt idx="105">
                  <c:v>4.9790367160099366E-2</c:v>
                </c:pt>
                <c:pt idx="106">
                  <c:v>5.6967853682198671E-2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3-4623-BCEA-45BF38755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0712"/>
        <c:axId val="1"/>
      </c:scatterChart>
      <c:valAx>
        <c:axId val="69013071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7937395834577"/>
              <c:y val="0.88011013609674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73755656108594E-2"/>
              <c:y val="0.3978207356233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07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93061840120662"/>
          <c:y val="0.92915531335149859"/>
          <c:w val="0.65761689291101055"/>
          <c:h val="0.983651226158038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LiTE residuals</a:t>
            </a:r>
          </a:p>
        </c:rich>
      </c:tx>
      <c:layout>
        <c:manualLayout>
          <c:xMode val="edge"/>
          <c:yMode val="edge"/>
          <c:x val="0.36295212345444772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49406671662239"/>
          <c:y val="0.13315217391304349"/>
          <c:w val="0.82831386212368674"/>
          <c:h val="0.695652173913043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(old)'!$AB$20</c:f>
              <c:strCache>
                <c:ptCount val="1"/>
                <c:pt idx="0">
                  <c:v>LTE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(old)'!$AB$21:$AB$970</c:f>
              <c:numCache>
                <c:formatCode>General</c:formatCode>
                <c:ptCount val="950"/>
                <c:pt idx="0">
                  <c:v>-8.4478661609606945E-2</c:v>
                </c:pt>
                <c:pt idx="1">
                  <c:v>-7.254284811615648E-2</c:v>
                </c:pt>
                <c:pt idx="2">
                  <c:v>-9999</c:v>
                </c:pt>
                <c:pt idx="3">
                  <c:v>-7.6788191281058377E-2</c:v>
                </c:pt>
                <c:pt idx="4">
                  <c:v>-7.4991012261284892E-2</c:v>
                </c:pt>
                <c:pt idx="5">
                  <c:v>-7.4718109101040445E-2</c:v>
                </c:pt>
                <c:pt idx="6">
                  <c:v>-7.5773647358655383E-2</c:v>
                </c:pt>
                <c:pt idx="7">
                  <c:v>-7.0204466708856036E-2</c:v>
                </c:pt>
                <c:pt idx="8">
                  <c:v>-6.8461861405865937E-2</c:v>
                </c:pt>
                <c:pt idx="9">
                  <c:v>-6.447906902296438E-2</c:v>
                </c:pt>
                <c:pt idx="10">
                  <c:v>-6.4789831828749381E-2</c:v>
                </c:pt>
                <c:pt idx="11">
                  <c:v>-6.7050286152433247E-2</c:v>
                </c:pt>
                <c:pt idx="12">
                  <c:v>-6.3857441311345103E-2</c:v>
                </c:pt>
                <c:pt idx="13">
                  <c:v>-6.1023039329699977E-2</c:v>
                </c:pt>
                <c:pt idx="14">
                  <c:v>-6.0429494510443833E-2</c:v>
                </c:pt>
                <c:pt idx="15">
                  <c:v>-5.8782880155647921E-2</c:v>
                </c:pt>
                <c:pt idx="16">
                  <c:v>-6.0397618970214777E-2</c:v>
                </c:pt>
                <c:pt idx="17">
                  <c:v>-6.0615782910288386E-2</c:v>
                </c:pt>
                <c:pt idx="18">
                  <c:v>-6.1695298468588268E-2</c:v>
                </c:pt>
                <c:pt idx="19">
                  <c:v>-6.0711712275480528E-2</c:v>
                </c:pt>
                <c:pt idx="20">
                  <c:v>-6.2615316612951805E-2</c:v>
                </c:pt>
                <c:pt idx="21">
                  <c:v>-6.3705353729704234E-2</c:v>
                </c:pt>
                <c:pt idx="22">
                  <c:v>-5.7146189946696603E-2</c:v>
                </c:pt>
                <c:pt idx="23">
                  <c:v>-6.1312532536475936E-2</c:v>
                </c:pt>
                <c:pt idx="24">
                  <c:v>-5.6861302030977091E-2</c:v>
                </c:pt>
                <c:pt idx="25">
                  <c:v>-5.9221028277422288E-2</c:v>
                </c:pt>
                <c:pt idx="26">
                  <c:v>-5.7582204635994977E-2</c:v>
                </c:pt>
                <c:pt idx="27">
                  <c:v>-5.2550841814502237E-2</c:v>
                </c:pt>
                <c:pt idx="28">
                  <c:v>-5.2954509860412328E-2</c:v>
                </c:pt>
                <c:pt idx="29">
                  <c:v>-5.3131645754234992E-2</c:v>
                </c:pt>
                <c:pt idx="30">
                  <c:v>-5.4233011591891853E-2</c:v>
                </c:pt>
                <c:pt idx="31">
                  <c:v>-5.5334483186673361E-2</c:v>
                </c:pt>
                <c:pt idx="32">
                  <c:v>-5.451231313955588E-2</c:v>
                </c:pt>
                <c:pt idx="33">
                  <c:v>-5.3996630383474485E-2</c:v>
                </c:pt>
                <c:pt idx="34">
                  <c:v>-5.9380678147170587E-2</c:v>
                </c:pt>
                <c:pt idx="35">
                  <c:v>-5.042460595994748E-2</c:v>
                </c:pt>
                <c:pt idx="36">
                  <c:v>-6.0555775819718036E-2</c:v>
                </c:pt>
                <c:pt idx="37">
                  <c:v>-4.7039685366116003E-2</c:v>
                </c:pt>
                <c:pt idx="38">
                  <c:v>-4.7585849175256892E-2</c:v>
                </c:pt>
                <c:pt idx="39">
                  <c:v>-4.7825423046000744E-2</c:v>
                </c:pt>
                <c:pt idx="40">
                  <c:v>-4.8962493957412055E-2</c:v>
                </c:pt>
                <c:pt idx="41">
                  <c:v>-5.0099689701100056E-2</c:v>
                </c:pt>
                <c:pt idx="42">
                  <c:v>-4.9340082758382503E-2</c:v>
                </c:pt>
                <c:pt idx="43">
                  <c:v>-4.8994507932568244E-2</c:v>
                </c:pt>
                <c:pt idx="44">
                  <c:v>-5.451315409308314E-2</c:v>
                </c:pt>
                <c:pt idx="45">
                  <c:v>-3.6848075094091881E-2</c:v>
                </c:pt>
                <c:pt idx="46">
                  <c:v>-4.0459775329958675E-2</c:v>
                </c:pt>
                <c:pt idx="47">
                  <c:v>-3.8400803045055408E-2</c:v>
                </c:pt>
                <c:pt idx="48">
                  <c:v>-3.3866459091516685E-2</c:v>
                </c:pt>
                <c:pt idx="49">
                  <c:v>-3.8055079078016751E-2</c:v>
                </c:pt>
                <c:pt idx="50">
                  <c:v>-3.9969083996481629E-2</c:v>
                </c:pt>
                <c:pt idx="51">
                  <c:v>-3.7652847573917334E-2</c:v>
                </c:pt>
                <c:pt idx="52">
                  <c:v>-3.7954876162897951E-2</c:v>
                </c:pt>
                <c:pt idx="53">
                  <c:v>-3.3118819554846905E-2</c:v>
                </c:pt>
                <c:pt idx="54">
                  <c:v>-2.9701996982147337E-2</c:v>
                </c:pt>
                <c:pt idx="55">
                  <c:v>-3.2856445584231252E-2</c:v>
                </c:pt>
                <c:pt idx="56">
                  <c:v>-3.0163952010717317E-2</c:v>
                </c:pt>
                <c:pt idx="57">
                  <c:v>-2.6278780122800209E-2</c:v>
                </c:pt>
                <c:pt idx="58">
                  <c:v>-2.8753150648834491E-2</c:v>
                </c:pt>
                <c:pt idx="59">
                  <c:v>-2.8612310907280183E-2</c:v>
                </c:pt>
                <c:pt idx="60">
                  <c:v>-2.7644725597216382E-2</c:v>
                </c:pt>
                <c:pt idx="61">
                  <c:v>-2.9741682165491626E-2</c:v>
                </c:pt>
                <c:pt idx="62">
                  <c:v>-2.8998102709821519E-2</c:v>
                </c:pt>
                <c:pt idx="63">
                  <c:v>-2.8686825307733296E-2</c:v>
                </c:pt>
                <c:pt idx="64">
                  <c:v>-2.2614286469623976E-2</c:v>
                </c:pt>
                <c:pt idx="65">
                  <c:v>-2.7930673184634186E-2</c:v>
                </c:pt>
                <c:pt idx="66">
                  <c:v>-2.2730062493885303E-2</c:v>
                </c:pt>
                <c:pt idx="67">
                  <c:v>-2.4898201014023125E-2</c:v>
                </c:pt>
                <c:pt idx="68">
                  <c:v>-3.0561605401654576E-2</c:v>
                </c:pt>
                <c:pt idx="69">
                  <c:v>-2.5561605396997963E-2</c:v>
                </c:pt>
                <c:pt idx="70">
                  <c:v>-3.4307616562612775E-2</c:v>
                </c:pt>
                <c:pt idx="71">
                  <c:v>-1.9684544109590085E-2</c:v>
                </c:pt>
                <c:pt idx="72">
                  <c:v>-2.8669975915228837E-2</c:v>
                </c:pt>
                <c:pt idx="73">
                  <c:v>-2.1427065268395371E-2</c:v>
                </c:pt>
                <c:pt idx="74">
                  <c:v>-3.0413470792777772E-2</c:v>
                </c:pt>
                <c:pt idx="75">
                  <c:v>-2.0316432046281849E-2</c:v>
                </c:pt>
                <c:pt idx="76">
                  <c:v>-1.7316432042032689E-2</c:v>
                </c:pt>
                <c:pt idx="77">
                  <c:v>-2.4097570281237435E-2</c:v>
                </c:pt>
                <c:pt idx="78">
                  <c:v>-1.797485930589332E-2</c:v>
                </c:pt>
                <c:pt idx="79">
                  <c:v>-2.3864133038375715E-2</c:v>
                </c:pt>
                <c:pt idx="80">
                  <c:v>-5.873119615625054E-3</c:v>
                </c:pt>
                <c:pt idx="81">
                  <c:v>-1.248374850405698E-2</c:v>
                </c:pt>
                <c:pt idx="82">
                  <c:v>-1.2378476560628932E-2</c:v>
                </c:pt>
                <c:pt idx="83">
                  <c:v>-1.0652812925010462E-2</c:v>
                </c:pt>
                <c:pt idx="84">
                  <c:v>-1.5460570165720604E-2</c:v>
                </c:pt>
                <c:pt idx="85">
                  <c:v>-9.2388916297701587E-3</c:v>
                </c:pt>
                <c:pt idx="86">
                  <c:v>-1.6763475978299247E-2</c:v>
                </c:pt>
                <c:pt idx="87">
                  <c:v>-1.5394915689427177E-2</c:v>
                </c:pt>
                <c:pt idx="88">
                  <c:v>-1.0623194767059495E-2</c:v>
                </c:pt>
                <c:pt idx="89">
                  <c:v>-1.2984857842376601E-2</c:v>
                </c:pt>
                <c:pt idx="90">
                  <c:v>-6.4492003538660289E-3</c:v>
                </c:pt>
                <c:pt idx="91">
                  <c:v>-8.5793316001748568E-3</c:v>
                </c:pt>
                <c:pt idx="92">
                  <c:v>-2.6783527326977308E-3</c:v>
                </c:pt>
                <c:pt idx="93">
                  <c:v>-3.270059701948845E-4</c:v>
                </c:pt>
                <c:pt idx="94">
                  <c:v>-7.5025628617035232E-4</c:v>
                </c:pt>
                <c:pt idx="95">
                  <c:v>-2.263802452047583E-3</c:v>
                </c:pt>
                <c:pt idx="96">
                  <c:v>-9999</c:v>
                </c:pt>
                <c:pt idx="97">
                  <c:v>9.4008738190544535E-4</c:v>
                </c:pt>
                <c:pt idx="98">
                  <c:v>9.4008738190544535E-4</c:v>
                </c:pt>
                <c:pt idx="99">
                  <c:v>4.1180378450328316E-3</c:v>
                </c:pt>
                <c:pt idx="100">
                  <c:v>-1.4010840741005986E-3</c:v>
                </c:pt>
                <c:pt idx="101">
                  <c:v>6.3349665568336808E-3</c:v>
                </c:pt>
                <c:pt idx="102">
                  <c:v>5.690237386120285E-3</c:v>
                </c:pt>
                <c:pt idx="103">
                  <c:v>5.6846546155529644E-3</c:v>
                </c:pt>
                <c:pt idx="104">
                  <c:v>6.0436044597718553E-3</c:v>
                </c:pt>
                <c:pt idx="105">
                  <c:v>3.2818832619392557E-2</c:v>
                </c:pt>
                <c:pt idx="106">
                  <c:v>2.3708433881693192E-2</c:v>
                </c:pt>
                <c:pt idx="107">
                  <c:v>2.6277308210645941E-2</c:v>
                </c:pt>
                <c:pt idx="108">
                  <c:v>2.92773082148951E-2</c:v>
                </c:pt>
                <c:pt idx="109">
                  <c:v>2.7908736946802241E-2</c:v>
                </c:pt>
                <c:pt idx="110">
                  <c:v>2.8541148714345169E-2</c:v>
                </c:pt>
                <c:pt idx="111">
                  <c:v>2.8616641455009438E-2</c:v>
                </c:pt>
                <c:pt idx="112">
                  <c:v>2.9692009845147752E-2</c:v>
                </c:pt>
                <c:pt idx="113">
                  <c:v>3.06920098417135E-2</c:v>
                </c:pt>
                <c:pt idx="114">
                  <c:v>3.4917369686414859E-2</c:v>
                </c:pt>
                <c:pt idx="115">
                  <c:v>2.6973535138051747E-2</c:v>
                </c:pt>
                <c:pt idx="116">
                  <c:v>2.8973535138459201E-2</c:v>
                </c:pt>
                <c:pt idx="117">
                  <c:v>2.8954324140998088E-2</c:v>
                </c:pt>
                <c:pt idx="118">
                  <c:v>2.7938554765537499E-2</c:v>
                </c:pt>
                <c:pt idx="119">
                  <c:v>2.9938554765944952E-2</c:v>
                </c:pt>
                <c:pt idx="120">
                  <c:v>4.9445828521130004E-2</c:v>
                </c:pt>
                <c:pt idx="121">
                  <c:v>3.0709414588437636E-2</c:v>
                </c:pt>
                <c:pt idx="122">
                  <c:v>3.2070345390503442E-2</c:v>
                </c:pt>
                <c:pt idx="123">
                  <c:v>3.5070345387476644E-2</c:v>
                </c:pt>
                <c:pt idx="124">
                  <c:v>3.8350142094063171E-2</c:v>
                </c:pt>
                <c:pt idx="125">
                  <c:v>3.4704259277963161E-2</c:v>
                </c:pt>
                <c:pt idx="126">
                  <c:v>3.1077408046920156E-2</c:v>
                </c:pt>
                <c:pt idx="127">
                  <c:v>3.43032548143049E-2</c:v>
                </c:pt>
                <c:pt idx="128">
                  <c:v>3.9303254811685555E-2</c:v>
                </c:pt>
                <c:pt idx="129">
                  <c:v>3.3457486748305003E-2</c:v>
                </c:pt>
                <c:pt idx="130">
                  <c:v>3.88738344148526E-2</c:v>
                </c:pt>
                <c:pt idx="131">
                  <c:v>4.452836311283815E-2</c:v>
                </c:pt>
                <c:pt idx="132">
                  <c:v>4.4698235344710381E-2</c:v>
                </c:pt>
                <c:pt idx="133">
                  <c:v>4.3356440077135225E-2</c:v>
                </c:pt>
                <c:pt idx="134">
                  <c:v>4.3526079414597213E-2</c:v>
                </c:pt>
                <c:pt idx="135">
                  <c:v>4.4526079411162961E-2</c:v>
                </c:pt>
                <c:pt idx="136">
                  <c:v>4.6615947089468007E-2</c:v>
                </c:pt>
                <c:pt idx="137">
                  <c:v>4.269423553903353E-2</c:v>
                </c:pt>
                <c:pt idx="138">
                  <c:v>4.0849845434435032E-2</c:v>
                </c:pt>
                <c:pt idx="139">
                  <c:v>4.1849845438276738E-2</c:v>
                </c:pt>
                <c:pt idx="140">
                  <c:v>4.9849845439906552E-2</c:v>
                </c:pt>
                <c:pt idx="141">
                  <c:v>4.4905108247071418E-2</c:v>
                </c:pt>
                <c:pt idx="142">
                  <c:v>3.9825383229578334E-2</c:v>
                </c:pt>
                <c:pt idx="143">
                  <c:v>4.0972264563047006E-2</c:v>
                </c:pt>
                <c:pt idx="144">
                  <c:v>4.1001467214698981E-2</c:v>
                </c:pt>
                <c:pt idx="145">
                  <c:v>4.3001467215106434E-2</c:v>
                </c:pt>
                <c:pt idx="146">
                  <c:v>4.3011188579806132E-2</c:v>
                </c:pt>
                <c:pt idx="147">
                  <c:v>3.8194674416308687E-2</c:v>
                </c:pt>
                <c:pt idx="148">
                  <c:v>4.8194674411069997E-2</c:v>
                </c:pt>
                <c:pt idx="149">
                  <c:v>4.3818633376756809E-2</c:v>
                </c:pt>
                <c:pt idx="150">
                  <c:v>4.4818633380598515E-2</c:v>
                </c:pt>
                <c:pt idx="151">
                  <c:v>4.3852385603089988E-2</c:v>
                </c:pt>
                <c:pt idx="152">
                  <c:v>4.5852385603497442E-2</c:v>
                </c:pt>
                <c:pt idx="153">
                  <c:v>4.1969722791660481E-2</c:v>
                </c:pt>
                <c:pt idx="154">
                  <c:v>4.5978056694042514E-2</c:v>
                </c:pt>
                <c:pt idx="155">
                  <c:v>5.9978056689618732E-2</c:v>
                </c:pt>
                <c:pt idx="156">
                  <c:v>4.4322389236439941E-2</c:v>
                </c:pt>
                <c:pt idx="157">
                  <c:v>3.9288943027305845E-2</c:v>
                </c:pt>
                <c:pt idx="158">
                  <c:v>5.0461796162037935E-2</c:v>
                </c:pt>
                <c:pt idx="159">
                  <c:v>5.3461796159011137E-2</c:v>
                </c:pt>
                <c:pt idx="160">
                  <c:v>4.6568007139896617E-2</c:v>
                </c:pt>
                <c:pt idx="161">
                  <c:v>5.2568007141118978E-2</c:v>
                </c:pt>
                <c:pt idx="162">
                  <c:v>3.4595886489538423E-2</c:v>
                </c:pt>
                <c:pt idx="163">
                  <c:v>5.7733667588787639E-2</c:v>
                </c:pt>
                <c:pt idx="164">
                  <c:v>6.1061086991151856E-2</c:v>
                </c:pt>
                <c:pt idx="165">
                  <c:v>5.5694890167073227E-2</c:v>
                </c:pt>
                <c:pt idx="166">
                  <c:v>6.0757061269039764E-2</c:v>
                </c:pt>
                <c:pt idx="167">
                  <c:v>6.0790111095104703E-2</c:v>
                </c:pt>
                <c:pt idx="168">
                  <c:v>6.4846073088549006E-2</c:v>
                </c:pt>
                <c:pt idx="169">
                  <c:v>6.8964315415648014E-2</c:v>
                </c:pt>
                <c:pt idx="170">
                  <c:v>6.3146637964054175E-2</c:v>
                </c:pt>
                <c:pt idx="171">
                  <c:v>6.3225598702585262E-2</c:v>
                </c:pt>
                <c:pt idx="172">
                  <c:v>6.3512290921082848E-2</c:v>
                </c:pt>
                <c:pt idx="173">
                  <c:v>6.2632922883941192E-2</c:v>
                </c:pt>
                <c:pt idx="174">
                  <c:v>5.7660294317410467E-2</c:v>
                </c:pt>
                <c:pt idx="175">
                  <c:v>6.1660294318225374E-2</c:v>
                </c:pt>
                <c:pt idx="176">
                  <c:v>5.8710577296696535E-2</c:v>
                </c:pt>
                <c:pt idx="177">
                  <c:v>5.4723757452188861E-2</c:v>
                </c:pt>
                <c:pt idx="178">
                  <c:v>5.9723757449569516E-2</c:v>
                </c:pt>
                <c:pt idx="179">
                  <c:v>6.1819543270219143E-2</c:v>
                </c:pt>
                <c:pt idx="180">
                  <c:v>6.3825736792707574E-2</c:v>
                </c:pt>
                <c:pt idx="181">
                  <c:v>6.0877412865639677E-2</c:v>
                </c:pt>
                <c:pt idx="182">
                  <c:v>6.1877412862205425E-2</c:v>
                </c:pt>
                <c:pt idx="183">
                  <c:v>5.1921570531707699E-2</c:v>
                </c:pt>
                <c:pt idx="184">
                  <c:v>6.6226435568703348E-2</c:v>
                </c:pt>
                <c:pt idx="185">
                  <c:v>6.1297233261685319E-2</c:v>
                </c:pt>
                <c:pt idx="186">
                  <c:v>6.8297233266749385E-2</c:v>
                </c:pt>
                <c:pt idx="187">
                  <c:v>6.93051118184103E-2</c:v>
                </c:pt>
                <c:pt idx="188">
                  <c:v>6.5346750812157017E-2</c:v>
                </c:pt>
                <c:pt idx="189">
                  <c:v>7.2496282665453757E-2</c:v>
                </c:pt>
                <c:pt idx="190">
                  <c:v>8.0581156865637979E-2</c:v>
                </c:pt>
                <c:pt idx="191">
                  <c:v>7.3589221014479567E-2</c:v>
                </c:pt>
                <c:pt idx="192">
                  <c:v>7.1596580908073817E-2</c:v>
                </c:pt>
                <c:pt idx="193">
                  <c:v>7.8616333243733655E-2</c:v>
                </c:pt>
                <c:pt idx="194">
                  <c:v>7.8614614357416374E-2</c:v>
                </c:pt>
                <c:pt idx="195">
                  <c:v>8.0614614357823827E-2</c:v>
                </c:pt>
                <c:pt idx="196">
                  <c:v>7.6614170342866508E-2</c:v>
                </c:pt>
                <c:pt idx="197">
                  <c:v>8.0614170343681416E-2</c:v>
                </c:pt>
                <c:pt idx="198">
                  <c:v>7.0598194426868821E-2</c:v>
                </c:pt>
                <c:pt idx="199">
                  <c:v>8.0598194428906089E-2</c:v>
                </c:pt>
                <c:pt idx="200">
                  <c:v>8.1596314451097191E-2</c:v>
                </c:pt>
                <c:pt idx="201">
                  <c:v>8.2595676399646739E-2</c:v>
                </c:pt>
                <c:pt idx="202">
                  <c:v>8.3595676403488445E-2</c:v>
                </c:pt>
                <c:pt idx="203">
                  <c:v>7.9579429665340817E-2</c:v>
                </c:pt>
                <c:pt idx="204">
                  <c:v>8.2579429669589977E-2</c:v>
                </c:pt>
                <c:pt idx="205">
                  <c:v>9.2383534719393631E-2</c:v>
                </c:pt>
                <c:pt idx="206">
                  <c:v>8.9375091724715319E-2</c:v>
                </c:pt>
                <c:pt idx="207">
                  <c:v>9.0350707099660948E-2</c:v>
                </c:pt>
                <c:pt idx="208">
                  <c:v>7.9277005594590069E-2</c:v>
                </c:pt>
                <c:pt idx="209">
                  <c:v>8.8067122816706048E-2</c:v>
                </c:pt>
                <c:pt idx="210">
                  <c:v>9.2007832360434194E-2</c:v>
                </c:pt>
                <c:pt idx="211">
                  <c:v>8.5871800486364808E-2</c:v>
                </c:pt>
                <c:pt idx="212">
                  <c:v>9.0871800483745463E-2</c:v>
                </c:pt>
                <c:pt idx="213">
                  <c:v>9.5871800488402076E-2</c:v>
                </c:pt>
                <c:pt idx="214">
                  <c:v>8.5457996318274873E-2</c:v>
                </c:pt>
                <c:pt idx="215">
                  <c:v>7.9332299305836171E-2</c:v>
                </c:pt>
                <c:pt idx="216">
                  <c:v>9.1243712632708224E-2</c:v>
                </c:pt>
                <c:pt idx="217">
                  <c:v>9.1231946547790876E-2</c:v>
                </c:pt>
                <c:pt idx="218">
                  <c:v>9.1107511733072771E-2</c:v>
                </c:pt>
                <c:pt idx="219">
                  <c:v>9.4107511730045973E-2</c:v>
                </c:pt>
                <c:pt idx="220">
                  <c:v>8.2377925077141215E-2</c:v>
                </c:pt>
                <c:pt idx="221">
                  <c:v>9.9343044526525426E-2</c:v>
                </c:pt>
                <c:pt idx="222">
                  <c:v>9.1267416275193566E-2</c:v>
                </c:pt>
                <c:pt idx="223">
                  <c:v>9.6247045167633785E-2</c:v>
                </c:pt>
                <c:pt idx="224">
                  <c:v>9.3221460789334576E-2</c:v>
                </c:pt>
                <c:pt idx="225">
                  <c:v>9.8169890459430878E-2</c:v>
                </c:pt>
                <c:pt idx="226">
                  <c:v>9.9990548361330645E-2</c:v>
                </c:pt>
                <c:pt idx="227">
                  <c:v>0.10246256555026127</c:v>
                </c:pt>
                <c:pt idx="228">
                  <c:v>0.10116250481589653</c:v>
                </c:pt>
                <c:pt idx="229">
                  <c:v>0.10003250204849977</c:v>
                </c:pt>
                <c:pt idx="230">
                  <c:v>9.6855505733975028E-2</c:v>
                </c:pt>
                <c:pt idx="231">
                  <c:v>0.10164153387939312</c:v>
                </c:pt>
                <c:pt idx="232">
                  <c:v>0.10792204920654058</c:v>
                </c:pt>
                <c:pt idx="233">
                  <c:v>0.11083607310152883</c:v>
                </c:pt>
                <c:pt idx="234">
                  <c:v>0.10969836984325898</c:v>
                </c:pt>
                <c:pt idx="235">
                  <c:v>0.11447701202637105</c:v>
                </c:pt>
                <c:pt idx="236">
                  <c:v>0.11233432696077469</c:v>
                </c:pt>
                <c:pt idx="237">
                  <c:v>0.11030404162818191</c:v>
                </c:pt>
                <c:pt idx="238">
                  <c:v>0.11460799500583359</c:v>
                </c:pt>
                <c:pt idx="239">
                  <c:v>0.11301373644502423</c:v>
                </c:pt>
                <c:pt idx="240">
                  <c:v>0.11397990253063163</c:v>
                </c:pt>
                <c:pt idx="241">
                  <c:v>0.10981801129597978</c:v>
                </c:pt>
                <c:pt idx="242">
                  <c:v>0.1117233929938849</c:v>
                </c:pt>
                <c:pt idx="243">
                  <c:v>0.11268882408487758</c:v>
                </c:pt>
                <c:pt idx="244">
                  <c:v>0.11352343917823918</c:v>
                </c:pt>
                <c:pt idx="245">
                  <c:v>0.11204327827532698</c:v>
                </c:pt>
                <c:pt idx="246">
                  <c:v>0.12225204058391122</c:v>
                </c:pt>
                <c:pt idx="247">
                  <c:v>0.12009227281449429</c:v>
                </c:pt>
                <c:pt idx="248">
                  <c:v>0.12260544991014716</c:v>
                </c:pt>
                <c:pt idx="249">
                  <c:v>0.13190075305056201</c:v>
                </c:pt>
                <c:pt idx="250">
                  <c:v>0.1310487461344832</c:v>
                </c:pt>
                <c:pt idx="251">
                  <c:v>-9999</c:v>
                </c:pt>
                <c:pt idx="252">
                  <c:v>0.13444240223179432</c:v>
                </c:pt>
                <c:pt idx="253">
                  <c:v>0.14303902703785409</c:v>
                </c:pt>
                <c:pt idx="254">
                  <c:v>0.13885504196215387</c:v>
                </c:pt>
                <c:pt idx="255">
                  <c:v>0.13969643998987902</c:v>
                </c:pt>
                <c:pt idx="256">
                  <c:v>0.14569992307749108</c:v>
                </c:pt>
                <c:pt idx="257">
                  <c:v>0.14511693135744969</c:v>
                </c:pt>
                <c:pt idx="258">
                  <c:v>0.14498764140632292</c:v>
                </c:pt>
                <c:pt idx="259">
                  <c:v>0.14341147125730691</c:v>
                </c:pt>
                <c:pt idx="260">
                  <c:v>0.1456114712599379</c:v>
                </c:pt>
                <c:pt idx="261">
                  <c:v>0.15133407013861952</c:v>
                </c:pt>
                <c:pt idx="262">
                  <c:v>0.14927539981911681</c:v>
                </c:pt>
                <c:pt idx="263">
                  <c:v>0.14913154375368315</c:v>
                </c:pt>
                <c:pt idx="264">
                  <c:v>0.1497887377836262</c:v>
                </c:pt>
                <c:pt idx="265">
                  <c:v>0.15060054359094402</c:v>
                </c:pt>
                <c:pt idx="266">
                  <c:v>0.15123745019885926</c:v>
                </c:pt>
                <c:pt idx="267">
                  <c:v>0.15410939680851388</c:v>
                </c:pt>
                <c:pt idx="268">
                  <c:v>0.16426873318638818</c:v>
                </c:pt>
                <c:pt idx="269">
                  <c:v>0.16602626570375778</c:v>
                </c:pt>
                <c:pt idx="270">
                  <c:v>0.16930799387054979</c:v>
                </c:pt>
                <c:pt idx="271">
                  <c:v>0.17191824353452892</c:v>
                </c:pt>
                <c:pt idx="272">
                  <c:v>0.17630471553689742</c:v>
                </c:pt>
                <c:pt idx="273">
                  <c:v>0.17519708405694356</c:v>
                </c:pt>
                <c:pt idx="274">
                  <c:v>0.18139272428307088</c:v>
                </c:pt>
                <c:pt idx="275">
                  <c:v>0.18146581068331535</c:v>
                </c:pt>
                <c:pt idx="276">
                  <c:v>0.17961052892878837</c:v>
                </c:pt>
                <c:pt idx="277">
                  <c:v>0.17970774484825583</c:v>
                </c:pt>
                <c:pt idx="278">
                  <c:v>0.18162138015494714</c:v>
                </c:pt>
                <c:pt idx="279">
                  <c:v>0.18128740368447793</c:v>
                </c:pt>
                <c:pt idx="280">
                  <c:v>0.18597563204348411</c:v>
                </c:pt>
                <c:pt idx="281">
                  <c:v>0.19455146522161892</c:v>
                </c:pt>
                <c:pt idx="282">
                  <c:v>0.1920640490976189</c:v>
                </c:pt>
                <c:pt idx="283">
                  <c:v>0.19166471188428125</c:v>
                </c:pt>
                <c:pt idx="284">
                  <c:v>0.18763986123094592</c:v>
                </c:pt>
                <c:pt idx="285">
                  <c:v>0.19726999821777075</c:v>
                </c:pt>
                <c:pt idx="286">
                  <c:v>0.19713766014917408</c:v>
                </c:pt>
                <c:pt idx="287">
                  <c:v>0.19747766015513687</c:v>
                </c:pt>
                <c:pt idx="288">
                  <c:v>0.19729539193734574</c:v>
                </c:pt>
                <c:pt idx="289">
                  <c:v>0.19952845539596417</c:v>
                </c:pt>
                <c:pt idx="290">
                  <c:v>0.20046943027696146</c:v>
                </c:pt>
                <c:pt idx="291">
                  <c:v>0.19832560208356728</c:v>
                </c:pt>
                <c:pt idx="292">
                  <c:v>0.20394781151494554</c:v>
                </c:pt>
                <c:pt idx="293">
                  <c:v>0.20391010694263323</c:v>
                </c:pt>
                <c:pt idx="294">
                  <c:v>0.20180014554840373</c:v>
                </c:pt>
                <c:pt idx="295">
                  <c:v>0.20190014555315347</c:v>
                </c:pt>
                <c:pt idx="296">
                  <c:v>0.21325416431200769</c:v>
                </c:pt>
                <c:pt idx="297">
                  <c:v>-9999</c:v>
                </c:pt>
                <c:pt idx="298">
                  <c:v>-9999</c:v>
                </c:pt>
                <c:pt idx="299">
                  <c:v>-9999</c:v>
                </c:pt>
                <c:pt idx="300">
                  <c:v>0.20589568255584761</c:v>
                </c:pt>
                <c:pt idx="301">
                  <c:v>0.20599568256059736</c:v>
                </c:pt>
                <c:pt idx="302">
                  <c:v>0.20599568256059736</c:v>
                </c:pt>
                <c:pt idx="303">
                  <c:v>-9999</c:v>
                </c:pt>
                <c:pt idx="304">
                  <c:v>-9999</c:v>
                </c:pt>
                <c:pt idx="305">
                  <c:v>-9999</c:v>
                </c:pt>
                <c:pt idx="306">
                  <c:v>-9999</c:v>
                </c:pt>
                <c:pt idx="307">
                  <c:v>0.2149062173941711</c:v>
                </c:pt>
                <c:pt idx="308">
                  <c:v>0.21549621739745634</c:v>
                </c:pt>
                <c:pt idx="309">
                  <c:v>0.21550621739356574</c:v>
                </c:pt>
                <c:pt idx="310">
                  <c:v>-9999</c:v>
                </c:pt>
                <c:pt idx="311">
                  <c:v>-9999</c:v>
                </c:pt>
                <c:pt idx="312">
                  <c:v>0.23566242632374254</c:v>
                </c:pt>
                <c:pt idx="313">
                  <c:v>-9999</c:v>
                </c:pt>
                <c:pt idx="314">
                  <c:v>-9999</c:v>
                </c:pt>
                <c:pt idx="315">
                  <c:v>0.2447965612150915</c:v>
                </c:pt>
                <c:pt idx="316">
                  <c:v>0.25233410543421864</c:v>
                </c:pt>
                <c:pt idx="317">
                  <c:v>0.2527341054386657</c:v>
                </c:pt>
                <c:pt idx="318">
                  <c:v>0.25284410543952485</c:v>
                </c:pt>
                <c:pt idx="319">
                  <c:v>0.25280730317765465</c:v>
                </c:pt>
                <c:pt idx="320">
                  <c:v>0.25166428529050244</c:v>
                </c:pt>
                <c:pt idx="321">
                  <c:v>0.25166428529050244</c:v>
                </c:pt>
                <c:pt idx="322">
                  <c:v>0.25583981155521873</c:v>
                </c:pt>
                <c:pt idx="323">
                  <c:v>0.26363069508994952</c:v>
                </c:pt>
                <c:pt idx="324">
                  <c:v>0.26452988857519522</c:v>
                </c:pt>
                <c:pt idx="325">
                  <c:v>0.26684749827430926</c:v>
                </c:pt>
                <c:pt idx="326">
                  <c:v>0.27252466616651649</c:v>
                </c:pt>
                <c:pt idx="327">
                  <c:v>0.27612730026994253</c:v>
                </c:pt>
                <c:pt idx="328">
                  <c:v>0.27645467944713148</c:v>
                </c:pt>
                <c:pt idx="329">
                  <c:v>0.27743371081024498</c:v>
                </c:pt>
                <c:pt idx="330">
                  <c:v>0.27736835355662431</c:v>
                </c:pt>
                <c:pt idx="331">
                  <c:v>0.28801967741671824</c:v>
                </c:pt>
                <c:pt idx="332">
                  <c:v>0.28857501819111397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C7-4996-8B06-73B31B52E7F1}"/>
            </c:ext>
          </c:extLst>
        </c:ser>
        <c:ser>
          <c:idx val="8"/>
          <c:order val="1"/>
          <c:tx>
            <c:strRef>
              <c:f>'A (old)'!$AY$1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(old)'!$AY$2:$AY$108</c:f>
              <c:numCache>
                <c:formatCode>General</c:formatCode>
                <c:ptCount val="107"/>
                <c:pt idx="0">
                  <c:v>-7.1360614888904814E-2</c:v>
                </c:pt>
                <c:pt idx="1">
                  <c:v>-7.1382072064961929E-2</c:v>
                </c:pt>
                <c:pt idx="2">
                  <c:v>-7.1337700772246909E-2</c:v>
                </c:pt>
                <c:pt idx="3">
                  <c:v>-7.1227501010759781E-2</c:v>
                </c:pt>
                <c:pt idx="4">
                  <c:v>-7.1051472780500516E-2</c:v>
                </c:pt>
                <c:pt idx="5">
                  <c:v>-7.0809616081469143E-2</c:v>
                </c:pt>
                <c:pt idx="6">
                  <c:v>-7.050193091366562E-2</c:v>
                </c:pt>
                <c:pt idx="7">
                  <c:v>-7.0128417277090016E-2</c:v>
                </c:pt>
                <c:pt idx="8">
                  <c:v>-6.9689075171742249E-2</c:v>
                </c:pt>
                <c:pt idx="9">
                  <c:v>-6.9183904597622345E-2</c:v>
                </c:pt>
                <c:pt idx="10">
                  <c:v>-6.8612905554730361E-2</c:v>
                </c:pt>
                <c:pt idx="11">
                  <c:v>-6.7976078043066213E-2</c:v>
                </c:pt>
                <c:pt idx="12">
                  <c:v>-6.7273422062629984E-2</c:v>
                </c:pt>
                <c:pt idx="13">
                  <c:v>-6.6504937613421605E-2</c:v>
                </c:pt>
                <c:pt idx="14">
                  <c:v>-6.5670624695441104E-2</c:v>
                </c:pt>
                <c:pt idx="15">
                  <c:v>-6.4770483308688481E-2</c:v>
                </c:pt>
                <c:pt idx="16">
                  <c:v>-6.380451345316375E-2</c:v>
                </c:pt>
                <c:pt idx="17">
                  <c:v>-6.2772715128866882E-2</c:v>
                </c:pt>
                <c:pt idx="18">
                  <c:v>-6.1675088335797892E-2</c:v>
                </c:pt>
                <c:pt idx="19">
                  <c:v>-6.051163307395678E-2</c:v>
                </c:pt>
                <c:pt idx="20">
                  <c:v>-5.9282349343343546E-2</c:v>
                </c:pt>
                <c:pt idx="21">
                  <c:v>-5.7987237143958183E-2</c:v>
                </c:pt>
                <c:pt idx="22">
                  <c:v>-5.6626296475800697E-2</c:v>
                </c:pt>
                <c:pt idx="23">
                  <c:v>-5.5199527338871096E-2</c:v>
                </c:pt>
                <c:pt idx="24">
                  <c:v>-5.3706929733169345E-2</c:v>
                </c:pt>
                <c:pt idx="25">
                  <c:v>-5.21485036586955E-2</c:v>
                </c:pt>
                <c:pt idx="26">
                  <c:v>-5.0524249115449518E-2</c:v>
                </c:pt>
                <c:pt idx="27">
                  <c:v>-4.8834166103431415E-2</c:v>
                </c:pt>
                <c:pt idx="28">
                  <c:v>-4.7078254622641189E-2</c:v>
                </c:pt>
                <c:pt idx="29">
                  <c:v>-4.5256514673078847E-2</c:v>
                </c:pt>
                <c:pt idx="30">
                  <c:v>-4.336894625474437E-2</c:v>
                </c:pt>
                <c:pt idx="31">
                  <c:v>-4.1415549367637777E-2</c:v>
                </c:pt>
                <c:pt idx="32">
                  <c:v>-3.9396324011759049E-2</c:v>
                </c:pt>
                <c:pt idx="33">
                  <c:v>-3.7311270187108211E-2</c:v>
                </c:pt>
                <c:pt idx="34">
                  <c:v>-3.5160387893685245E-2</c:v>
                </c:pt>
                <c:pt idx="35">
                  <c:v>-3.2943677131490157E-2</c:v>
                </c:pt>
                <c:pt idx="36">
                  <c:v>-3.0661137900522942E-2</c:v>
                </c:pt>
                <c:pt idx="37">
                  <c:v>-2.8312770200783599E-2</c:v>
                </c:pt>
                <c:pt idx="38">
                  <c:v>-2.589857403227214E-2</c:v>
                </c:pt>
                <c:pt idx="39">
                  <c:v>-2.3418549394988556E-2</c:v>
                </c:pt>
                <c:pt idx="40">
                  <c:v>-2.0872696288932849E-2</c:v>
                </c:pt>
                <c:pt idx="41">
                  <c:v>-1.8261014714105014E-2</c:v>
                </c:pt>
                <c:pt idx="42">
                  <c:v>-1.5583504670505059E-2</c:v>
                </c:pt>
                <c:pt idx="43">
                  <c:v>-1.2840166158132984E-2</c:v>
                </c:pt>
                <c:pt idx="44">
                  <c:v>-1.003099917698878E-2</c:v>
                </c:pt>
                <c:pt idx="45">
                  <c:v>-7.1560037270724545E-3</c:v>
                </c:pt>
                <c:pt idx="46">
                  <c:v>-4.215179808384005E-3</c:v>
                </c:pt>
                <c:pt idx="47">
                  <c:v>-1.2085274209234318E-3</c:v>
                </c:pt>
                <c:pt idx="48">
                  <c:v>1.8639534353092641E-3</c:v>
                </c:pt>
                <c:pt idx="49">
                  <c:v>5.0022627603140838E-3</c:v>
                </c:pt>
                <c:pt idx="50">
                  <c:v>8.2064005540910274E-3</c:v>
                </c:pt>
                <c:pt idx="51">
                  <c:v>1.1476366816640094E-2</c:v>
                </c:pt>
                <c:pt idx="52">
                  <c:v>1.4812161547961285E-2</c:v>
                </c:pt>
                <c:pt idx="53">
                  <c:v>1.8213784748054601E-2</c:v>
                </c:pt>
                <c:pt idx="54">
                  <c:v>2.1681236416920036E-2</c:v>
                </c:pt>
                <c:pt idx="55">
                  <c:v>2.5214516554557597E-2</c:v>
                </c:pt>
                <c:pt idx="56">
                  <c:v>2.881362516096728E-2</c:v>
                </c:pt>
                <c:pt idx="57">
                  <c:v>3.2478562236149096E-2</c:v>
                </c:pt>
                <c:pt idx="58">
                  <c:v>3.6209327780103023E-2</c:v>
                </c:pt>
                <c:pt idx="59">
                  <c:v>4.000592179282908E-2</c:v>
                </c:pt>
                <c:pt idx="60">
                  <c:v>4.3868344274327252E-2</c:v>
                </c:pt>
                <c:pt idx="61">
                  <c:v>4.7796595224597553E-2</c:v>
                </c:pt>
                <c:pt idx="62">
                  <c:v>5.1790674643639983E-2</c:v>
                </c:pt>
                <c:pt idx="63">
                  <c:v>5.5850582531454529E-2</c:v>
                </c:pt>
                <c:pt idx="64">
                  <c:v>5.9976318888041204E-2</c:v>
                </c:pt>
                <c:pt idx="65">
                  <c:v>6.4167883713400001E-2</c:v>
                </c:pt>
                <c:pt idx="66">
                  <c:v>6.8425277007530927E-2</c:v>
                </c:pt>
                <c:pt idx="67">
                  <c:v>7.2748498770433961E-2</c:v>
                </c:pt>
                <c:pt idx="68">
                  <c:v>7.7137549002109132E-2</c:v>
                </c:pt>
                <c:pt idx="69">
                  <c:v>8.1592427702556425E-2</c:v>
                </c:pt>
                <c:pt idx="70">
                  <c:v>8.611313487177584E-2</c:v>
                </c:pt>
                <c:pt idx="71">
                  <c:v>9.0699670509767377E-2</c:v>
                </c:pt>
                <c:pt idx="72">
                  <c:v>9.5352034616531037E-2</c:v>
                </c:pt>
                <c:pt idx="73">
                  <c:v>0.10007022719206682</c:v>
                </c:pt>
                <c:pt idx="74">
                  <c:v>0.10485424823637472</c:v>
                </c:pt>
                <c:pt idx="75">
                  <c:v>0.10970409774945475</c:v>
                </c:pt>
                <c:pt idx="76">
                  <c:v>0.11461977573130691</c:v>
                </c:pt>
                <c:pt idx="77">
                  <c:v>0.1196012821819312</c:v>
                </c:pt>
                <c:pt idx="78">
                  <c:v>0.1246486171013276</c:v>
                </c:pt>
                <c:pt idx="79">
                  <c:v>0.12976178048949613</c:v>
                </c:pt>
                <c:pt idx="80">
                  <c:v>0.13494077234643678</c:v>
                </c:pt>
                <c:pt idx="81">
                  <c:v>0.14018559267214953</c:v>
                </c:pt>
                <c:pt idx="82">
                  <c:v>0.14549624146663442</c:v>
                </c:pt>
                <c:pt idx="83">
                  <c:v>0.15087271872989144</c:v>
                </c:pt>
                <c:pt idx="84">
                  <c:v>0.15631502446192058</c:v>
                </c:pt>
                <c:pt idx="85">
                  <c:v>0.16182315866272187</c:v>
                </c:pt>
                <c:pt idx="86">
                  <c:v>0.16739712133229526</c:v>
                </c:pt>
                <c:pt idx="87">
                  <c:v>0.17303691247064076</c:v>
                </c:pt>
                <c:pt idx="88">
                  <c:v>0.17874253207775842</c:v>
                </c:pt>
                <c:pt idx="89">
                  <c:v>0.18451398015364817</c:v>
                </c:pt>
                <c:pt idx="90">
                  <c:v>0.19035125669831005</c:v>
                </c:pt>
                <c:pt idx="91">
                  <c:v>0.19625436171174404</c:v>
                </c:pt>
                <c:pt idx="92">
                  <c:v>0.20222329519395019</c:v>
                </c:pt>
                <c:pt idx="93">
                  <c:v>0.20825805714492845</c:v>
                </c:pt>
                <c:pt idx="94">
                  <c:v>0.21435864756467882</c:v>
                </c:pt>
                <c:pt idx="95">
                  <c:v>0.22052506645320136</c:v>
                </c:pt>
                <c:pt idx="96">
                  <c:v>0.22675731381049596</c:v>
                </c:pt>
                <c:pt idx="97">
                  <c:v>0.23305538963656272</c:v>
                </c:pt>
                <c:pt idx="98">
                  <c:v>0.23941929393140157</c:v>
                </c:pt>
                <c:pt idx="99">
                  <c:v>0.24584902669501257</c:v>
                </c:pt>
                <c:pt idx="100">
                  <c:v>0.25234458792739567</c:v>
                </c:pt>
                <c:pt idx="101">
                  <c:v>0.25890597762855094</c:v>
                </c:pt>
                <c:pt idx="102">
                  <c:v>0.26553319579847828</c:v>
                </c:pt>
                <c:pt idx="103">
                  <c:v>0.2722262424371778</c:v>
                </c:pt>
                <c:pt idx="104">
                  <c:v>0.27898511754464944</c:v>
                </c:pt>
                <c:pt idx="105">
                  <c:v>0.28580982112089315</c:v>
                </c:pt>
                <c:pt idx="106">
                  <c:v>0.29270035316590903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C7-4996-8B06-73B31B52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4320"/>
        <c:axId val="1"/>
      </c:scatterChart>
      <c:valAx>
        <c:axId val="69013432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57862947854405"/>
              <c:y val="0.88043478260869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92771084337352E-2"/>
              <c:y val="0.399456521739130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43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3825332827372482"/>
          <c:y val="0.92934782608695654"/>
          <c:w val="0.65060288397685229"/>
          <c:h val="0.983695652173913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561813834226238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4327044126342"/>
          <c:y val="0.13351516401349095"/>
          <c:w val="0.81219175713015879"/>
          <c:h val="0.694823812723269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1'!$H$21:$H$965</c:f>
              <c:numCache>
                <c:formatCode>General</c:formatCode>
                <c:ptCount val="945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08-4CD3-87D8-E66EC35C900D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</c:numCache>
              </c:numRef>
            </c:plus>
            <c:min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1'!$I$21:$I$965</c:f>
              <c:numCache>
                <c:formatCode>General</c:formatCode>
                <c:ptCount val="945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08-4CD3-87D8-E66EC35C900D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1'!$J$21:$J$965</c:f>
              <c:numCache>
                <c:formatCode>General</c:formatCode>
                <c:ptCount val="945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08-4CD3-87D8-E66EC35C900D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1'!$K$21:$K$965</c:f>
              <c:numCache>
                <c:formatCode>General</c:formatCode>
                <c:ptCount val="945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0.32894800000212854</c:v>
                </c:pt>
                <c:pt idx="332">
                  <c:v>0.33065080000960734</c:v>
                </c:pt>
                <c:pt idx="333">
                  <c:v>0.34246050000365358</c:v>
                </c:pt>
                <c:pt idx="334">
                  <c:v>0.34314020000601886</c:v>
                </c:pt>
                <c:pt idx="335">
                  <c:v>0.34341699999640696</c:v>
                </c:pt>
                <c:pt idx="336">
                  <c:v>0.34397349999926519</c:v>
                </c:pt>
                <c:pt idx="337">
                  <c:v>0.34690679999766871</c:v>
                </c:pt>
                <c:pt idx="338">
                  <c:v>0.34699080000427784</c:v>
                </c:pt>
                <c:pt idx="339">
                  <c:v>0.3439864000029047</c:v>
                </c:pt>
                <c:pt idx="340">
                  <c:v>0.43056320001051063</c:v>
                </c:pt>
                <c:pt idx="341">
                  <c:v>0.36020340000686701</c:v>
                </c:pt>
                <c:pt idx="342">
                  <c:v>0.36317000000417465</c:v>
                </c:pt>
                <c:pt idx="343">
                  <c:v>0.36430039999686414</c:v>
                </c:pt>
                <c:pt idx="344">
                  <c:v>0.38240560000122059</c:v>
                </c:pt>
                <c:pt idx="345">
                  <c:v>0.38414899999770569</c:v>
                </c:pt>
                <c:pt idx="346">
                  <c:v>0.39614119999896502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08-4CD3-87D8-E66EC35C900D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1'!$L$21:$L$965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08-4CD3-87D8-E66EC35C900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1'!$M$21:$M$965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08-4CD3-87D8-E66EC35C900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1'!$N$21:$N$965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708-4CD3-87D8-E66EC35C900D}"/>
            </c:ext>
          </c:extLst>
        </c:ser>
        <c:ser>
          <c:idx val="8"/>
          <c:order val="7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08-4CD3-87D8-E66EC35C9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44816"/>
        <c:axId val="1"/>
      </c:scatterChart>
      <c:valAx>
        <c:axId val="69014481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29853372941226"/>
              <c:y val="0.88011013609674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70840197693576E-2"/>
              <c:y val="0.3978207356233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44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451417625515096"/>
          <c:y val="0.92915645762263366"/>
          <c:w val="0.72322951393843482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353486593070334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7861390058022"/>
          <c:y val="0.13461556519301221"/>
          <c:w val="0.80904654955531163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1'!$H$21:$H$965</c:f>
              <c:numCache>
                <c:formatCode>General</c:formatCode>
                <c:ptCount val="945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C9-4964-95F4-A107D77212C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</c:numCache>
              </c:numRef>
            </c:plus>
            <c:min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1'!$I$21:$I$965</c:f>
              <c:numCache>
                <c:formatCode>General</c:formatCode>
                <c:ptCount val="945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C9-4964-95F4-A107D77212C0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1'!$J$21:$J$965</c:f>
              <c:numCache>
                <c:formatCode>General</c:formatCode>
                <c:ptCount val="945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C9-4964-95F4-A107D77212C0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1'!$K$21:$K$965</c:f>
              <c:numCache>
                <c:formatCode>General</c:formatCode>
                <c:ptCount val="945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0.32894800000212854</c:v>
                </c:pt>
                <c:pt idx="332">
                  <c:v>0.33065080000960734</c:v>
                </c:pt>
                <c:pt idx="333">
                  <c:v>0.34246050000365358</c:v>
                </c:pt>
                <c:pt idx="334">
                  <c:v>0.34314020000601886</c:v>
                </c:pt>
                <c:pt idx="335">
                  <c:v>0.34341699999640696</c:v>
                </c:pt>
                <c:pt idx="336">
                  <c:v>0.34397349999926519</c:v>
                </c:pt>
                <c:pt idx="337">
                  <c:v>0.34690679999766871</c:v>
                </c:pt>
                <c:pt idx="338">
                  <c:v>0.34699080000427784</c:v>
                </c:pt>
                <c:pt idx="339">
                  <c:v>0.3439864000029047</c:v>
                </c:pt>
                <c:pt idx="340">
                  <c:v>0.43056320001051063</c:v>
                </c:pt>
                <c:pt idx="341">
                  <c:v>0.36020340000686701</c:v>
                </c:pt>
                <c:pt idx="342">
                  <c:v>0.36317000000417465</c:v>
                </c:pt>
                <c:pt idx="343">
                  <c:v>0.36430039999686414</c:v>
                </c:pt>
                <c:pt idx="344">
                  <c:v>0.38240560000122059</c:v>
                </c:pt>
                <c:pt idx="345">
                  <c:v>0.38414899999770569</c:v>
                </c:pt>
                <c:pt idx="346">
                  <c:v>0.39614119999896502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C9-4964-95F4-A107D77212C0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1'!$L$21:$L$965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BC9-4964-95F4-A107D77212C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1'!$M$21:$M$965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C9-4964-95F4-A107D77212C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1'!$N$21:$N$965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BC9-4964-95F4-A107D77212C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1'!$O$21:$O$965</c:f>
              <c:numCache>
                <c:formatCode>General</c:formatCode>
                <c:ptCount val="945"/>
                <c:pt idx="277">
                  <c:v>7.6675381787466357E-2</c:v>
                </c:pt>
                <c:pt idx="278">
                  <c:v>8.0769299992519916E-2</c:v>
                </c:pt>
                <c:pt idx="279">
                  <c:v>8.3271138895608332E-2</c:v>
                </c:pt>
                <c:pt idx="280">
                  <c:v>9.2975241307587275E-2</c:v>
                </c:pt>
                <c:pt idx="281">
                  <c:v>9.7599852613295957E-2</c:v>
                </c:pt>
                <c:pt idx="282">
                  <c:v>0.1126108860318259</c:v>
                </c:pt>
                <c:pt idx="283">
                  <c:v>0.11291413923220028</c:v>
                </c:pt>
                <c:pt idx="284">
                  <c:v>0.11298995253229382</c:v>
                </c:pt>
                <c:pt idx="285">
                  <c:v>0.12367962784548947</c:v>
                </c:pt>
                <c:pt idx="286">
                  <c:v>0.12436194754633167</c:v>
                </c:pt>
                <c:pt idx="287">
                  <c:v>0.12436194754633167</c:v>
                </c:pt>
                <c:pt idx="288">
                  <c:v>0.12580240024810985</c:v>
                </c:pt>
                <c:pt idx="289">
                  <c:v>0.1283800524512918</c:v>
                </c:pt>
                <c:pt idx="290">
                  <c:v>0.12982050515306987</c:v>
                </c:pt>
                <c:pt idx="291">
                  <c:v>0.13164002435531597</c:v>
                </c:pt>
                <c:pt idx="292">
                  <c:v>0.14308783266944736</c:v>
                </c:pt>
                <c:pt idx="293">
                  <c:v>0.14346689916991529</c:v>
                </c:pt>
                <c:pt idx="294">
                  <c:v>0.15802305278788376</c:v>
                </c:pt>
                <c:pt idx="295">
                  <c:v>0.15802305278788376</c:v>
                </c:pt>
                <c:pt idx="296">
                  <c:v>0.15942559883961505</c:v>
                </c:pt>
                <c:pt idx="297">
                  <c:v>0.1599183852902234</c:v>
                </c:pt>
                <c:pt idx="298">
                  <c:v>0.16105558479162718</c:v>
                </c:pt>
                <c:pt idx="299">
                  <c:v>0.17337524605683485</c:v>
                </c:pt>
                <c:pt idx="300">
                  <c:v>0.1748536054086598</c:v>
                </c:pt>
                <c:pt idx="301">
                  <c:v>0.1748536054086598</c:v>
                </c:pt>
                <c:pt idx="302">
                  <c:v>0.1748536054086598</c:v>
                </c:pt>
                <c:pt idx="303">
                  <c:v>0.17561173840959565</c:v>
                </c:pt>
                <c:pt idx="304">
                  <c:v>0.17568755170968919</c:v>
                </c:pt>
                <c:pt idx="305">
                  <c:v>0.17879589701352627</c:v>
                </c:pt>
                <c:pt idx="306">
                  <c:v>0.18956138562681546</c:v>
                </c:pt>
                <c:pt idx="307">
                  <c:v>0.19107765162868717</c:v>
                </c:pt>
                <c:pt idx="308">
                  <c:v>0.19107765162868717</c:v>
                </c:pt>
                <c:pt idx="309">
                  <c:v>0.19107765162868717</c:v>
                </c:pt>
                <c:pt idx="310">
                  <c:v>0.20639193824759139</c:v>
                </c:pt>
                <c:pt idx="311">
                  <c:v>0.22322249086836743</c:v>
                </c:pt>
                <c:pt idx="312">
                  <c:v>0.22542107657108146</c:v>
                </c:pt>
                <c:pt idx="313">
                  <c:v>0.23811980433675706</c:v>
                </c:pt>
                <c:pt idx="314">
                  <c:v>0.24005304348914347</c:v>
                </c:pt>
                <c:pt idx="315">
                  <c:v>0.25551895670823499</c:v>
                </c:pt>
                <c:pt idx="316">
                  <c:v>0.26802815122367663</c:v>
                </c:pt>
                <c:pt idx="317">
                  <c:v>0.26802815122367663</c:v>
                </c:pt>
                <c:pt idx="318">
                  <c:v>0.26802815122367663</c:v>
                </c:pt>
                <c:pt idx="319">
                  <c:v>0.27083324332713921</c:v>
                </c:pt>
                <c:pt idx="320">
                  <c:v>0.27147765637793475</c:v>
                </c:pt>
                <c:pt idx="321">
                  <c:v>0.27147765637793475</c:v>
                </c:pt>
                <c:pt idx="322">
                  <c:v>0.27227369602891738</c:v>
                </c:pt>
                <c:pt idx="323">
                  <c:v>0.28447963734398474</c:v>
                </c:pt>
                <c:pt idx="324">
                  <c:v>0.28629915654623073</c:v>
                </c:pt>
                <c:pt idx="325">
                  <c:v>0.28880099544931903</c:v>
                </c:pt>
                <c:pt idx="326">
                  <c:v>0.30256110941630487</c:v>
                </c:pt>
                <c:pt idx="327">
                  <c:v>0.30396365546803616</c:v>
                </c:pt>
                <c:pt idx="328">
                  <c:v>0.30426690866841055</c:v>
                </c:pt>
                <c:pt idx="329">
                  <c:v>0.30570736137018872</c:v>
                </c:pt>
                <c:pt idx="330">
                  <c:v>0.32215884749049672</c:v>
                </c:pt>
                <c:pt idx="331">
                  <c:v>0.33527454840668713</c:v>
                </c:pt>
                <c:pt idx="332">
                  <c:v>0.33785220060986898</c:v>
                </c:pt>
                <c:pt idx="333">
                  <c:v>0.34948954217423445</c:v>
                </c:pt>
                <c:pt idx="334">
                  <c:v>0.34975488872456195</c:v>
                </c:pt>
                <c:pt idx="335">
                  <c:v>0.35005814192493634</c:v>
                </c:pt>
                <c:pt idx="336">
                  <c:v>0.35062674167563823</c:v>
                </c:pt>
                <c:pt idx="337">
                  <c:v>0.3514985946267144</c:v>
                </c:pt>
                <c:pt idx="338">
                  <c:v>0.35301486062858611</c:v>
                </c:pt>
                <c:pt idx="339">
                  <c:v>0.35437950003027063</c:v>
                </c:pt>
                <c:pt idx="340">
                  <c:v>0.35468275323064502</c:v>
                </c:pt>
                <c:pt idx="341">
                  <c:v>0.3646142955429047</c:v>
                </c:pt>
                <c:pt idx="342">
                  <c:v>0.36635800144505726</c:v>
                </c:pt>
                <c:pt idx="343">
                  <c:v>0.3672677610461802</c:v>
                </c:pt>
                <c:pt idx="344">
                  <c:v>0.38288530086545891</c:v>
                </c:pt>
                <c:pt idx="345">
                  <c:v>0.38493225996798575</c:v>
                </c:pt>
                <c:pt idx="346">
                  <c:v>0.39941260028586056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BC9-4964-95F4-A107D77212C0}"/>
            </c:ext>
          </c:extLst>
        </c:ser>
        <c:ser>
          <c:idx val="8"/>
          <c:order val="8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BC9-4964-95F4-A107D77212C0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1'!$U$21:$U$965</c:f>
              <c:numCache>
                <c:formatCode>General</c:formatCode>
                <c:ptCount val="945"/>
                <c:pt idx="2">
                  <c:v>-0.18055699999604258</c:v>
                </c:pt>
                <c:pt idx="96">
                  <c:v>5.5046400004357565E-2</c:v>
                </c:pt>
                <c:pt idx="251">
                  <c:v>0.10715540000092005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C9-4964-95F4-A107D772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9240"/>
        <c:axId val="1"/>
      </c:scatterChart>
      <c:valAx>
        <c:axId val="69013924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8881898556652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26298157453935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92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695159964300945E-2"/>
          <c:y val="0.92857258227336958"/>
          <c:w val="0.93634999142695097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40870616686819833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9951632406288"/>
          <c:y val="0.13388013864022646"/>
          <c:w val="0.85489721886336156"/>
          <c:h val="0.693990922747296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1'!$H$21:$H$965</c:f>
              <c:numCache>
                <c:formatCode>General</c:formatCode>
                <c:ptCount val="945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9D-446A-B365-36D7B785FC44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</c:numCache>
              </c:numRef>
            </c:plus>
            <c:min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1'!$I$21:$I$965</c:f>
              <c:numCache>
                <c:formatCode>General</c:formatCode>
                <c:ptCount val="945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9D-446A-B365-36D7B785FC44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1'!$J$21:$J$965</c:f>
              <c:numCache>
                <c:formatCode>General</c:formatCode>
                <c:ptCount val="945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9D-446A-B365-36D7B785FC44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1'!$K$21:$K$965</c:f>
              <c:numCache>
                <c:formatCode>General</c:formatCode>
                <c:ptCount val="945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0.32894800000212854</c:v>
                </c:pt>
                <c:pt idx="332">
                  <c:v>0.33065080000960734</c:v>
                </c:pt>
                <c:pt idx="333">
                  <c:v>0.34246050000365358</c:v>
                </c:pt>
                <c:pt idx="334">
                  <c:v>0.34314020000601886</c:v>
                </c:pt>
                <c:pt idx="335">
                  <c:v>0.34341699999640696</c:v>
                </c:pt>
                <c:pt idx="336">
                  <c:v>0.34397349999926519</c:v>
                </c:pt>
                <c:pt idx="337">
                  <c:v>0.34690679999766871</c:v>
                </c:pt>
                <c:pt idx="338">
                  <c:v>0.34699080000427784</c:v>
                </c:pt>
                <c:pt idx="339">
                  <c:v>0.3439864000029047</c:v>
                </c:pt>
                <c:pt idx="340">
                  <c:v>0.43056320001051063</c:v>
                </c:pt>
                <c:pt idx="341">
                  <c:v>0.36020340000686701</c:v>
                </c:pt>
                <c:pt idx="342">
                  <c:v>0.36317000000417465</c:v>
                </c:pt>
                <c:pt idx="343">
                  <c:v>0.36430039999686414</c:v>
                </c:pt>
                <c:pt idx="344">
                  <c:v>0.38240560000122059</c:v>
                </c:pt>
                <c:pt idx="345">
                  <c:v>0.38414899999770569</c:v>
                </c:pt>
                <c:pt idx="346">
                  <c:v>0.39614119999896502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9D-446A-B365-36D7B785FC44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1'!$L$21:$L$965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9D-446A-B365-36D7B785FC4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1'!$M$21:$M$965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9D-446A-B365-36D7B785FC4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1'!$N$21:$N$965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B9D-446A-B365-36D7B785FC44}"/>
            </c:ext>
          </c:extLst>
        </c:ser>
        <c:ser>
          <c:idx val="8"/>
          <c:order val="7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9D-446A-B365-36D7B785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6120"/>
        <c:axId val="1"/>
      </c:scatterChart>
      <c:valAx>
        <c:axId val="69012612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74244256348245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740024183796856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61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448609431680776"/>
          <c:y val="0.92896433027838732"/>
          <c:w val="0.5308343409915357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LiTE residuals</a:t>
            </a:r>
          </a:p>
        </c:rich>
      </c:tx>
      <c:layout>
        <c:manualLayout>
          <c:xMode val="edge"/>
          <c:yMode val="edge"/>
          <c:x val="0.36295212345444772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49406671662239"/>
          <c:y val="0.13315217391304349"/>
          <c:w val="0.82831386212368674"/>
          <c:h val="0.695652173913043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1'!$AB$20</c:f>
              <c:strCache>
                <c:ptCount val="1"/>
                <c:pt idx="0">
                  <c:v>LTE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1'!$AB$21:$AB$965</c:f>
              <c:numCache>
                <c:formatCode>General</c:formatCode>
                <c:ptCount val="945"/>
                <c:pt idx="0">
                  <c:v>-8.4478661609606945E-2</c:v>
                </c:pt>
                <c:pt idx="1">
                  <c:v>-7.254284811615648E-2</c:v>
                </c:pt>
                <c:pt idx="2">
                  <c:v>-9999</c:v>
                </c:pt>
                <c:pt idx="3">
                  <c:v>-7.6788191281058377E-2</c:v>
                </c:pt>
                <c:pt idx="4">
                  <c:v>-7.4991012261284892E-2</c:v>
                </c:pt>
                <c:pt idx="5">
                  <c:v>-7.4718109101040445E-2</c:v>
                </c:pt>
                <c:pt idx="6">
                  <c:v>-7.5773647358655383E-2</c:v>
                </c:pt>
                <c:pt idx="7">
                  <c:v>-7.0204466708856036E-2</c:v>
                </c:pt>
                <c:pt idx="8">
                  <c:v>-6.8461861405865937E-2</c:v>
                </c:pt>
                <c:pt idx="9">
                  <c:v>-6.447906902296438E-2</c:v>
                </c:pt>
                <c:pt idx="10">
                  <c:v>-6.4789831828749381E-2</c:v>
                </c:pt>
                <c:pt idx="11">
                  <c:v>-6.7050286152433247E-2</c:v>
                </c:pt>
                <c:pt idx="12">
                  <c:v>-6.3857441311345103E-2</c:v>
                </c:pt>
                <c:pt idx="13">
                  <c:v>-6.1023039329699977E-2</c:v>
                </c:pt>
                <c:pt idx="14">
                  <c:v>-6.0429494510443833E-2</c:v>
                </c:pt>
                <c:pt idx="15">
                  <c:v>-5.8782880155647921E-2</c:v>
                </c:pt>
                <c:pt idx="16">
                  <c:v>-6.0397618970214777E-2</c:v>
                </c:pt>
                <c:pt idx="17">
                  <c:v>-6.0615782910288386E-2</c:v>
                </c:pt>
                <c:pt idx="18">
                  <c:v>-6.1695298468588268E-2</c:v>
                </c:pt>
                <c:pt idx="19">
                  <c:v>-6.0711712275480528E-2</c:v>
                </c:pt>
                <c:pt idx="20">
                  <c:v>-6.2615316612951805E-2</c:v>
                </c:pt>
                <c:pt idx="21">
                  <c:v>-6.3705353729704234E-2</c:v>
                </c:pt>
                <c:pt idx="22">
                  <c:v>-5.7146189946696603E-2</c:v>
                </c:pt>
                <c:pt idx="23">
                  <c:v>-6.1312532536475936E-2</c:v>
                </c:pt>
                <c:pt idx="24">
                  <c:v>-5.6861302030977091E-2</c:v>
                </c:pt>
                <c:pt idx="25">
                  <c:v>-5.9221028277422288E-2</c:v>
                </c:pt>
                <c:pt idx="26">
                  <c:v>-5.7582204635994977E-2</c:v>
                </c:pt>
                <c:pt idx="27">
                  <c:v>-5.2550841814502237E-2</c:v>
                </c:pt>
                <c:pt idx="28">
                  <c:v>-5.2954509860412328E-2</c:v>
                </c:pt>
                <c:pt idx="29">
                  <c:v>-5.3131645754234992E-2</c:v>
                </c:pt>
                <c:pt idx="30">
                  <c:v>-5.4233011591891853E-2</c:v>
                </c:pt>
                <c:pt idx="31">
                  <c:v>-5.5334483186673361E-2</c:v>
                </c:pt>
                <c:pt idx="32">
                  <c:v>-5.451231313955588E-2</c:v>
                </c:pt>
                <c:pt idx="33">
                  <c:v>-5.3996630383474485E-2</c:v>
                </c:pt>
                <c:pt idx="34">
                  <c:v>-5.9380678147170587E-2</c:v>
                </c:pt>
                <c:pt idx="35">
                  <c:v>-5.042460595994748E-2</c:v>
                </c:pt>
                <c:pt idx="36">
                  <c:v>-6.0555775819718036E-2</c:v>
                </c:pt>
                <c:pt idx="37">
                  <c:v>-4.7039685366116003E-2</c:v>
                </c:pt>
                <c:pt idx="38">
                  <c:v>-4.7585849175256892E-2</c:v>
                </c:pt>
                <c:pt idx="39">
                  <c:v>-4.7825423046000744E-2</c:v>
                </c:pt>
                <c:pt idx="40">
                  <c:v>-4.8962493957412055E-2</c:v>
                </c:pt>
                <c:pt idx="41">
                  <c:v>-5.0099689701100056E-2</c:v>
                </c:pt>
                <c:pt idx="42">
                  <c:v>-4.9340082758382503E-2</c:v>
                </c:pt>
                <c:pt idx="43">
                  <c:v>-4.8994507932568244E-2</c:v>
                </c:pt>
                <c:pt idx="44">
                  <c:v>-5.451315409308314E-2</c:v>
                </c:pt>
                <c:pt idx="45">
                  <c:v>-3.6848075094091881E-2</c:v>
                </c:pt>
                <c:pt idx="46">
                  <c:v>-4.0459775329958675E-2</c:v>
                </c:pt>
                <c:pt idx="47">
                  <c:v>-3.8400803045055408E-2</c:v>
                </c:pt>
                <c:pt idx="48">
                  <c:v>-3.3866459091516685E-2</c:v>
                </c:pt>
                <c:pt idx="49">
                  <c:v>-3.8055079078016751E-2</c:v>
                </c:pt>
                <c:pt idx="50">
                  <c:v>-3.9969083996481629E-2</c:v>
                </c:pt>
                <c:pt idx="51">
                  <c:v>-3.7652847573917334E-2</c:v>
                </c:pt>
                <c:pt idx="52">
                  <c:v>-3.7954876162897951E-2</c:v>
                </c:pt>
                <c:pt idx="53">
                  <c:v>-3.3118819554846905E-2</c:v>
                </c:pt>
                <c:pt idx="54">
                  <c:v>-2.9701996982147337E-2</c:v>
                </c:pt>
                <c:pt idx="55">
                  <c:v>-3.2856445584231252E-2</c:v>
                </c:pt>
                <c:pt idx="56">
                  <c:v>-3.0163952010717317E-2</c:v>
                </c:pt>
                <c:pt idx="57">
                  <c:v>-2.6278780122800209E-2</c:v>
                </c:pt>
                <c:pt idx="58">
                  <c:v>-2.8753150648834491E-2</c:v>
                </c:pt>
                <c:pt idx="59">
                  <c:v>-2.8612310907280183E-2</c:v>
                </c:pt>
                <c:pt idx="60">
                  <c:v>-2.7644725597216382E-2</c:v>
                </c:pt>
                <c:pt idx="61">
                  <c:v>-2.9741682165491626E-2</c:v>
                </c:pt>
                <c:pt idx="62">
                  <c:v>-2.8998102709821519E-2</c:v>
                </c:pt>
                <c:pt idx="63">
                  <c:v>-2.8686825307733296E-2</c:v>
                </c:pt>
                <c:pt idx="64">
                  <c:v>-2.2614286469623976E-2</c:v>
                </c:pt>
                <c:pt idx="65">
                  <c:v>-2.7930673184634186E-2</c:v>
                </c:pt>
                <c:pt idx="66">
                  <c:v>-2.2730062493885303E-2</c:v>
                </c:pt>
                <c:pt idx="67">
                  <c:v>-2.4898201014023125E-2</c:v>
                </c:pt>
                <c:pt idx="68">
                  <c:v>-3.0561605401654576E-2</c:v>
                </c:pt>
                <c:pt idx="69">
                  <c:v>-2.5561605396997963E-2</c:v>
                </c:pt>
                <c:pt idx="70">
                  <c:v>-3.4307616562612775E-2</c:v>
                </c:pt>
                <c:pt idx="71">
                  <c:v>-1.9684544109590085E-2</c:v>
                </c:pt>
                <c:pt idx="72">
                  <c:v>-2.8669975915228837E-2</c:v>
                </c:pt>
                <c:pt idx="73">
                  <c:v>-2.1427065268395371E-2</c:v>
                </c:pt>
                <c:pt idx="74">
                  <c:v>-3.0413470792777772E-2</c:v>
                </c:pt>
                <c:pt idx="75">
                  <c:v>-2.0316432046281849E-2</c:v>
                </c:pt>
                <c:pt idx="76">
                  <c:v>-1.7316432042032689E-2</c:v>
                </c:pt>
                <c:pt idx="77">
                  <c:v>-2.4097570281237435E-2</c:v>
                </c:pt>
                <c:pt idx="78">
                  <c:v>-1.797485930589332E-2</c:v>
                </c:pt>
                <c:pt idx="79">
                  <c:v>-2.3864133038375715E-2</c:v>
                </c:pt>
                <c:pt idx="80">
                  <c:v>-5.873119615625054E-3</c:v>
                </c:pt>
                <c:pt idx="81">
                  <c:v>-1.248374850405698E-2</c:v>
                </c:pt>
                <c:pt idx="82">
                  <c:v>-1.2378476560628932E-2</c:v>
                </c:pt>
                <c:pt idx="83">
                  <c:v>-1.0652812925010462E-2</c:v>
                </c:pt>
                <c:pt idx="84">
                  <c:v>-1.5460570165720604E-2</c:v>
                </c:pt>
                <c:pt idx="85">
                  <c:v>-9.2388916297701587E-3</c:v>
                </c:pt>
                <c:pt idx="86">
                  <c:v>-1.6763475978299247E-2</c:v>
                </c:pt>
                <c:pt idx="87">
                  <c:v>-1.5394915689427177E-2</c:v>
                </c:pt>
                <c:pt idx="88">
                  <c:v>-1.0623194767059495E-2</c:v>
                </c:pt>
                <c:pt idx="89">
                  <c:v>-1.2984857842376601E-2</c:v>
                </c:pt>
                <c:pt idx="90">
                  <c:v>-6.4492003538660289E-3</c:v>
                </c:pt>
                <c:pt idx="91">
                  <c:v>-8.5793316001748568E-3</c:v>
                </c:pt>
                <c:pt idx="92">
                  <c:v>-2.6783527326977308E-3</c:v>
                </c:pt>
                <c:pt idx="93">
                  <c:v>-3.270059701948845E-4</c:v>
                </c:pt>
                <c:pt idx="94">
                  <c:v>-7.5025628617035232E-4</c:v>
                </c:pt>
                <c:pt idx="95">
                  <c:v>-2.263802452047583E-3</c:v>
                </c:pt>
                <c:pt idx="96">
                  <c:v>-9999</c:v>
                </c:pt>
                <c:pt idx="97">
                  <c:v>9.4008738190544535E-4</c:v>
                </c:pt>
                <c:pt idx="98">
                  <c:v>9.4008738190544535E-4</c:v>
                </c:pt>
                <c:pt idx="99">
                  <c:v>4.1180378450328316E-3</c:v>
                </c:pt>
                <c:pt idx="100">
                  <c:v>-1.4010840741005986E-3</c:v>
                </c:pt>
                <c:pt idx="101">
                  <c:v>6.3349665568336808E-3</c:v>
                </c:pt>
                <c:pt idx="102">
                  <c:v>5.690237386120285E-3</c:v>
                </c:pt>
                <c:pt idx="103">
                  <c:v>5.6846546155529644E-3</c:v>
                </c:pt>
                <c:pt idx="104">
                  <c:v>6.0436044597718553E-3</c:v>
                </c:pt>
                <c:pt idx="105">
                  <c:v>3.2818832619392557E-2</c:v>
                </c:pt>
                <c:pt idx="106">
                  <c:v>2.3708433881693192E-2</c:v>
                </c:pt>
                <c:pt idx="107">
                  <c:v>2.6277308210645941E-2</c:v>
                </c:pt>
                <c:pt idx="108">
                  <c:v>2.92773082148951E-2</c:v>
                </c:pt>
                <c:pt idx="109">
                  <c:v>2.7908736946802241E-2</c:v>
                </c:pt>
                <c:pt idx="110">
                  <c:v>2.8541148714345169E-2</c:v>
                </c:pt>
                <c:pt idx="111">
                  <c:v>2.8616641455009438E-2</c:v>
                </c:pt>
                <c:pt idx="112">
                  <c:v>2.9692009845147752E-2</c:v>
                </c:pt>
                <c:pt idx="113">
                  <c:v>3.06920098417135E-2</c:v>
                </c:pt>
                <c:pt idx="114">
                  <c:v>3.4917369686414859E-2</c:v>
                </c:pt>
                <c:pt idx="115">
                  <c:v>2.6973535138051747E-2</c:v>
                </c:pt>
                <c:pt idx="116">
                  <c:v>2.8973535138459201E-2</c:v>
                </c:pt>
                <c:pt idx="117">
                  <c:v>2.8954324140998088E-2</c:v>
                </c:pt>
                <c:pt idx="118">
                  <c:v>2.7938554765537499E-2</c:v>
                </c:pt>
                <c:pt idx="119">
                  <c:v>2.9938554765944952E-2</c:v>
                </c:pt>
                <c:pt idx="120">
                  <c:v>4.9445828521130004E-2</c:v>
                </c:pt>
                <c:pt idx="121">
                  <c:v>3.0709414588437636E-2</c:v>
                </c:pt>
                <c:pt idx="122">
                  <c:v>3.2070345390503442E-2</c:v>
                </c:pt>
                <c:pt idx="123">
                  <c:v>3.5070345387476644E-2</c:v>
                </c:pt>
                <c:pt idx="124">
                  <c:v>3.8350142094063171E-2</c:v>
                </c:pt>
                <c:pt idx="125">
                  <c:v>3.4704259277963161E-2</c:v>
                </c:pt>
                <c:pt idx="126">
                  <c:v>3.1077408046920156E-2</c:v>
                </c:pt>
                <c:pt idx="127">
                  <c:v>3.43032548143049E-2</c:v>
                </c:pt>
                <c:pt idx="128">
                  <c:v>3.9303254811685555E-2</c:v>
                </c:pt>
                <c:pt idx="129">
                  <c:v>3.3457486748305003E-2</c:v>
                </c:pt>
                <c:pt idx="130">
                  <c:v>3.88738344148526E-2</c:v>
                </c:pt>
                <c:pt idx="131">
                  <c:v>4.452836311283815E-2</c:v>
                </c:pt>
                <c:pt idx="132">
                  <c:v>4.4698235344710381E-2</c:v>
                </c:pt>
                <c:pt idx="133">
                  <c:v>4.3356440077135225E-2</c:v>
                </c:pt>
                <c:pt idx="134">
                  <c:v>4.3526079414597213E-2</c:v>
                </c:pt>
                <c:pt idx="135">
                  <c:v>4.4526079411162961E-2</c:v>
                </c:pt>
                <c:pt idx="136">
                  <c:v>4.6615947089468007E-2</c:v>
                </c:pt>
                <c:pt idx="137">
                  <c:v>4.269423553903353E-2</c:v>
                </c:pt>
                <c:pt idx="138">
                  <c:v>4.0849845434435032E-2</c:v>
                </c:pt>
                <c:pt idx="139">
                  <c:v>4.1849845438276738E-2</c:v>
                </c:pt>
                <c:pt idx="140">
                  <c:v>4.9849845439906552E-2</c:v>
                </c:pt>
                <c:pt idx="141">
                  <c:v>4.4905108247071418E-2</c:v>
                </c:pt>
                <c:pt idx="142">
                  <c:v>3.9825383229578334E-2</c:v>
                </c:pt>
                <c:pt idx="143">
                  <c:v>4.0972264563047006E-2</c:v>
                </c:pt>
                <c:pt idx="144">
                  <c:v>4.1001467214698981E-2</c:v>
                </c:pt>
                <c:pt idx="145">
                  <c:v>4.3001467215106434E-2</c:v>
                </c:pt>
                <c:pt idx="146">
                  <c:v>4.3011188579806132E-2</c:v>
                </c:pt>
                <c:pt idx="147">
                  <c:v>3.8194674416308687E-2</c:v>
                </c:pt>
                <c:pt idx="148">
                  <c:v>4.8194674411069997E-2</c:v>
                </c:pt>
                <c:pt idx="149">
                  <c:v>4.3818633376756809E-2</c:v>
                </c:pt>
                <c:pt idx="150">
                  <c:v>4.4818633380598515E-2</c:v>
                </c:pt>
                <c:pt idx="151">
                  <c:v>4.3852385603089988E-2</c:v>
                </c:pt>
                <c:pt idx="152">
                  <c:v>4.5852385603497442E-2</c:v>
                </c:pt>
                <c:pt idx="153">
                  <c:v>4.1969722791660481E-2</c:v>
                </c:pt>
                <c:pt idx="154">
                  <c:v>4.5978056694042514E-2</c:v>
                </c:pt>
                <c:pt idx="155">
                  <c:v>5.9978056689618732E-2</c:v>
                </c:pt>
                <c:pt idx="156">
                  <c:v>4.4322389236439941E-2</c:v>
                </c:pt>
                <c:pt idx="157">
                  <c:v>3.9288943027305845E-2</c:v>
                </c:pt>
                <c:pt idx="158">
                  <c:v>5.0461796162037935E-2</c:v>
                </c:pt>
                <c:pt idx="159">
                  <c:v>5.3461796159011137E-2</c:v>
                </c:pt>
                <c:pt idx="160">
                  <c:v>4.6568007139896617E-2</c:v>
                </c:pt>
                <c:pt idx="161">
                  <c:v>5.2568007141118978E-2</c:v>
                </c:pt>
                <c:pt idx="162">
                  <c:v>3.4595886489538423E-2</c:v>
                </c:pt>
                <c:pt idx="163">
                  <c:v>5.7733667588787639E-2</c:v>
                </c:pt>
                <c:pt idx="164">
                  <c:v>6.1061086991151856E-2</c:v>
                </c:pt>
                <c:pt idx="165">
                  <c:v>5.5694890167073227E-2</c:v>
                </c:pt>
                <c:pt idx="166">
                  <c:v>6.0757061269039764E-2</c:v>
                </c:pt>
                <c:pt idx="167">
                  <c:v>6.0790111095104703E-2</c:v>
                </c:pt>
                <c:pt idx="168">
                  <c:v>6.4846073088549006E-2</c:v>
                </c:pt>
                <c:pt idx="169">
                  <c:v>6.8964315415648014E-2</c:v>
                </c:pt>
                <c:pt idx="170">
                  <c:v>6.3146637964054175E-2</c:v>
                </c:pt>
                <c:pt idx="171">
                  <c:v>6.3225598702585262E-2</c:v>
                </c:pt>
                <c:pt idx="172">
                  <c:v>6.3512290921082848E-2</c:v>
                </c:pt>
                <c:pt idx="173">
                  <c:v>6.2632922883941192E-2</c:v>
                </c:pt>
                <c:pt idx="174">
                  <c:v>5.7660294317410467E-2</c:v>
                </c:pt>
                <c:pt idx="175">
                  <c:v>6.1660294318225374E-2</c:v>
                </c:pt>
                <c:pt idx="176">
                  <c:v>5.8710577296696535E-2</c:v>
                </c:pt>
                <c:pt idx="177">
                  <c:v>5.4723757452188861E-2</c:v>
                </c:pt>
                <c:pt idx="178">
                  <c:v>5.9723757449569516E-2</c:v>
                </c:pt>
                <c:pt idx="179">
                  <c:v>6.1819543270219143E-2</c:v>
                </c:pt>
                <c:pt idx="180">
                  <c:v>6.3825736792707574E-2</c:v>
                </c:pt>
                <c:pt idx="181">
                  <c:v>6.0877412865639677E-2</c:v>
                </c:pt>
                <c:pt idx="182">
                  <c:v>6.1877412862205425E-2</c:v>
                </c:pt>
                <c:pt idx="183">
                  <c:v>5.1921570531707699E-2</c:v>
                </c:pt>
                <c:pt idx="184">
                  <c:v>6.6226435568703348E-2</c:v>
                </c:pt>
                <c:pt idx="185">
                  <c:v>6.1297233261685319E-2</c:v>
                </c:pt>
                <c:pt idx="186">
                  <c:v>6.8297233266749385E-2</c:v>
                </c:pt>
                <c:pt idx="187">
                  <c:v>6.93051118184103E-2</c:v>
                </c:pt>
                <c:pt idx="188">
                  <c:v>6.5346750812157017E-2</c:v>
                </c:pt>
                <c:pt idx="189">
                  <c:v>7.2496282665453757E-2</c:v>
                </c:pt>
                <c:pt idx="190">
                  <c:v>8.0581156865637979E-2</c:v>
                </c:pt>
                <c:pt idx="191">
                  <c:v>7.3589221014479567E-2</c:v>
                </c:pt>
                <c:pt idx="192">
                  <c:v>7.1596580908073817E-2</c:v>
                </c:pt>
                <c:pt idx="193">
                  <c:v>7.8616333243733655E-2</c:v>
                </c:pt>
                <c:pt idx="194">
                  <c:v>7.8614614357416374E-2</c:v>
                </c:pt>
                <c:pt idx="195">
                  <c:v>8.0614614357823827E-2</c:v>
                </c:pt>
                <c:pt idx="196">
                  <c:v>7.6614170342866508E-2</c:v>
                </c:pt>
                <c:pt idx="197">
                  <c:v>8.0614170343681416E-2</c:v>
                </c:pt>
                <c:pt idx="198">
                  <c:v>7.0598194426868821E-2</c:v>
                </c:pt>
                <c:pt idx="199">
                  <c:v>8.0598194428906089E-2</c:v>
                </c:pt>
                <c:pt idx="200">
                  <c:v>8.1596314451097191E-2</c:v>
                </c:pt>
                <c:pt idx="201">
                  <c:v>8.2595676399646739E-2</c:v>
                </c:pt>
                <c:pt idx="202">
                  <c:v>8.3595676403488445E-2</c:v>
                </c:pt>
                <c:pt idx="203">
                  <c:v>7.9579429665340817E-2</c:v>
                </c:pt>
                <c:pt idx="204">
                  <c:v>8.2579429669589977E-2</c:v>
                </c:pt>
                <c:pt idx="205">
                  <c:v>9.2383534719393631E-2</c:v>
                </c:pt>
                <c:pt idx="206">
                  <c:v>8.9375091724715319E-2</c:v>
                </c:pt>
                <c:pt idx="207">
                  <c:v>9.0350707099660948E-2</c:v>
                </c:pt>
                <c:pt idx="208">
                  <c:v>7.9277005594590069E-2</c:v>
                </c:pt>
                <c:pt idx="209">
                  <c:v>8.8067122816706048E-2</c:v>
                </c:pt>
                <c:pt idx="210">
                  <c:v>9.2007832360434194E-2</c:v>
                </c:pt>
                <c:pt idx="211">
                  <c:v>8.5871800486364808E-2</c:v>
                </c:pt>
                <c:pt idx="212">
                  <c:v>9.0871800483745463E-2</c:v>
                </c:pt>
                <c:pt idx="213">
                  <c:v>9.5871800488402076E-2</c:v>
                </c:pt>
                <c:pt idx="214">
                  <c:v>8.5457996318274873E-2</c:v>
                </c:pt>
                <c:pt idx="215">
                  <c:v>7.9332299305836171E-2</c:v>
                </c:pt>
                <c:pt idx="216">
                  <c:v>9.1243712632708224E-2</c:v>
                </c:pt>
                <c:pt idx="217">
                  <c:v>9.1231946547790876E-2</c:v>
                </c:pt>
                <c:pt idx="218">
                  <c:v>9.1107511733072771E-2</c:v>
                </c:pt>
                <c:pt idx="219">
                  <c:v>9.4107511730045973E-2</c:v>
                </c:pt>
                <c:pt idx="220">
                  <c:v>8.2377925077141215E-2</c:v>
                </c:pt>
                <c:pt idx="221">
                  <c:v>9.9343044526525426E-2</c:v>
                </c:pt>
                <c:pt idx="222">
                  <c:v>9.1267416275193566E-2</c:v>
                </c:pt>
                <c:pt idx="223">
                  <c:v>9.6247045167633785E-2</c:v>
                </c:pt>
                <c:pt idx="224">
                  <c:v>9.3221460789334576E-2</c:v>
                </c:pt>
                <c:pt idx="225">
                  <c:v>9.8169890459430878E-2</c:v>
                </c:pt>
                <c:pt idx="226">
                  <c:v>9.9990548361330645E-2</c:v>
                </c:pt>
                <c:pt idx="227">
                  <c:v>0.10246256555026127</c:v>
                </c:pt>
                <c:pt idx="228">
                  <c:v>0.10116250481589653</c:v>
                </c:pt>
                <c:pt idx="229">
                  <c:v>0.10003250204849977</c:v>
                </c:pt>
                <c:pt idx="230">
                  <c:v>9.6855505733975028E-2</c:v>
                </c:pt>
                <c:pt idx="231">
                  <c:v>0.10164153387939312</c:v>
                </c:pt>
                <c:pt idx="232">
                  <c:v>0.10792204920654058</c:v>
                </c:pt>
                <c:pt idx="233">
                  <c:v>0.11083607310152883</c:v>
                </c:pt>
                <c:pt idx="234">
                  <c:v>0.10969836984325898</c:v>
                </c:pt>
                <c:pt idx="235">
                  <c:v>0.11447701202637105</c:v>
                </c:pt>
                <c:pt idx="236">
                  <c:v>0.11233432696077469</c:v>
                </c:pt>
                <c:pt idx="237">
                  <c:v>0.11030404162818191</c:v>
                </c:pt>
                <c:pt idx="238">
                  <c:v>0.11460799500583359</c:v>
                </c:pt>
                <c:pt idx="239">
                  <c:v>0.11301373644502423</c:v>
                </c:pt>
                <c:pt idx="240">
                  <c:v>0.11397990253063163</c:v>
                </c:pt>
                <c:pt idx="241">
                  <c:v>0.10981801129597978</c:v>
                </c:pt>
                <c:pt idx="242">
                  <c:v>0.1117233929938849</c:v>
                </c:pt>
                <c:pt idx="243">
                  <c:v>0.11268882408487758</c:v>
                </c:pt>
                <c:pt idx="244">
                  <c:v>0.11352343917823918</c:v>
                </c:pt>
                <c:pt idx="245">
                  <c:v>0.11204327827532698</c:v>
                </c:pt>
                <c:pt idx="246">
                  <c:v>0.12225204058391122</c:v>
                </c:pt>
                <c:pt idx="247">
                  <c:v>0.12009227281449429</c:v>
                </c:pt>
                <c:pt idx="248">
                  <c:v>0.12260544991014716</c:v>
                </c:pt>
                <c:pt idx="249">
                  <c:v>0.13190075305056201</c:v>
                </c:pt>
                <c:pt idx="250">
                  <c:v>0.1310487461344832</c:v>
                </c:pt>
                <c:pt idx="251">
                  <c:v>-9999</c:v>
                </c:pt>
                <c:pt idx="252">
                  <c:v>0.13444240223179432</c:v>
                </c:pt>
                <c:pt idx="253">
                  <c:v>0.14303902703785409</c:v>
                </c:pt>
                <c:pt idx="254">
                  <c:v>0.13885504196215387</c:v>
                </c:pt>
                <c:pt idx="255">
                  <c:v>0.13969643998987902</c:v>
                </c:pt>
                <c:pt idx="256">
                  <c:v>0.14569992307749108</c:v>
                </c:pt>
                <c:pt idx="257">
                  <c:v>0.14511693135744969</c:v>
                </c:pt>
                <c:pt idx="258">
                  <c:v>0.14498764140632292</c:v>
                </c:pt>
                <c:pt idx="259">
                  <c:v>0.14341147125730691</c:v>
                </c:pt>
                <c:pt idx="260">
                  <c:v>0.1456114712599379</c:v>
                </c:pt>
                <c:pt idx="261">
                  <c:v>0.15133407013861952</c:v>
                </c:pt>
                <c:pt idx="262">
                  <c:v>0.14927539981911681</c:v>
                </c:pt>
                <c:pt idx="263">
                  <c:v>0.14913154375368315</c:v>
                </c:pt>
                <c:pt idx="264">
                  <c:v>0.1497887377836262</c:v>
                </c:pt>
                <c:pt idx="265">
                  <c:v>0.15060054359094402</c:v>
                </c:pt>
                <c:pt idx="266">
                  <c:v>0.15123745019885926</c:v>
                </c:pt>
                <c:pt idx="267">
                  <c:v>0.15410939680851388</c:v>
                </c:pt>
                <c:pt idx="268">
                  <c:v>0.16426873318638818</c:v>
                </c:pt>
                <c:pt idx="269">
                  <c:v>0.16602626570375778</c:v>
                </c:pt>
                <c:pt idx="270">
                  <c:v>0.16930799387054979</c:v>
                </c:pt>
                <c:pt idx="271">
                  <c:v>0.17191824353452892</c:v>
                </c:pt>
                <c:pt idx="272">
                  <c:v>0.17630471553689742</c:v>
                </c:pt>
                <c:pt idx="273">
                  <c:v>0.17519708405694356</c:v>
                </c:pt>
                <c:pt idx="274">
                  <c:v>0.18139272428307088</c:v>
                </c:pt>
                <c:pt idx="275">
                  <c:v>0.18146581068331535</c:v>
                </c:pt>
                <c:pt idx="276">
                  <c:v>0.17961052892878837</c:v>
                </c:pt>
                <c:pt idx="277">
                  <c:v>0.17970774484825583</c:v>
                </c:pt>
                <c:pt idx="278">
                  <c:v>0.18162138015494714</c:v>
                </c:pt>
                <c:pt idx="279">
                  <c:v>0.18128740368447793</c:v>
                </c:pt>
                <c:pt idx="280">
                  <c:v>0.18597563204348411</c:v>
                </c:pt>
                <c:pt idx="281">
                  <c:v>0.19455146522161892</c:v>
                </c:pt>
                <c:pt idx="282">
                  <c:v>0.1920640490976189</c:v>
                </c:pt>
                <c:pt idx="283">
                  <c:v>0.19166471188428125</c:v>
                </c:pt>
                <c:pt idx="284">
                  <c:v>0.18763986123094592</c:v>
                </c:pt>
                <c:pt idx="285">
                  <c:v>0.19726999821777075</c:v>
                </c:pt>
                <c:pt idx="286">
                  <c:v>0.19713766014917408</c:v>
                </c:pt>
                <c:pt idx="287">
                  <c:v>0.19747766015513687</c:v>
                </c:pt>
                <c:pt idx="288">
                  <c:v>0.19729539193734574</c:v>
                </c:pt>
                <c:pt idx="289">
                  <c:v>0.19952845539596417</c:v>
                </c:pt>
                <c:pt idx="290">
                  <c:v>0.20046943027696146</c:v>
                </c:pt>
                <c:pt idx="291">
                  <c:v>0.19832560208356728</c:v>
                </c:pt>
                <c:pt idx="292">
                  <c:v>0.20394781151494554</c:v>
                </c:pt>
                <c:pt idx="293">
                  <c:v>0.20391010694263323</c:v>
                </c:pt>
                <c:pt idx="294">
                  <c:v>0.20180014554840373</c:v>
                </c:pt>
                <c:pt idx="295">
                  <c:v>0.20190014555315347</c:v>
                </c:pt>
                <c:pt idx="296">
                  <c:v>0.21325416431200769</c:v>
                </c:pt>
                <c:pt idx="297">
                  <c:v>-9999</c:v>
                </c:pt>
                <c:pt idx="298">
                  <c:v>-9999</c:v>
                </c:pt>
                <c:pt idx="299">
                  <c:v>-9999</c:v>
                </c:pt>
                <c:pt idx="300">
                  <c:v>0.20589568255584761</c:v>
                </c:pt>
                <c:pt idx="301">
                  <c:v>0.20599568256059736</c:v>
                </c:pt>
                <c:pt idx="302">
                  <c:v>0.20599568256059736</c:v>
                </c:pt>
                <c:pt idx="303">
                  <c:v>-9999</c:v>
                </c:pt>
                <c:pt idx="304">
                  <c:v>-9999</c:v>
                </c:pt>
                <c:pt idx="305">
                  <c:v>-9999</c:v>
                </c:pt>
                <c:pt idx="306">
                  <c:v>-9999</c:v>
                </c:pt>
                <c:pt idx="307">
                  <c:v>0.2149062173941711</c:v>
                </c:pt>
                <c:pt idx="308">
                  <c:v>0.21549621739745634</c:v>
                </c:pt>
                <c:pt idx="309">
                  <c:v>0.21550621739356574</c:v>
                </c:pt>
                <c:pt idx="310">
                  <c:v>-9999</c:v>
                </c:pt>
                <c:pt idx="311">
                  <c:v>-9999</c:v>
                </c:pt>
                <c:pt idx="312">
                  <c:v>0.23566242632374254</c:v>
                </c:pt>
                <c:pt idx="313">
                  <c:v>-9999</c:v>
                </c:pt>
                <c:pt idx="314">
                  <c:v>-9999</c:v>
                </c:pt>
                <c:pt idx="315">
                  <c:v>0.2447965612150915</c:v>
                </c:pt>
                <c:pt idx="316">
                  <c:v>0.25233410543421864</c:v>
                </c:pt>
                <c:pt idx="317">
                  <c:v>0.2527341054386657</c:v>
                </c:pt>
                <c:pt idx="318">
                  <c:v>0.25284410543952485</c:v>
                </c:pt>
                <c:pt idx="319">
                  <c:v>0.25280730317765465</c:v>
                </c:pt>
                <c:pt idx="320">
                  <c:v>0.25166428529050244</c:v>
                </c:pt>
                <c:pt idx="321">
                  <c:v>0.25166428529050244</c:v>
                </c:pt>
                <c:pt idx="322">
                  <c:v>0.25583981155521873</c:v>
                </c:pt>
                <c:pt idx="323">
                  <c:v>0.26363069508994952</c:v>
                </c:pt>
                <c:pt idx="324">
                  <c:v>0.26452988857519522</c:v>
                </c:pt>
                <c:pt idx="325">
                  <c:v>0.26684749827430926</c:v>
                </c:pt>
                <c:pt idx="326">
                  <c:v>0.27252466616651649</c:v>
                </c:pt>
                <c:pt idx="327">
                  <c:v>0.27612730026994253</c:v>
                </c:pt>
                <c:pt idx="328">
                  <c:v>0.27645467944713148</c:v>
                </c:pt>
                <c:pt idx="329">
                  <c:v>0.27743371081024498</c:v>
                </c:pt>
                <c:pt idx="330">
                  <c:v>0.27736835355662431</c:v>
                </c:pt>
                <c:pt idx="331">
                  <c:v>0.28140368943323862</c:v>
                </c:pt>
                <c:pt idx="332">
                  <c:v>0.28183051261321523</c:v>
                </c:pt>
                <c:pt idx="333">
                  <c:v>0.28801967741671824</c:v>
                </c:pt>
                <c:pt idx="334">
                  <c:v>0.28857501819111397</c:v>
                </c:pt>
                <c:pt idx="335">
                  <c:v>0.28870995960199064</c:v>
                </c:pt>
                <c:pt idx="336">
                  <c:v>0.28900125784803643</c:v>
                </c:pt>
                <c:pt idx="337">
                  <c:v>0.2915299684694404</c:v>
                </c:pt>
                <c:pt idx="338">
                  <c:v>0.29091660397244573</c:v>
                </c:pt>
                <c:pt idx="339">
                  <c:v>0.28729187972685688</c:v>
                </c:pt>
                <c:pt idx="340">
                  <c:v>0.37373182554330264</c:v>
                </c:pt>
                <c:pt idx="341">
                  <c:v>0.29913500055301484</c:v>
                </c:pt>
                <c:pt idx="342">
                  <c:v>0.30141679727627041</c:v>
                </c:pt>
                <c:pt idx="343">
                  <c:v>0.30219825007071915</c:v>
                </c:pt>
                <c:pt idx="344">
                  <c:v>0.31542809631140467</c:v>
                </c:pt>
                <c:pt idx="345">
                  <c:v>0.31672019838610821</c:v>
                </c:pt>
                <c:pt idx="346">
                  <c:v>0.32706558847032696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EE-4065-9EFB-4B43573C391B}"/>
            </c:ext>
          </c:extLst>
        </c:ser>
        <c:ser>
          <c:idx val="8"/>
          <c:order val="1"/>
          <c:tx>
            <c:strRef>
              <c:f>'Active 1'!$AY$1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1'!$AY$2:$AY$108</c:f>
              <c:numCache>
                <c:formatCode>General</c:formatCode>
                <c:ptCount val="107"/>
                <c:pt idx="0">
                  <c:v>-7.1360614888904814E-2</c:v>
                </c:pt>
                <c:pt idx="1">
                  <c:v>-7.1382072064961929E-2</c:v>
                </c:pt>
                <c:pt idx="2">
                  <c:v>-7.1337700772246909E-2</c:v>
                </c:pt>
                <c:pt idx="3">
                  <c:v>-7.1227501010759781E-2</c:v>
                </c:pt>
                <c:pt idx="4">
                  <c:v>-7.1051472780500516E-2</c:v>
                </c:pt>
                <c:pt idx="5">
                  <c:v>-7.0809616081469143E-2</c:v>
                </c:pt>
                <c:pt idx="6">
                  <c:v>-7.050193091366562E-2</c:v>
                </c:pt>
                <c:pt idx="7">
                  <c:v>-7.0128417277090016E-2</c:v>
                </c:pt>
                <c:pt idx="8">
                  <c:v>-6.9689075171742249E-2</c:v>
                </c:pt>
                <c:pt idx="9">
                  <c:v>-6.9183904597622345E-2</c:v>
                </c:pt>
                <c:pt idx="10">
                  <c:v>-6.8612905554730361E-2</c:v>
                </c:pt>
                <c:pt idx="11">
                  <c:v>-6.7976078043066213E-2</c:v>
                </c:pt>
                <c:pt idx="12">
                  <c:v>-6.7273422062629984E-2</c:v>
                </c:pt>
                <c:pt idx="13">
                  <c:v>-6.6504937613421605E-2</c:v>
                </c:pt>
                <c:pt idx="14">
                  <c:v>-6.5670624695441104E-2</c:v>
                </c:pt>
                <c:pt idx="15">
                  <c:v>-6.4770483308688481E-2</c:v>
                </c:pt>
                <c:pt idx="16">
                  <c:v>-6.380451345316375E-2</c:v>
                </c:pt>
                <c:pt idx="17">
                  <c:v>-6.2772715128866882E-2</c:v>
                </c:pt>
                <c:pt idx="18">
                  <c:v>-6.1675088335797892E-2</c:v>
                </c:pt>
                <c:pt idx="19">
                  <c:v>-6.051163307395678E-2</c:v>
                </c:pt>
                <c:pt idx="20">
                  <c:v>-5.9282349343343546E-2</c:v>
                </c:pt>
                <c:pt idx="21">
                  <c:v>-5.7987237143958183E-2</c:v>
                </c:pt>
                <c:pt idx="22">
                  <c:v>-5.6626296475800697E-2</c:v>
                </c:pt>
                <c:pt idx="23">
                  <c:v>-5.5199527338871096E-2</c:v>
                </c:pt>
                <c:pt idx="24">
                  <c:v>-5.3706929733169345E-2</c:v>
                </c:pt>
                <c:pt idx="25">
                  <c:v>-5.21485036586955E-2</c:v>
                </c:pt>
                <c:pt idx="26">
                  <c:v>-5.0524249115449518E-2</c:v>
                </c:pt>
                <c:pt idx="27">
                  <c:v>-4.8834166103431415E-2</c:v>
                </c:pt>
                <c:pt idx="28">
                  <c:v>-4.7078254622641189E-2</c:v>
                </c:pt>
                <c:pt idx="29">
                  <c:v>-4.5256514673078847E-2</c:v>
                </c:pt>
                <c:pt idx="30">
                  <c:v>-4.336894625474437E-2</c:v>
                </c:pt>
                <c:pt idx="31">
                  <c:v>-4.1415549367637777E-2</c:v>
                </c:pt>
                <c:pt idx="32">
                  <c:v>-3.9396324011759049E-2</c:v>
                </c:pt>
                <c:pt idx="33">
                  <c:v>-3.7311270187108211E-2</c:v>
                </c:pt>
                <c:pt idx="34">
                  <c:v>-3.5160387893685245E-2</c:v>
                </c:pt>
                <c:pt idx="35">
                  <c:v>-3.2943677131490157E-2</c:v>
                </c:pt>
                <c:pt idx="36">
                  <c:v>-3.0661137900522942E-2</c:v>
                </c:pt>
                <c:pt idx="37">
                  <c:v>-2.8312770200783599E-2</c:v>
                </c:pt>
                <c:pt idx="38">
                  <c:v>-2.589857403227214E-2</c:v>
                </c:pt>
                <c:pt idx="39">
                  <c:v>-2.3418549394988556E-2</c:v>
                </c:pt>
                <c:pt idx="40">
                  <c:v>-2.0872696288932849E-2</c:v>
                </c:pt>
                <c:pt idx="41">
                  <c:v>-1.8261014714105014E-2</c:v>
                </c:pt>
                <c:pt idx="42">
                  <c:v>-1.5583504670505059E-2</c:v>
                </c:pt>
                <c:pt idx="43">
                  <c:v>-1.2840166158132984E-2</c:v>
                </c:pt>
                <c:pt idx="44">
                  <c:v>-1.003099917698878E-2</c:v>
                </c:pt>
                <c:pt idx="45">
                  <c:v>-7.1560037270724545E-3</c:v>
                </c:pt>
                <c:pt idx="46">
                  <c:v>-4.215179808384005E-3</c:v>
                </c:pt>
                <c:pt idx="47">
                  <c:v>-1.2085274209234318E-3</c:v>
                </c:pt>
                <c:pt idx="48">
                  <c:v>1.8639534353092641E-3</c:v>
                </c:pt>
                <c:pt idx="49">
                  <c:v>5.0022627603140838E-3</c:v>
                </c:pt>
                <c:pt idx="50">
                  <c:v>8.2064005540910274E-3</c:v>
                </c:pt>
                <c:pt idx="51">
                  <c:v>1.1476366816640094E-2</c:v>
                </c:pt>
                <c:pt idx="52">
                  <c:v>1.4812161547961285E-2</c:v>
                </c:pt>
                <c:pt idx="53">
                  <c:v>1.8213784748054601E-2</c:v>
                </c:pt>
                <c:pt idx="54">
                  <c:v>2.1681236416920036E-2</c:v>
                </c:pt>
                <c:pt idx="55">
                  <c:v>2.5214516554557597E-2</c:v>
                </c:pt>
                <c:pt idx="56">
                  <c:v>2.881362516096728E-2</c:v>
                </c:pt>
                <c:pt idx="57">
                  <c:v>3.2478562236149096E-2</c:v>
                </c:pt>
                <c:pt idx="58">
                  <c:v>3.6209327780103023E-2</c:v>
                </c:pt>
                <c:pt idx="59">
                  <c:v>4.000592179282908E-2</c:v>
                </c:pt>
                <c:pt idx="60">
                  <c:v>4.3868344274327252E-2</c:v>
                </c:pt>
                <c:pt idx="61">
                  <c:v>4.7796595224597553E-2</c:v>
                </c:pt>
                <c:pt idx="62">
                  <c:v>5.1790674643639983E-2</c:v>
                </c:pt>
                <c:pt idx="63">
                  <c:v>5.5850582531454529E-2</c:v>
                </c:pt>
                <c:pt idx="64">
                  <c:v>5.9976318888041204E-2</c:v>
                </c:pt>
                <c:pt idx="65">
                  <c:v>6.4167883713400001E-2</c:v>
                </c:pt>
                <c:pt idx="66">
                  <c:v>6.8425277007530927E-2</c:v>
                </c:pt>
                <c:pt idx="67">
                  <c:v>7.2748498770433961E-2</c:v>
                </c:pt>
                <c:pt idx="68">
                  <c:v>7.7137549002109132E-2</c:v>
                </c:pt>
                <c:pt idx="69">
                  <c:v>8.1592427702556425E-2</c:v>
                </c:pt>
                <c:pt idx="70">
                  <c:v>8.611313487177584E-2</c:v>
                </c:pt>
                <c:pt idx="71">
                  <c:v>9.0699670509767377E-2</c:v>
                </c:pt>
                <c:pt idx="72">
                  <c:v>9.5352034616531037E-2</c:v>
                </c:pt>
                <c:pt idx="73">
                  <c:v>0.10007022719206682</c:v>
                </c:pt>
                <c:pt idx="74">
                  <c:v>0.10485424823637472</c:v>
                </c:pt>
                <c:pt idx="75">
                  <c:v>0.10970409774945475</c:v>
                </c:pt>
                <c:pt idx="76">
                  <c:v>0.11461977573130691</c:v>
                </c:pt>
                <c:pt idx="77">
                  <c:v>0.1196012821819312</c:v>
                </c:pt>
                <c:pt idx="78">
                  <c:v>0.1246486171013276</c:v>
                </c:pt>
                <c:pt idx="79">
                  <c:v>0.12976178048949613</c:v>
                </c:pt>
                <c:pt idx="80">
                  <c:v>0.13494077234643678</c:v>
                </c:pt>
                <c:pt idx="81">
                  <c:v>0.14018559267214953</c:v>
                </c:pt>
                <c:pt idx="82">
                  <c:v>0.14549624146663442</c:v>
                </c:pt>
                <c:pt idx="83">
                  <c:v>0.15087271872989144</c:v>
                </c:pt>
                <c:pt idx="84">
                  <c:v>0.15631502446192058</c:v>
                </c:pt>
                <c:pt idx="85">
                  <c:v>0.16182315866272187</c:v>
                </c:pt>
                <c:pt idx="86">
                  <c:v>0.16739712133229526</c:v>
                </c:pt>
                <c:pt idx="87">
                  <c:v>0.17303691247064076</c:v>
                </c:pt>
                <c:pt idx="88">
                  <c:v>0.17874253207775842</c:v>
                </c:pt>
                <c:pt idx="89">
                  <c:v>0.18451398015364817</c:v>
                </c:pt>
                <c:pt idx="90">
                  <c:v>0.19035125669831005</c:v>
                </c:pt>
                <c:pt idx="91">
                  <c:v>0.19625436171174404</c:v>
                </c:pt>
                <c:pt idx="92">
                  <c:v>0.20222329519395019</c:v>
                </c:pt>
                <c:pt idx="93">
                  <c:v>0.20825805714492845</c:v>
                </c:pt>
                <c:pt idx="94">
                  <c:v>0.21435864756467882</c:v>
                </c:pt>
                <c:pt idx="95">
                  <c:v>0.22052506645320136</c:v>
                </c:pt>
                <c:pt idx="96">
                  <c:v>0.22675731381049596</c:v>
                </c:pt>
                <c:pt idx="97">
                  <c:v>0.23305538963656272</c:v>
                </c:pt>
                <c:pt idx="98">
                  <c:v>0.23941929393140157</c:v>
                </c:pt>
                <c:pt idx="99">
                  <c:v>0.24584902669501257</c:v>
                </c:pt>
                <c:pt idx="100">
                  <c:v>0.25234458792739567</c:v>
                </c:pt>
                <c:pt idx="101">
                  <c:v>0.25890597762855094</c:v>
                </c:pt>
                <c:pt idx="102">
                  <c:v>0.26553319579847828</c:v>
                </c:pt>
                <c:pt idx="103">
                  <c:v>0.2722262424371778</c:v>
                </c:pt>
                <c:pt idx="104">
                  <c:v>0.27898511754464944</c:v>
                </c:pt>
                <c:pt idx="105">
                  <c:v>0.28580982112089315</c:v>
                </c:pt>
                <c:pt idx="106">
                  <c:v>0.29270035316590903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EE-4065-9EFB-4B43573C3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9896"/>
        <c:axId val="1"/>
      </c:scatterChart>
      <c:valAx>
        <c:axId val="69013989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57862947854405"/>
              <c:y val="0.88043478260869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92771084337352E-2"/>
              <c:y val="0.399456521739130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9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3825332827372482"/>
          <c:y val="0.92934782608695654"/>
          <c:w val="0.21234955570312747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Quad residuals</a:t>
            </a:r>
          </a:p>
        </c:rich>
      </c:tx>
      <c:layout>
        <c:manualLayout>
          <c:xMode val="edge"/>
          <c:yMode val="edge"/>
          <c:x val="0.35897483402809943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23850843483168"/>
          <c:y val="0.13351516401349095"/>
          <c:w val="0.81749743338964898"/>
          <c:h val="0.6948238127232692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</c:numCache>
            </c:numRef>
          </c:xVal>
          <c:yVal>
            <c:numRef>
              <c:f>'Active 1'!$AC$21:$AC$965</c:f>
              <c:numCache>
                <c:formatCode>General</c:formatCode>
                <c:ptCount val="945"/>
                <c:pt idx="0">
                  <c:v>-8.0375930105155549E-2</c:v>
                </c:pt>
                <c:pt idx="1">
                  <c:v>-6.8978275699432184E-2</c:v>
                </c:pt>
                <c:pt idx="3">
                  <c:v>-7.2528403230208371E-2</c:v>
                </c:pt>
                <c:pt idx="4">
                  <c:v>-7.0665127801111796E-2</c:v>
                </c:pt>
                <c:pt idx="5">
                  <c:v>-7.0151186871821439E-2</c:v>
                </c:pt>
                <c:pt idx="6">
                  <c:v>-7.1188058184910294E-2</c:v>
                </c:pt>
                <c:pt idx="7">
                  <c:v>-6.2447860166023092E-2</c:v>
                </c:pt>
                <c:pt idx="8">
                  <c:v>-6.0599791113212897E-2</c:v>
                </c:pt>
                <c:pt idx="9">
                  <c:v>-5.6609933012297123E-2</c:v>
                </c:pt>
                <c:pt idx="10">
                  <c:v>-5.6792768550788186E-2</c:v>
                </c:pt>
                <c:pt idx="11">
                  <c:v>-5.8945538811769727E-2</c:v>
                </c:pt>
                <c:pt idx="12">
                  <c:v>-5.5416343225537026E-2</c:v>
                </c:pt>
                <c:pt idx="13">
                  <c:v>-5.1660919928193841E-2</c:v>
                </c:pt>
                <c:pt idx="14">
                  <c:v>-5.0891662925793918E-2</c:v>
                </c:pt>
                <c:pt idx="15">
                  <c:v>-4.9091581975808679E-2</c:v>
                </c:pt>
                <c:pt idx="16">
                  <c:v>-4.9101750605093128E-2</c:v>
                </c:pt>
                <c:pt idx="17">
                  <c:v>-4.9221168084437952E-2</c:v>
                </c:pt>
                <c:pt idx="18">
                  <c:v>-5.026464199294467E-2</c:v>
                </c:pt>
                <c:pt idx="19">
                  <c:v>-4.7427119528505673E-2</c:v>
                </c:pt>
                <c:pt idx="20">
                  <c:v>-4.6987500496785642E-2</c:v>
                </c:pt>
                <c:pt idx="21">
                  <c:v>-4.8033772115215166E-2</c:v>
                </c:pt>
                <c:pt idx="22">
                  <c:v>-3.9285775579558056E-2</c:v>
                </c:pt>
                <c:pt idx="23">
                  <c:v>-4.3369026107810543E-2</c:v>
                </c:pt>
                <c:pt idx="24">
                  <c:v>-3.8643131341260711E-2</c:v>
                </c:pt>
                <c:pt idx="25">
                  <c:v>-4.0822364650326626E-2</c:v>
                </c:pt>
                <c:pt idx="26">
                  <c:v>-3.9001968243714463E-2</c:v>
                </c:pt>
                <c:pt idx="27">
                  <c:v>-3.1953029920011339E-2</c:v>
                </c:pt>
                <c:pt idx="28">
                  <c:v>-3.2149254577106705E-2</c:v>
                </c:pt>
                <c:pt idx="29">
                  <c:v>-3.2235235343924584E-2</c:v>
                </c:pt>
                <c:pt idx="30">
                  <c:v>-3.3284403418618047E-2</c:v>
                </c:pt>
                <c:pt idx="31">
                  <c:v>-3.4333597821061046E-2</c:v>
                </c:pt>
                <c:pt idx="32">
                  <c:v>-3.3419751391043709E-2</c:v>
                </c:pt>
                <c:pt idx="33">
                  <c:v>-3.2654003275512322E-2</c:v>
                </c:pt>
                <c:pt idx="34">
                  <c:v>-3.7839358629147252E-2</c:v>
                </c:pt>
                <c:pt idx="35">
                  <c:v>-1.2989543225222111E-2</c:v>
                </c:pt>
                <c:pt idx="36">
                  <c:v>-2.3045596955944707E-2</c:v>
                </c:pt>
                <c:pt idx="37">
                  <c:v>-6.3664712219390768E-3</c:v>
                </c:pt>
                <c:pt idx="38">
                  <c:v>-6.5952678053828734E-3</c:v>
                </c:pt>
                <c:pt idx="39">
                  <c:v>-6.695498789978202E-3</c:v>
                </c:pt>
                <c:pt idx="40">
                  <c:v>-7.7528098426207989E-3</c:v>
                </c:pt>
                <c:pt idx="41">
                  <c:v>-8.8101472302888964E-3</c:v>
                </c:pt>
                <c:pt idx="42">
                  <c:v>-7.9105510144110297E-3</c:v>
                </c:pt>
                <c:pt idx="43">
                  <c:v>-7.1834820614184239E-3</c:v>
                </c:pt>
                <c:pt idx="44">
                  <c:v>-1.2399373596005001E-2</c:v>
                </c:pt>
                <c:pt idx="45">
                  <c:v>2.2895387804090395E-2</c:v>
                </c:pt>
                <c:pt idx="46">
                  <c:v>1.9659920529010146E-2</c:v>
                </c:pt>
                <c:pt idx="47">
                  <c:v>2.7244199331279029E-2</c:v>
                </c:pt>
                <c:pt idx="48">
                  <c:v>3.2067395874386805E-2</c:v>
                </c:pt>
                <c:pt idx="49">
                  <c:v>2.861645217703581E-2</c:v>
                </c:pt>
                <c:pt idx="50">
                  <c:v>3.6586583369978165E-2</c:v>
                </c:pt>
                <c:pt idx="51">
                  <c:v>4.4224299943440515E-2</c:v>
                </c:pt>
                <c:pt idx="52">
                  <c:v>4.4104842105190598E-2</c:v>
                </c:pt>
                <c:pt idx="53">
                  <c:v>5.4873014776053664E-2</c:v>
                </c:pt>
                <c:pt idx="54">
                  <c:v>5.8610714161902333E-2</c:v>
                </c:pt>
                <c:pt idx="55">
                  <c:v>5.5540704797226136E-2</c:v>
                </c:pt>
                <c:pt idx="56">
                  <c:v>5.8400607071906772E-2</c:v>
                </c:pt>
                <c:pt idx="57">
                  <c:v>6.2348043269890123E-2</c:v>
                </c:pt>
                <c:pt idx="58">
                  <c:v>6.2162447810722804E-2</c:v>
                </c:pt>
                <c:pt idx="59">
                  <c:v>6.2700968663341655E-2</c:v>
                </c:pt>
                <c:pt idx="60">
                  <c:v>6.3683197244115558E-2</c:v>
                </c:pt>
                <c:pt idx="61">
                  <c:v>6.1629873129338181E-2</c:v>
                </c:pt>
                <c:pt idx="62">
                  <c:v>6.2487603064141889E-2</c:v>
                </c:pt>
                <c:pt idx="63">
                  <c:v>6.3095817300537677E-2</c:v>
                </c:pt>
                <c:pt idx="64">
                  <c:v>6.954240358722856E-2</c:v>
                </c:pt>
                <c:pt idx="65">
                  <c:v>6.4345650825389594E-2</c:v>
                </c:pt>
                <c:pt idx="66">
                  <c:v>7.0331014267061426E-2</c:v>
                </c:pt>
                <c:pt idx="67">
                  <c:v>6.8186321717241108E-2</c:v>
                </c:pt>
                <c:pt idx="68">
                  <c:v>6.2570203323041362E-2</c:v>
                </c:pt>
                <c:pt idx="69">
                  <c:v>6.7570203327697975E-2</c:v>
                </c:pt>
                <c:pt idx="70">
                  <c:v>5.8751827266365644E-2</c:v>
                </c:pt>
                <c:pt idx="71">
                  <c:v>7.1370906643008422E-2</c:v>
                </c:pt>
                <c:pt idx="72">
                  <c:v>6.2018616083435521E-2</c:v>
                </c:pt>
                <c:pt idx="73">
                  <c:v>6.5009570772765951E-2</c:v>
                </c:pt>
                <c:pt idx="74">
                  <c:v>5.5990747748989905E-2</c:v>
                </c:pt>
                <c:pt idx="75">
                  <c:v>6.5858940492035598E-2</c:v>
                </c:pt>
                <c:pt idx="76">
                  <c:v>6.8858940496284757E-2</c:v>
                </c:pt>
                <c:pt idx="77">
                  <c:v>6.1576224829652457E-2</c:v>
                </c:pt>
                <c:pt idx="78">
                  <c:v>6.7425291742622365E-2</c:v>
                </c:pt>
                <c:pt idx="79">
                  <c:v>6.1293138882947379E-2</c:v>
                </c:pt>
                <c:pt idx="80">
                  <c:v>7.1713724886130273E-2</c:v>
                </c:pt>
                <c:pt idx="81">
                  <c:v>6.4425627749451805E-2</c:v>
                </c:pt>
                <c:pt idx="82">
                  <c:v>6.4348739306762118E-2</c:v>
                </c:pt>
                <c:pt idx="83">
                  <c:v>6.4829053606645842E-2</c:v>
                </c:pt>
                <c:pt idx="84">
                  <c:v>5.9694124427866146E-2</c:v>
                </c:pt>
                <c:pt idx="85">
                  <c:v>6.5539820923234932E-2</c:v>
                </c:pt>
                <c:pt idx="86">
                  <c:v>3.9407589998538994E-2</c:v>
                </c:pt>
                <c:pt idx="87">
                  <c:v>4.0188661257952861E-2</c:v>
                </c:pt>
                <c:pt idx="88">
                  <c:v>4.3730257720541281E-2</c:v>
                </c:pt>
                <c:pt idx="89">
                  <c:v>4.0350919890083992E-2</c:v>
                </c:pt>
                <c:pt idx="90">
                  <c:v>3.9638517598305251E-2</c:v>
                </c:pt>
                <c:pt idx="91">
                  <c:v>3.611268453176162E-2</c:v>
                </c:pt>
                <c:pt idx="92">
                  <c:v>4.0565449611003161E-2</c:v>
                </c:pt>
                <c:pt idx="93">
                  <c:v>2.2673607897027024E-2</c:v>
                </c:pt>
                <c:pt idx="94">
                  <c:v>-8.6133983896038435E-3</c:v>
                </c:pt>
                <c:pt idx="95">
                  <c:v>-1.1030571135922157E-2</c:v>
                </c:pt>
                <c:pt idx="96">
                  <c:v>4.6969428868618039E-2</c:v>
                </c:pt>
                <c:pt idx="97">
                  <c:v>-8.2064005540910274E-3</c:v>
                </c:pt>
                <c:pt idx="98">
                  <c:v>-8.2064005540910274E-3</c:v>
                </c:pt>
                <c:pt idx="99">
                  <c:v>-5.3603376943229079E-3</c:v>
                </c:pt>
                <c:pt idx="100">
                  <c:v>-1.1778573563950841E-2</c:v>
                </c:pt>
                <c:pt idx="101">
                  <c:v>-1.2114053234381875E-2</c:v>
                </c:pt>
                <c:pt idx="102">
                  <c:v>-1.344892972545917E-2</c:v>
                </c:pt>
                <c:pt idx="103">
                  <c:v>-1.363829266045496E-2</c:v>
                </c:pt>
                <c:pt idx="104">
                  <c:v>-1.3784176512383518E-2</c:v>
                </c:pt>
                <c:pt idx="105">
                  <c:v>-2.7805429834635714E-3</c:v>
                </c:pt>
                <c:pt idx="106">
                  <c:v>-1.2716758252518948E-2</c:v>
                </c:pt>
                <c:pt idx="107">
                  <c:v>-1.13606846988176E-2</c:v>
                </c:pt>
                <c:pt idx="108">
                  <c:v>-8.3606846945684411E-3</c:v>
                </c:pt>
                <c:pt idx="109">
                  <c:v>-1.6565015851291397E-2</c:v>
                </c:pt>
                <c:pt idx="110">
                  <c:v>-1.6228042259677292E-2</c:v>
                </c:pt>
                <c:pt idx="111">
                  <c:v>-1.6321236414081831E-2</c:v>
                </c:pt>
                <c:pt idx="112">
                  <c:v>-1.5414456896032176E-2</c:v>
                </c:pt>
                <c:pt idx="113">
                  <c:v>-1.4414456899466428E-2</c:v>
                </c:pt>
                <c:pt idx="114">
                  <c:v>-1.0694276337076754E-2</c:v>
                </c:pt>
                <c:pt idx="115">
                  <c:v>-1.8764268228645554E-2</c:v>
                </c:pt>
                <c:pt idx="116">
                  <c:v>-1.6764268228238101E-2</c:v>
                </c:pt>
                <c:pt idx="117">
                  <c:v>-1.9003233828089463E-2</c:v>
                </c:pt>
                <c:pt idx="118">
                  <c:v>-2.6984769622153765E-2</c:v>
                </c:pt>
                <c:pt idx="119">
                  <c:v>-2.4984769621746311E-2</c:v>
                </c:pt>
                <c:pt idx="120">
                  <c:v>-6.6964635664270543E-3</c:v>
                </c:pt>
                <c:pt idx="121">
                  <c:v>-3.1013308587818169E-2</c:v>
                </c:pt>
                <c:pt idx="122">
                  <c:v>-3.0565205012252523E-2</c:v>
                </c:pt>
                <c:pt idx="123">
                  <c:v>-2.7565205015279322E-2</c:v>
                </c:pt>
                <c:pt idx="124">
                  <c:v>-2.49977312266353E-2</c:v>
                </c:pt>
                <c:pt idx="125">
                  <c:v>-2.9551179569153527E-2</c:v>
                </c:pt>
                <c:pt idx="126">
                  <c:v>-3.9449694215181588E-2</c:v>
                </c:pt>
                <c:pt idx="127">
                  <c:v>-3.683945456621783E-2</c:v>
                </c:pt>
                <c:pt idx="128">
                  <c:v>-3.1839454568837175E-2</c:v>
                </c:pt>
                <c:pt idx="129">
                  <c:v>-3.8107659200234838E-2</c:v>
                </c:pt>
                <c:pt idx="130">
                  <c:v>-3.3840138486782551E-2</c:v>
                </c:pt>
                <c:pt idx="131">
                  <c:v>-3.5835501949535539E-2</c:v>
                </c:pt>
                <c:pt idx="132">
                  <c:v>-3.9246394128523911E-2</c:v>
                </c:pt>
                <c:pt idx="133">
                  <c:v>-4.2670326986096539E-2</c:v>
                </c:pt>
                <c:pt idx="134">
                  <c:v>-4.3045934845660841E-2</c:v>
                </c:pt>
                <c:pt idx="135">
                  <c:v>-4.2045934849095093E-2</c:v>
                </c:pt>
                <c:pt idx="136">
                  <c:v>-4.0246410442537996E-2</c:v>
                </c:pt>
                <c:pt idx="137">
                  <c:v>-4.4421912994203692E-2</c:v>
                </c:pt>
                <c:pt idx="138">
                  <c:v>-4.6773160008659498E-2</c:v>
                </c:pt>
                <c:pt idx="139">
                  <c:v>-4.5773160004817792E-2</c:v>
                </c:pt>
                <c:pt idx="140">
                  <c:v>-3.7773160003187978E-2</c:v>
                </c:pt>
                <c:pt idx="141">
                  <c:v>-4.2898683543909945E-2</c:v>
                </c:pt>
                <c:pt idx="142">
                  <c:v>-5.4546565202414743E-2</c:v>
                </c:pt>
                <c:pt idx="143">
                  <c:v>-5.3927924827872252E-2</c:v>
                </c:pt>
                <c:pt idx="144">
                  <c:v>-5.4004241187948519E-2</c:v>
                </c:pt>
                <c:pt idx="145">
                  <c:v>-5.2004241187541066E-2</c:v>
                </c:pt>
                <c:pt idx="146">
                  <c:v>-5.2029683265656594E-2</c:v>
                </c:pt>
                <c:pt idx="147">
                  <c:v>-5.7513395425182974E-2</c:v>
                </c:pt>
                <c:pt idx="148">
                  <c:v>-4.7513395430421664E-2</c:v>
                </c:pt>
                <c:pt idx="149">
                  <c:v>-5.8125406375838899E-2</c:v>
                </c:pt>
                <c:pt idx="150">
                  <c:v>-5.7125406371997194E-2</c:v>
                </c:pt>
                <c:pt idx="151">
                  <c:v>-5.822850112467081E-2</c:v>
                </c:pt>
                <c:pt idx="152">
                  <c:v>-5.6228501124263357E-2</c:v>
                </c:pt>
                <c:pt idx="153">
                  <c:v>-6.0589540131132429E-2</c:v>
                </c:pt>
                <c:pt idx="154">
                  <c:v>-5.6615340966311899E-2</c:v>
                </c:pt>
                <c:pt idx="155">
                  <c:v>-4.2615340970735681E-2</c:v>
                </c:pt>
                <c:pt idx="156">
                  <c:v>-5.9700462439928083E-2</c:v>
                </c:pt>
                <c:pt idx="157">
                  <c:v>-6.89732450808897E-2</c:v>
                </c:pt>
                <c:pt idx="158">
                  <c:v>-5.8599594522114884E-2</c:v>
                </c:pt>
                <c:pt idx="159">
                  <c:v>-5.5599594525141682E-2</c:v>
                </c:pt>
                <c:pt idx="160">
                  <c:v>-6.2991544299866767E-2</c:v>
                </c:pt>
                <c:pt idx="161">
                  <c:v>-5.6991544298644406E-2</c:v>
                </c:pt>
                <c:pt idx="162">
                  <c:v>-8.011617236718041E-2</c:v>
                </c:pt>
                <c:pt idx="163">
                  <c:v>-5.7723823861747001E-2</c:v>
                </c:pt>
                <c:pt idx="164">
                  <c:v>-5.6233495018367184E-2</c:v>
                </c:pt>
                <c:pt idx="165">
                  <c:v>-6.548269052052795E-2</c:v>
                </c:pt>
                <c:pt idx="166">
                  <c:v>-6.0830360384982782E-2</c:v>
                </c:pt>
                <c:pt idx="167">
                  <c:v>-6.1017682437401605E-2</c:v>
                </c:pt>
                <c:pt idx="168">
                  <c:v>-5.7338993551603046E-2</c:v>
                </c:pt>
                <c:pt idx="169">
                  <c:v>-5.4035980639166092E-2</c:v>
                </c:pt>
                <c:pt idx="170">
                  <c:v>-6.1164232926336687E-2</c:v>
                </c:pt>
                <c:pt idx="171">
                  <c:v>-6.1675586455243861E-2</c:v>
                </c:pt>
                <c:pt idx="172">
                  <c:v>-6.3672836797941418E-2</c:v>
                </c:pt>
                <c:pt idx="173">
                  <c:v>-6.5593513886247956E-2</c:v>
                </c:pt>
                <c:pt idx="174">
                  <c:v>-7.0810420270560448E-2</c:v>
                </c:pt>
                <c:pt idx="175">
                  <c:v>-6.6810420269745541E-2</c:v>
                </c:pt>
                <c:pt idx="176">
                  <c:v>-7.021740362021156E-2</c:v>
                </c:pt>
                <c:pt idx="177">
                  <c:v>-7.4325995054276797E-2</c:v>
                </c:pt>
                <c:pt idx="178">
                  <c:v>-6.9325995056896142E-2</c:v>
                </c:pt>
                <c:pt idx="179">
                  <c:v>-6.8141270097015205E-2</c:v>
                </c:pt>
                <c:pt idx="180">
                  <c:v>-6.6195674437482352E-2</c:v>
                </c:pt>
                <c:pt idx="181">
                  <c:v>-6.9658377037934774E-2</c:v>
                </c:pt>
                <c:pt idx="182">
                  <c:v>-6.8658377041369026E-2</c:v>
                </c:pt>
                <c:pt idx="183">
                  <c:v>-7.9067039022852795E-2</c:v>
                </c:pt>
                <c:pt idx="184">
                  <c:v>-6.8349665120498976E-2</c:v>
                </c:pt>
                <c:pt idx="185">
                  <c:v>-7.4284050988242228E-2</c:v>
                </c:pt>
                <c:pt idx="186">
                  <c:v>-6.7284050983178162E-2</c:v>
                </c:pt>
                <c:pt idx="187">
                  <c:v>-6.6394103811869498E-2</c:v>
                </c:pt>
                <c:pt idx="188">
                  <c:v>-7.0999865010598157E-2</c:v>
                </c:pt>
                <c:pt idx="189">
                  <c:v>-6.6680219442028524E-2</c:v>
                </c:pt>
                <c:pt idx="190">
                  <c:v>-6.1013861819278301E-2</c:v>
                </c:pt>
                <c:pt idx="191">
                  <c:v>-6.8320317724733459E-2</c:v>
                </c:pt>
                <c:pt idx="192">
                  <c:v>-7.0626972763926002E-2</c:v>
                </c:pt>
                <c:pt idx="193">
                  <c:v>-6.8757810557477303E-2</c:v>
                </c:pt>
                <c:pt idx="194">
                  <c:v>-6.8870575515647792E-2</c:v>
                </c:pt>
                <c:pt idx="195">
                  <c:v>-6.6870575515240338E-2</c:v>
                </c:pt>
                <c:pt idx="196">
                  <c:v>-7.0898770869877156E-2</c:v>
                </c:pt>
                <c:pt idx="197">
                  <c:v>-6.6898770869062249E-2</c:v>
                </c:pt>
                <c:pt idx="198">
                  <c:v>-7.7745396727154706E-2</c:v>
                </c:pt>
                <c:pt idx="199">
                  <c:v>-6.7745396725117438E-2</c:v>
                </c:pt>
                <c:pt idx="200">
                  <c:v>-6.6830140778342526E-2</c:v>
                </c:pt>
                <c:pt idx="201">
                  <c:v>-6.5858392082521186E-2</c:v>
                </c:pt>
                <c:pt idx="202">
                  <c:v>-6.485839207867948E-2</c:v>
                </c:pt>
                <c:pt idx="203">
                  <c:v>-6.9508626373121635E-2</c:v>
                </c:pt>
                <c:pt idx="204">
                  <c:v>-6.6508626368872475E-2</c:v>
                </c:pt>
                <c:pt idx="205">
                  <c:v>-6.1056088556131718E-2</c:v>
                </c:pt>
                <c:pt idx="206">
                  <c:v>-6.419887560510576E-2</c:v>
                </c:pt>
                <c:pt idx="207">
                  <c:v>-6.3598898219249106E-2</c:v>
                </c:pt>
                <c:pt idx="208">
                  <c:v>-7.5714947788160653E-2</c:v>
                </c:pt>
                <c:pt idx="209">
                  <c:v>-6.9386398127618307E-2</c:v>
                </c:pt>
                <c:pt idx="210">
                  <c:v>-6.6049274777858324E-2</c:v>
                </c:pt>
                <c:pt idx="211">
                  <c:v>-7.346439327493727E-2</c:v>
                </c:pt>
                <c:pt idx="212">
                  <c:v>-6.8464393277556615E-2</c:v>
                </c:pt>
                <c:pt idx="213">
                  <c:v>-6.3464393272900002E-2</c:v>
                </c:pt>
                <c:pt idx="214">
                  <c:v>-7.7150541860566788E-2</c:v>
                </c:pt>
                <c:pt idx="215">
                  <c:v>-8.4141889106180257E-2</c:v>
                </c:pt>
                <c:pt idx="216">
                  <c:v>-7.2813585123894214E-2</c:v>
                </c:pt>
                <c:pt idx="217">
                  <c:v>-7.2901261824692865E-2</c:v>
                </c:pt>
                <c:pt idx="218">
                  <c:v>-7.3808121750321365E-2</c:v>
                </c:pt>
                <c:pt idx="219">
                  <c:v>-7.0808121753348163E-2</c:v>
                </c:pt>
                <c:pt idx="220">
                  <c:v>-8.6543378771895912E-2</c:v>
                </c:pt>
                <c:pt idx="221">
                  <c:v>-6.9750227186762936E-2</c:v>
                </c:pt>
                <c:pt idx="222">
                  <c:v>-7.8193745342054088E-2</c:v>
                </c:pt>
                <c:pt idx="223">
                  <c:v>-7.3312079391302049E-2</c:v>
                </c:pt>
                <c:pt idx="224">
                  <c:v>-7.6460033975074698E-2</c:v>
                </c:pt>
                <c:pt idx="225">
                  <c:v>-7.1756066565119986E-2</c:v>
                </c:pt>
                <c:pt idx="226">
                  <c:v>-7.0763808389251337E-2</c:v>
                </c:pt>
                <c:pt idx="227">
                  <c:v>-7.0559818733477053E-2</c:v>
                </c:pt>
                <c:pt idx="228">
                  <c:v>-7.3052982840686675E-2</c:v>
                </c:pt>
                <c:pt idx="229">
                  <c:v>-7.4681338643701328E-2</c:v>
                </c:pt>
                <c:pt idx="230">
                  <c:v>-7.8520275335995218E-2</c:v>
                </c:pt>
                <c:pt idx="231">
                  <c:v>-7.4510678569543687E-2</c:v>
                </c:pt>
                <c:pt idx="232">
                  <c:v>-7.0673884748757604E-2</c:v>
                </c:pt>
                <c:pt idx="233">
                  <c:v>-6.8036549318159362E-2</c:v>
                </c:pt>
                <c:pt idx="234">
                  <c:v>-6.9611252877831098E-2</c:v>
                </c:pt>
                <c:pt idx="235">
                  <c:v>-6.5519889146813032E-2</c:v>
                </c:pt>
                <c:pt idx="236">
                  <c:v>-6.8096124875213104E-2</c:v>
                </c:pt>
                <c:pt idx="237">
                  <c:v>-7.021751335592423E-2</c:v>
                </c:pt>
                <c:pt idx="238">
                  <c:v>-6.7925217941485136E-2</c:v>
                </c:pt>
                <c:pt idx="239">
                  <c:v>-7.1125259066065927E-2</c:v>
                </c:pt>
                <c:pt idx="240">
                  <c:v>-7.024773372681456E-2</c:v>
                </c:pt>
                <c:pt idx="241">
                  <c:v>-7.4829847923331527E-2</c:v>
                </c:pt>
                <c:pt idx="242">
                  <c:v>-7.3167132948228825E-2</c:v>
                </c:pt>
                <c:pt idx="243">
                  <c:v>-7.2289831418495321E-2</c:v>
                </c:pt>
                <c:pt idx="244">
                  <c:v>-7.1873008754678253E-2</c:v>
                </c:pt>
                <c:pt idx="245">
                  <c:v>-7.6838515648283007E-2</c:v>
                </c:pt>
                <c:pt idx="246">
                  <c:v>-7.0346717246367513E-2</c:v>
                </c:pt>
                <c:pt idx="247">
                  <c:v>-7.2815883817581639E-2</c:v>
                </c:pt>
                <c:pt idx="248">
                  <c:v>-7.1225605236573564E-2</c:v>
                </c:pt>
                <c:pt idx="249">
                  <c:v>-6.4948745182669021E-2</c:v>
                </c:pt>
                <c:pt idx="250">
                  <c:v>-6.655115244469631E-2</c:v>
                </c:pt>
                <c:pt idx="251">
                  <c:v>-2.4851152450389019E-2</c:v>
                </c:pt>
                <c:pt idx="252">
                  <c:v>-6.6271925668894616E-2</c:v>
                </c:pt>
                <c:pt idx="253">
                  <c:v>-5.8262810692304046E-2</c:v>
                </c:pt>
                <c:pt idx="254">
                  <c:v>-6.271082555626234E-2</c:v>
                </c:pt>
                <c:pt idx="255">
                  <c:v>-6.2095095029522568E-2</c:v>
                </c:pt>
                <c:pt idx="256">
                  <c:v>-5.8789355232177043E-2</c:v>
                </c:pt>
                <c:pt idx="257">
                  <c:v>-6.011391521991552E-2</c:v>
                </c:pt>
                <c:pt idx="258">
                  <c:v>-6.0405042580323032E-2</c:v>
                </c:pt>
                <c:pt idx="259">
                  <c:v>-6.2446825960125463E-2</c:v>
                </c:pt>
                <c:pt idx="260">
                  <c:v>-6.0246825957494476E-2</c:v>
                </c:pt>
                <c:pt idx="261">
                  <c:v>-5.4862678895207545E-2</c:v>
                </c:pt>
                <c:pt idx="262">
                  <c:v>-5.6992407842912124E-2</c:v>
                </c:pt>
                <c:pt idx="263">
                  <c:v>-5.9614845112047232E-2</c:v>
                </c:pt>
                <c:pt idx="264">
                  <c:v>-5.9333966220768308E-2</c:v>
                </c:pt>
                <c:pt idx="265">
                  <c:v>-5.8726549836910391E-2</c:v>
                </c:pt>
                <c:pt idx="266">
                  <c:v>-5.8479664149116484E-2</c:v>
                </c:pt>
                <c:pt idx="267">
                  <c:v>-5.7785741605932639E-2</c:v>
                </c:pt>
                <c:pt idx="268">
                  <c:v>-5.1147547637492935E-2</c:v>
                </c:pt>
                <c:pt idx="269">
                  <c:v>-4.9681379971804579E-2</c:v>
                </c:pt>
                <c:pt idx="270">
                  <c:v>-4.6917089044871851E-2</c:v>
                </c:pt>
                <c:pt idx="271">
                  <c:v>-4.6961362904429788E-2</c:v>
                </c:pt>
                <c:pt idx="272">
                  <c:v>-4.2732464013933241E-2</c:v>
                </c:pt>
                <c:pt idx="273">
                  <c:v>-4.4210403680814137E-2</c:v>
                </c:pt>
                <c:pt idx="274">
                  <c:v>-3.9956894298704332E-2</c:v>
                </c:pt>
                <c:pt idx="275">
                  <c:v>-4.0489402276756903E-2</c:v>
                </c:pt>
                <c:pt idx="276">
                  <c:v>-4.3137930234225075E-2</c:v>
                </c:pt>
                <c:pt idx="277">
                  <c:v>-4.4477700578367196E-2</c:v>
                </c:pt>
                <c:pt idx="278">
                  <c:v>-4.323639450115041E-2</c:v>
                </c:pt>
                <c:pt idx="279">
                  <c:v>-4.3974625435806547E-2</c:v>
                </c:pt>
                <c:pt idx="280">
                  <c:v>-4.0806539177496659E-2</c:v>
                </c:pt>
                <c:pt idx="281">
                  <c:v>-3.2928109777417586E-2</c:v>
                </c:pt>
                <c:pt idx="282">
                  <c:v>-3.7556716958992903E-2</c:v>
                </c:pt>
                <c:pt idx="283">
                  <c:v>-3.799735369781479E-2</c:v>
                </c:pt>
                <c:pt idx="284">
                  <c:v>-4.203251698859517E-2</c:v>
                </c:pt>
                <c:pt idx="285">
                  <c:v>-3.3807017045668047E-2</c:v>
                </c:pt>
                <c:pt idx="286">
                  <c:v>-3.4025649188566487E-2</c:v>
                </c:pt>
                <c:pt idx="287">
                  <c:v>-3.3685649182603694E-2</c:v>
                </c:pt>
                <c:pt idx="288">
                  <c:v>-3.4048754783459312E-2</c:v>
                </c:pt>
                <c:pt idx="289">
                  <c:v>-3.2134742331911104E-2</c:v>
                </c:pt>
                <c:pt idx="290">
                  <c:v>-3.1369505167548384E-2</c:v>
                </c:pt>
                <c:pt idx="291">
                  <c:v>-3.3732686354219443E-2</c:v>
                </c:pt>
                <c:pt idx="292">
                  <c:v>-2.9422361950518949E-2</c:v>
                </c:pt>
                <c:pt idx="293">
                  <c:v>-2.9501469862691004E-2</c:v>
                </c:pt>
                <c:pt idx="294">
                  <c:v>-3.3100337198484098E-2</c:v>
                </c:pt>
                <c:pt idx="295">
                  <c:v>-3.3000337193734353E-2</c:v>
                </c:pt>
                <c:pt idx="296">
                  <c:v>-2.1779239755174429E-2</c:v>
                </c:pt>
                <c:pt idx="297">
                  <c:v>-3.2914393285102761E-2</c:v>
                </c:pt>
                <c:pt idx="298">
                  <c:v>-3.2857320663049944E-2</c:v>
                </c:pt>
                <c:pt idx="299">
                  <c:v>-3.0062768080478197E-2</c:v>
                </c:pt>
                <c:pt idx="300">
                  <c:v>-3.0474342089339357E-2</c:v>
                </c:pt>
                <c:pt idx="301">
                  <c:v>-3.0374342084589612E-2</c:v>
                </c:pt>
                <c:pt idx="302">
                  <c:v>-3.0374342084589612E-2</c:v>
                </c:pt>
                <c:pt idx="303">
                  <c:v>-2.9939494577160053E-2</c:v>
                </c:pt>
                <c:pt idx="304">
                  <c:v>-3.0176018872940913E-2</c:v>
                </c:pt>
                <c:pt idx="305">
                  <c:v>-2.9174932148016919E-2</c:v>
                </c:pt>
                <c:pt idx="306">
                  <c:v>-2.3787673036871904E-2</c:v>
                </c:pt>
                <c:pt idx="307">
                  <c:v>-2.2614527951572844E-2</c:v>
                </c:pt>
                <c:pt idx="308">
                  <c:v>-2.2024527948287603E-2</c:v>
                </c:pt>
                <c:pt idx="309">
                  <c:v>-2.2014527952178203E-2</c:v>
                </c:pt>
                <c:pt idx="310">
                  <c:v>-1.4203662697780978E-2</c:v>
                </c:pt>
                <c:pt idx="311">
                  <c:v>-3.8007596086963025E-3</c:v>
                </c:pt>
                <c:pt idx="312">
                  <c:v>-3.3906041806138765E-3</c:v>
                </c:pt>
                <c:pt idx="313">
                  <c:v>1.1875206364608537E-3</c:v>
                </c:pt>
                <c:pt idx="314">
                  <c:v>-1.8789637820626759E-3</c:v>
                </c:pt>
                <c:pt idx="315">
                  <c:v>5.4506364349853342E-3</c:v>
                </c:pt>
                <c:pt idx="316">
                  <c:v>1.3155654674699535E-2</c:v>
                </c:pt>
                <c:pt idx="317">
                  <c:v>1.35556546791466E-2</c:v>
                </c:pt>
                <c:pt idx="318">
                  <c:v>1.3665654680005745E-2</c:v>
                </c:pt>
                <c:pt idx="319">
                  <c:v>1.3688932987431957E-2</c:v>
                </c:pt>
                <c:pt idx="320">
                  <c:v>1.2560854360630258E-2</c:v>
                </c:pt>
                <c:pt idx="321">
                  <c:v>1.2560854360630258E-2</c:v>
                </c:pt>
                <c:pt idx="322">
                  <c:v>1.6755416596292871E-2</c:v>
                </c:pt>
                <c:pt idx="323">
                  <c:v>2.4915984009339531E-2</c:v>
                </c:pt>
                <c:pt idx="324">
                  <c:v>2.5882228767145077E-2</c:v>
                </c:pt>
                <c:pt idx="325">
                  <c:v>2.8296767536167333E-2</c:v>
                </c:pt>
                <c:pt idx="326">
                  <c:v>3.4594695504468975E-2</c:v>
                </c:pt>
                <c:pt idx="327">
                  <c:v>3.8267748282937497E-2</c:v>
                </c:pt>
                <c:pt idx="328">
                  <c:v>3.8610496454767607E-2</c:v>
                </c:pt>
                <c:pt idx="329">
                  <c:v>3.9663190644725066E-2</c:v>
                </c:pt>
                <c:pt idx="330">
                  <c:v>4.0486031611484008E-2</c:v>
                </c:pt>
                <c:pt idx="331">
                  <c:v>4.5192501943329577E-2</c:v>
                </c:pt>
                <c:pt idx="332">
                  <c:v>4.5731912953534959E-2</c:v>
                </c:pt>
                <c:pt idx="333">
                  <c:v>5.2265570977915454E-2</c:v>
                </c:pt>
                <c:pt idx="334">
                  <c:v>5.2824518189755754E-2</c:v>
                </c:pt>
                <c:pt idx="335">
                  <c:v>5.2963290305296562E-2</c:v>
                </c:pt>
                <c:pt idx="336">
                  <c:v>5.326091707149827E-2</c:v>
                </c:pt>
                <c:pt idx="337">
                  <c:v>5.5797098313023152E-2</c:v>
                </c:pt>
                <c:pt idx="338">
                  <c:v>5.5189938604129962E-2</c:v>
                </c:pt>
                <c:pt idx="339">
                  <c:v>5.1562932025396746E-2</c:v>
                </c:pt>
                <c:pt idx="340">
                  <c:v>0.13800130260449595</c:v>
                </c:pt>
                <c:pt idx="341">
                  <c:v>6.3093386611377478E-2</c:v>
                </c:pt>
                <c:pt idx="342">
                  <c:v>6.5258547871872019E-2</c:v>
                </c:pt>
                <c:pt idx="343">
                  <c:v>6.597046031545889E-2</c:v>
                </c:pt>
                <c:pt idx="344">
                  <c:v>7.6854671249274586E-2</c:v>
                </c:pt>
                <c:pt idx="345">
                  <c:v>7.7646454344475757E-2</c:v>
                </c:pt>
                <c:pt idx="346">
                  <c:v>8.2872583823627444E-2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5-454A-83B4-71227C9556F6}"/>
            </c:ext>
          </c:extLst>
        </c:ser>
        <c:ser>
          <c:idx val="8"/>
          <c:order val="1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1'!$AZ$2:$AZ$108</c:f>
              <c:numCache>
                <c:formatCode>General</c:formatCode>
                <c:ptCount val="107"/>
                <c:pt idx="0">
                  <c:v>-6.745250565693614E-2</c:v>
                </c:pt>
                <c:pt idx="1">
                  <c:v>-6.8187224823444414E-2</c:v>
                </c:pt>
                <c:pt idx="2">
                  <c:v>-6.8701513207009124E-2</c:v>
                </c:pt>
                <c:pt idx="3">
                  <c:v>-6.8998716943019109E-2</c:v>
                </c:pt>
                <c:pt idx="4">
                  <c:v>-6.9081204350845749E-2</c:v>
                </c:pt>
                <c:pt idx="5">
                  <c:v>-6.8950123352077022E-2</c:v>
                </c:pt>
                <c:pt idx="6">
                  <c:v>-6.8605293279009036E-2</c:v>
                </c:pt>
                <c:pt idx="7">
                  <c:v>-6.8045249051131185E-2</c:v>
                </c:pt>
                <c:pt idx="8">
                  <c:v>-6.7267431227004654E-2</c:v>
                </c:pt>
                <c:pt idx="9">
                  <c:v>-6.6268491885924832E-2</c:v>
                </c:pt>
                <c:pt idx="10">
                  <c:v>-6.5044666992828723E-2</c:v>
                </c:pt>
                <c:pt idx="11">
                  <c:v>-6.3592153832584042E-2</c:v>
                </c:pt>
                <c:pt idx="12">
                  <c:v>-6.1907429541450398E-2</c:v>
                </c:pt>
                <c:pt idx="13">
                  <c:v>-5.9987454849672162E-2</c:v>
                </c:pt>
                <c:pt idx="14">
                  <c:v>-5.7829725450050558E-2</c:v>
                </c:pt>
                <c:pt idx="15">
                  <c:v>-5.543215966095013E-2</c:v>
                </c:pt>
                <c:pt idx="16">
                  <c:v>-5.2792841207994802E-2</c:v>
                </c:pt>
                <c:pt idx="17">
                  <c:v>-4.9909664612189923E-2</c:v>
                </c:pt>
                <c:pt idx="18">
                  <c:v>-4.6779951940911016E-2</c:v>
                </c:pt>
                <c:pt idx="19">
                  <c:v>-4.340011826516528E-2</c:v>
                </c:pt>
                <c:pt idx="20">
                  <c:v>-3.9765455653082746E-2</c:v>
                </c:pt>
                <c:pt idx="21">
                  <c:v>-3.5870081588224578E-2</c:v>
                </c:pt>
                <c:pt idx="22">
                  <c:v>-3.1707061143616759E-2</c:v>
                </c:pt>
                <c:pt idx="23">
                  <c:v>-2.7268671697845737E-2</c:v>
                </c:pt>
                <c:pt idx="24">
                  <c:v>-2.2546747807148729E-2</c:v>
                </c:pt>
                <c:pt idx="25">
                  <c:v>-1.7533038528375601E-2</c:v>
                </c:pt>
                <c:pt idx="26">
                  <c:v>-1.2219545462103068E-2</c:v>
                </c:pt>
                <c:pt idx="27">
                  <c:v>-6.5988940416758972E-3</c:v>
                </c:pt>
                <c:pt idx="28">
                  <c:v>-6.6491222823535036E-4</c:v>
                </c:pt>
                <c:pt idx="29">
                  <c:v>5.5862844395868803E-3</c:v>
                </c:pt>
                <c:pt idx="30">
                  <c:v>1.2154317911326708E-2</c:v>
                </c:pt>
                <c:pt idx="31">
                  <c:v>1.9031242872991145E-2</c:v>
                </c:pt>
                <c:pt idx="32">
                  <c:v>2.6196218537679516E-2</c:v>
                </c:pt>
                <c:pt idx="33">
                  <c:v>3.3606317331753559E-2</c:v>
                </c:pt>
                <c:pt idx="34">
                  <c:v>4.1178334388850789E-2</c:v>
                </c:pt>
                <c:pt idx="35">
                  <c:v>4.875044362418577E-2</c:v>
                </c:pt>
                <c:pt idx="36">
                  <c:v>5.6009465917496636E-2</c:v>
                </c:pt>
                <c:pt idx="37">
                  <c:v>6.2392162798335732E-2</c:v>
                </c:pt>
                <c:pt idx="38">
                  <c:v>6.7049802400263994E-2</c:v>
                </c:pt>
                <c:pt idx="39">
                  <c:v>6.9052950851159214E-2</c:v>
                </c:pt>
                <c:pt idx="40">
                  <c:v>6.7871601758472289E-2</c:v>
                </c:pt>
                <c:pt idx="41">
                  <c:v>6.374655320574002E-2</c:v>
                </c:pt>
                <c:pt idx="42">
                  <c:v>5.7525741532127091E-2</c:v>
                </c:pt>
                <c:pt idx="43">
                  <c:v>5.0156912466355272E-2</c:v>
                </c:pt>
                <c:pt idx="44">
                  <c:v>4.2339683181370664E-2</c:v>
                </c:pt>
                <c:pt idx="45">
                  <c:v>3.4480540530672898E-2</c:v>
                </c:pt>
                <c:pt idx="46">
                  <c:v>2.6787359151871214E-2</c:v>
                </c:pt>
                <c:pt idx="47">
                  <c:v>1.9361828134948095E-2</c:v>
                </c:pt>
                <c:pt idx="48">
                  <c:v>1.2253113845296013E-2</c:v>
                </c:pt>
                <c:pt idx="49">
                  <c:v>5.4834034039899044E-3</c:v>
                </c:pt>
                <c:pt idx="50">
                  <c:v>-9.4008738190544535E-4</c:v>
                </c:pt>
                <c:pt idx="51">
                  <c:v>-7.0187105695484128E-3</c:v>
                </c:pt>
                <c:pt idx="52">
                  <c:v>-1.2758532738804116E-2</c:v>
                </c:pt>
                <c:pt idx="53">
                  <c:v>-1.8168000802820505E-2</c:v>
                </c:pt>
                <c:pt idx="54">
                  <c:v>-2.3256641452171233E-2</c:v>
                </c:pt>
                <c:pt idx="55">
                  <c:v>-2.8034400950599583E-2</c:v>
                </c:pt>
                <c:pt idx="56">
                  <c:v>-3.2511290507380282E-2</c:v>
                </c:pt>
                <c:pt idx="57">
                  <c:v>-3.6697111179764617E-2</c:v>
                </c:pt>
                <c:pt idx="58">
                  <c:v>-4.0601159230524958E-2</c:v>
                </c:pt>
                <c:pt idx="59">
                  <c:v>-4.4231915083728111E-2</c:v>
                </c:pt>
                <c:pt idx="60">
                  <c:v>-4.7596774997110271E-2</c:v>
                </c:pt>
                <c:pt idx="61">
                  <c:v>-5.0701894674867486E-2</c:v>
                </c:pt>
                <c:pt idx="62">
                  <c:v>-5.3552191340321152E-2</c:v>
                </c:pt>
                <c:pt idx="63">
                  <c:v>-5.6151512160269708E-2</c:v>
                </c:pt>
                <c:pt idx="64">
                  <c:v>-5.8502937436872911E-2</c:v>
                </c:pt>
                <c:pt idx="65">
                  <c:v>-6.0609157339757719E-2</c:v>
                </c:pt>
                <c:pt idx="66">
                  <c:v>-6.2472846839828636E-2</c:v>
                </c:pt>
                <c:pt idx="67">
                  <c:v>-6.4096966106375414E-2</c:v>
                </c:pt>
                <c:pt idx="68">
                  <c:v>-6.5484930557670226E-2</c:v>
                </c:pt>
                <c:pt idx="69">
                  <c:v>-6.6640621257295918E-2</c:v>
                </c:pt>
                <c:pt idx="70">
                  <c:v>-6.7568236568417428E-2</c:v>
                </c:pt>
                <c:pt idx="71">
                  <c:v>-6.827201416539487E-2</c:v>
                </c:pt>
                <c:pt idx="72">
                  <c:v>-6.8755873986812002E-2</c:v>
                </c:pt>
                <c:pt idx="73">
                  <c:v>-6.9023044521221544E-2</c:v>
                </c:pt>
                <c:pt idx="74">
                  <c:v>-6.907573586476641E-2</c:v>
                </c:pt>
                <c:pt idx="75">
                  <c:v>-6.891491392251127E-2</c:v>
                </c:pt>
                <c:pt idx="76">
                  <c:v>-6.8540212914928039E-2</c:v>
                </c:pt>
                <c:pt idx="77">
                  <c:v>-6.7950000830432428E-2</c:v>
                </c:pt>
                <c:pt idx="78">
                  <c:v>-6.7141587916750567E-2</c:v>
                </c:pt>
                <c:pt idx="79">
                  <c:v>-6.6111545148290762E-2</c:v>
                </c:pt>
                <c:pt idx="80">
                  <c:v>-6.4856081146757158E-2</c:v>
                </c:pt>
                <c:pt idx="81">
                  <c:v>-6.3371415174523771E-2</c:v>
                </c:pt>
                <c:pt idx="82">
                  <c:v>-6.1654082708477269E-2</c:v>
                </c:pt>
                <c:pt idx="83">
                  <c:v>-5.970111967722818E-2</c:v>
                </c:pt>
                <c:pt idx="84">
                  <c:v>-5.7510091032074703E-2</c:v>
                </c:pt>
                <c:pt idx="85">
                  <c:v>-5.5078956399493582E-2</c:v>
                </c:pt>
                <c:pt idx="86">
                  <c:v>-5.2405795856281814E-2</c:v>
                </c:pt>
                <c:pt idx="87">
                  <c:v>-4.9488446854367291E-2</c:v>
                </c:pt>
                <c:pt idx="88">
                  <c:v>-4.6324123111949854E-2</c:v>
                </c:pt>
                <c:pt idx="89">
                  <c:v>-4.2909092778352531E-2</c:v>
                </c:pt>
                <c:pt idx="90">
                  <c:v>-3.9238483312909453E-2</c:v>
                </c:pt>
                <c:pt idx="91">
                  <c:v>-3.5306254485602373E-2</c:v>
                </c:pt>
                <c:pt idx="92">
                  <c:v>-3.1105343163053044E-2</c:v>
                </c:pt>
                <c:pt idx="93">
                  <c:v>-2.6627943406404897E-2</c:v>
                </c:pt>
                <c:pt idx="94">
                  <c:v>-2.1865856814753403E-2</c:v>
                </c:pt>
                <c:pt idx="95">
                  <c:v>-1.6810847655608759E-2</c:v>
                </c:pt>
                <c:pt idx="96">
                  <c:v>-1.1454979912469351E-2</c:v>
                </c:pt>
                <c:pt idx="97">
                  <c:v>-5.7910040143487823E-3</c:v>
                </c:pt>
                <c:pt idx="98">
                  <c:v>1.8701435915601924E-4</c:v>
                </c:pt>
                <c:pt idx="99">
                  <c:v>6.4825094691254382E-3</c:v>
                </c:pt>
                <c:pt idx="100">
                  <c:v>1.3094283503786873E-2</c:v>
                </c:pt>
                <c:pt idx="101">
                  <c:v>2.0012973478951323E-2</c:v>
                </c:pt>
                <c:pt idx="102">
                  <c:v>2.7215340781241493E-2</c:v>
                </c:pt>
                <c:pt idx="103">
                  <c:v>3.4654245637199058E-2</c:v>
                </c:pt>
                <c:pt idx="104">
                  <c:v>4.2238473158865475E-2</c:v>
                </c:pt>
                <c:pt idx="105">
                  <c:v>4.9790367160099366E-2</c:v>
                </c:pt>
                <c:pt idx="106">
                  <c:v>5.6967853682198671E-2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35-454A-83B4-71227C955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8584"/>
        <c:axId val="1"/>
      </c:scatterChart>
      <c:valAx>
        <c:axId val="69013858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7937395834577"/>
              <c:y val="0.88011013609674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73755656108594E-2"/>
              <c:y val="0.3978207356233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8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193125180619386"/>
          <c:y val="0.92915645762263366"/>
          <c:w val="0.2156865912122975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248322147651008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26174496644295"/>
          <c:y val="0.13498658904363875"/>
          <c:w val="0.808724832214765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(old)'!$H$21:$H$970</c:f>
              <c:numCache>
                <c:formatCode>General</c:formatCode>
                <c:ptCount val="950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25-4A88-A081-57EEEA5EB8F6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plus>
            <c:min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(old)'!$I$21:$I$970</c:f>
              <c:numCache>
                <c:formatCode>General</c:formatCode>
                <c:ptCount val="950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25-4A88-A081-57EEEA5EB8F6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(old)'!$J$21:$J$970</c:f>
              <c:numCache>
                <c:formatCode>General</c:formatCode>
                <c:ptCount val="950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25-4A88-A081-57EEEA5EB8F6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(old)'!$K$21:$K$970</c:f>
              <c:numCache>
                <c:formatCode>General</c:formatCode>
                <c:ptCount val="950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0.34246050000365358</c:v>
                </c:pt>
                <c:pt idx="332">
                  <c:v>0.34314020000601886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25-4A88-A081-57EEEA5EB8F6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(old)'!$L$21:$L$970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25-4A88-A081-57EEEA5EB8F6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(old)'!$M$21:$M$970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25-4A88-A081-57EEEA5EB8F6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(old)'!$N$21:$N$970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25-4A88-A081-57EEEA5EB8F6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(old)'!$O$21:$O$970</c:f>
              <c:numCache>
                <c:formatCode>General</c:formatCode>
                <c:ptCount val="950"/>
                <c:pt idx="277">
                  <c:v>9.2519561341395218E-2</c:v>
                </c:pt>
                <c:pt idx="278">
                  <c:v>9.6307648699878012E-2</c:v>
                </c:pt>
                <c:pt idx="279">
                  <c:v>9.8622590974506374E-2</c:v>
                </c:pt>
                <c:pt idx="280">
                  <c:v>0.10760176100942836</c:v>
                </c:pt>
                <c:pt idx="281">
                  <c:v>0.11188089672919593</c:v>
                </c:pt>
                <c:pt idx="282">
                  <c:v>0.12577055037696599</c:v>
                </c:pt>
                <c:pt idx="283">
                  <c:v>0.12605114944055723</c:v>
                </c:pt>
                <c:pt idx="284">
                  <c:v>0.12612129920645515</c:v>
                </c:pt>
                <c:pt idx="285">
                  <c:v>0.13601241619804888</c:v>
                </c:pt>
                <c:pt idx="286">
                  <c:v>0.13664376409112938</c:v>
                </c:pt>
                <c:pt idx="287">
                  <c:v>0.13664376409112938</c:v>
                </c:pt>
                <c:pt idx="288">
                  <c:v>0.13797660964318809</c:v>
                </c:pt>
                <c:pt idx="289">
                  <c:v>0.14036170168371426</c:v>
                </c:pt>
                <c:pt idx="290">
                  <c:v>0.14169454723577307</c:v>
                </c:pt>
                <c:pt idx="291">
                  <c:v>0.14337814161732093</c:v>
                </c:pt>
                <c:pt idx="292">
                  <c:v>0.15397075626789297</c:v>
                </c:pt>
                <c:pt idx="293">
                  <c:v>0.15432150509738213</c:v>
                </c:pt>
                <c:pt idx="294">
                  <c:v>0.16779026014976522</c:v>
                </c:pt>
                <c:pt idx="295">
                  <c:v>0.16779026014976522</c:v>
                </c:pt>
                <c:pt idx="296">
                  <c:v>0.16908803081887508</c:v>
                </c:pt>
                <c:pt idx="297">
                  <c:v>0.169544004297211</c:v>
                </c:pt>
                <c:pt idx="298">
                  <c:v>0.17059625078567836</c:v>
                </c:pt>
                <c:pt idx="299">
                  <c:v>0.18199558774407548</c:v>
                </c:pt>
                <c:pt idx="300">
                  <c:v>0.18336350817908315</c:v>
                </c:pt>
                <c:pt idx="301">
                  <c:v>0.18336350817908315</c:v>
                </c:pt>
                <c:pt idx="302">
                  <c:v>0.18336350817908315</c:v>
                </c:pt>
                <c:pt idx="303">
                  <c:v>0.18406500583806146</c:v>
                </c:pt>
                <c:pt idx="304">
                  <c:v>0.18413515560395927</c:v>
                </c:pt>
                <c:pt idx="305">
                  <c:v>0.18701129600577021</c:v>
                </c:pt>
                <c:pt idx="306">
                  <c:v>0.19697256276326186</c:v>
                </c:pt>
                <c:pt idx="307">
                  <c:v>0.19837555808121848</c:v>
                </c:pt>
                <c:pt idx="308">
                  <c:v>0.19837555808121848</c:v>
                </c:pt>
                <c:pt idx="309">
                  <c:v>0.19837555808121848</c:v>
                </c:pt>
                <c:pt idx="310">
                  <c:v>0.21254581079257978</c:v>
                </c:pt>
                <c:pt idx="311">
                  <c:v>0.2281190588218977</c:v>
                </c:pt>
                <c:pt idx="312">
                  <c:v>0.23015340203293472</c:v>
                </c:pt>
                <c:pt idx="313">
                  <c:v>0.24190348782082099</c:v>
                </c:pt>
                <c:pt idx="314">
                  <c:v>0.24369230685121562</c:v>
                </c:pt>
                <c:pt idx="315">
                  <c:v>0.25800285909437265</c:v>
                </c:pt>
                <c:pt idx="316">
                  <c:v>0.26957757046751435</c:v>
                </c:pt>
                <c:pt idx="317">
                  <c:v>0.26957757046751435</c:v>
                </c:pt>
                <c:pt idx="318">
                  <c:v>0.26957757046751435</c:v>
                </c:pt>
                <c:pt idx="319">
                  <c:v>0.27217311180573406</c:v>
                </c:pt>
                <c:pt idx="320">
                  <c:v>0.2727693848158656</c:v>
                </c:pt>
                <c:pt idx="321">
                  <c:v>0.2727693848158656</c:v>
                </c:pt>
                <c:pt idx="322">
                  <c:v>0.27350595735779276</c:v>
                </c:pt>
                <c:pt idx="323">
                  <c:v>0.28480006966734323</c:v>
                </c:pt>
                <c:pt idx="324">
                  <c:v>0.28648366404889108</c:v>
                </c:pt>
                <c:pt idx="325">
                  <c:v>0.28879860632351945</c:v>
                </c:pt>
                <c:pt idx="326">
                  <c:v>0.30153078883397527</c:v>
                </c:pt>
                <c:pt idx="327">
                  <c:v>0.30282855950308513</c:v>
                </c:pt>
                <c:pt idx="328">
                  <c:v>0.30310915856667636</c:v>
                </c:pt>
                <c:pt idx="329">
                  <c:v>0.30444200411873518</c:v>
                </c:pt>
                <c:pt idx="330">
                  <c:v>0.31966450331856394</c:v>
                </c:pt>
                <c:pt idx="331">
                  <c:v>0.34495349392473112</c:v>
                </c:pt>
                <c:pt idx="332">
                  <c:v>0.34519901810537351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25-4A88-A081-57EEEA5EB8F6}"/>
            </c:ext>
          </c:extLst>
        </c:ser>
        <c:ser>
          <c:idx val="8"/>
          <c:order val="8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25-4A88-A081-57EEEA5EB8F6}"/>
            </c:ext>
          </c:extLst>
        </c:ser>
        <c:ser>
          <c:idx val="9"/>
          <c:order val="9"/>
          <c:tx>
            <c:strRef>
              <c:f>'A (old)'!$U$20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(old)'!$U$21:$U$970</c:f>
              <c:numCache>
                <c:formatCode>General</c:formatCode>
                <c:ptCount val="950"/>
                <c:pt idx="2">
                  <c:v>-0.18055699999604258</c:v>
                </c:pt>
                <c:pt idx="96">
                  <c:v>5.5046400004357565E-2</c:v>
                </c:pt>
                <c:pt idx="251">
                  <c:v>0.10715540000092005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D25-4A88-A081-57EEEA5EB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035032"/>
        <c:axId val="1"/>
      </c:scatterChart>
      <c:valAx>
        <c:axId val="684035032"/>
        <c:scaling>
          <c:orientation val="minMax"/>
          <c:min val="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1208053691275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5"/>
          <c:min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013422818791948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0350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5369127516778527E-2"/>
          <c:y val="0.92837725862779552"/>
          <c:w val="0.99328859060402674"/>
          <c:h val="0.983473966580623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40870616686819833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9951632406288"/>
          <c:y val="0.13388013864022646"/>
          <c:w val="0.85489721886336156"/>
          <c:h val="0.693990922747296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(old)'!$H$21:$H$970</c:f>
              <c:numCache>
                <c:formatCode>General</c:formatCode>
                <c:ptCount val="950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F1-40C0-9A4A-9D9C80CBA36A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plus>
            <c:min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(old)'!$I$21:$I$970</c:f>
              <c:numCache>
                <c:formatCode>General</c:formatCode>
                <c:ptCount val="950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F1-40C0-9A4A-9D9C80CBA36A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(old)'!$J$21:$J$970</c:f>
              <c:numCache>
                <c:formatCode>General</c:formatCode>
                <c:ptCount val="950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F1-40C0-9A4A-9D9C80CBA36A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(old)'!$K$21:$K$970</c:f>
              <c:numCache>
                <c:formatCode>General</c:formatCode>
                <c:ptCount val="950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0.34246050000365358</c:v>
                </c:pt>
                <c:pt idx="332">
                  <c:v>0.34314020000601886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F1-40C0-9A4A-9D9C80CBA36A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(old)'!$L$21:$L$970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F1-40C0-9A4A-9D9C80CBA36A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(old)'!$M$21:$M$970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F1-40C0-9A4A-9D9C80CBA36A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(old)'!$N$21:$N$970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F1-40C0-9A4A-9D9C80CBA36A}"/>
            </c:ext>
          </c:extLst>
        </c:ser>
        <c:ser>
          <c:idx val="8"/>
          <c:order val="7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7F1-40C0-9A4A-9D9C80CBA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028144"/>
        <c:axId val="1"/>
      </c:scatterChart>
      <c:valAx>
        <c:axId val="68402814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74244256348245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740024183796856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0281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7448609431680776"/>
          <c:y val="0.92896433027838732"/>
          <c:w val="0.80532043530834341"/>
          <c:h val="0.9836094258709464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561813834226238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4327044126342"/>
          <c:y val="0.13351516401349095"/>
          <c:w val="0.81219175713015879"/>
          <c:h val="0.694823812723269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(old)'!$H$21:$H$970</c:f>
              <c:numCache>
                <c:formatCode>General</c:formatCode>
                <c:ptCount val="950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C3-4E8B-9CBE-0C16482CD206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plus>
            <c:min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(old)'!$I$21:$I$970</c:f>
              <c:numCache>
                <c:formatCode>General</c:formatCode>
                <c:ptCount val="950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C3-4E8B-9CBE-0C16482CD206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(old)'!$J$21:$J$970</c:f>
              <c:numCache>
                <c:formatCode>General</c:formatCode>
                <c:ptCount val="950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C3-4E8B-9CBE-0C16482CD206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(old)'!$K$21:$K$970</c:f>
              <c:numCache>
                <c:formatCode>General</c:formatCode>
                <c:ptCount val="950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0.34246050000365358</c:v>
                </c:pt>
                <c:pt idx="332">
                  <c:v>0.34314020000601886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C3-4E8B-9CBE-0C16482CD206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(old)'!$L$21:$L$970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C3-4E8B-9CBE-0C16482CD206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(old)'!$M$21:$M$970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C3-4E8B-9CBE-0C16482CD206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(old)'!$N$21:$N$970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DC3-4E8B-9CBE-0C16482CD206}"/>
            </c:ext>
          </c:extLst>
        </c:ser>
        <c:ser>
          <c:idx val="8"/>
          <c:order val="7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C3-4E8B-9CBE-0C16482C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034376"/>
        <c:axId val="1"/>
      </c:scatterChart>
      <c:valAx>
        <c:axId val="68403437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29853372941226"/>
              <c:y val="0.88011013609674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70840197693576E-2"/>
              <c:y val="0.3978207356233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0343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451400329489293"/>
          <c:y val="0.92915531335149859"/>
          <c:w val="0.90774299835255357"/>
          <c:h val="0.983651226158038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0</xdr:rowOff>
    </xdr:from>
    <xdr:to>
      <xdr:col>16</xdr:col>
      <xdr:colOff>142875</xdr:colOff>
      <xdr:row>18</xdr:row>
      <xdr:rowOff>19050</xdr:rowOff>
    </xdr:to>
    <xdr:graphicFrame macro="">
      <xdr:nvGraphicFramePr>
        <xdr:cNvPr id="1051" name="Chart 1">
          <a:extLst>
            <a:ext uri="{FF2B5EF4-FFF2-40B4-BE49-F238E27FC236}">
              <a16:creationId xmlns:a16="http://schemas.microsoft.com/office/drawing/2014/main" id="{9F605301-DB97-3CDF-BEFB-7AA185291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447675</xdr:colOff>
      <xdr:row>0</xdr:row>
      <xdr:rowOff>0</xdr:rowOff>
    </xdr:from>
    <xdr:to>
      <xdr:col>25</xdr:col>
      <xdr:colOff>161925</xdr:colOff>
      <xdr:row>18</xdr:row>
      <xdr:rowOff>57150</xdr:rowOff>
    </xdr:to>
    <xdr:graphicFrame macro="">
      <xdr:nvGraphicFramePr>
        <xdr:cNvPr id="1053" name="Chart 11">
          <a:extLst>
            <a:ext uri="{FF2B5EF4-FFF2-40B4-BE49-F238E27FC236}">
              <a16:creationId xmlns:a16="http://schemas.microsoft.com/office/drawing/2014/main" id="{56AD4489-818F-D285-3B7D-DEE814C8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273</xdr:row>
      <xdr:rowOff>0</xdr:rowOff>
    </xdr:from>
    <xdr:to>
      <xdr:col>27</xdr:col>
      <xdr:colOff>76200</xdr:colOff>
      <xdr:row>294</xdr:row>
      <xdr:rowOff>66675</xdr:rowOff>
    </xdr:to>
    <xdr:graphicFrame macro="">
      <xdr:nvGraphicFramePr>
        <xdr:cNvPr id="1054" name="Chart 12">
          <a:extLst>
            <a:ext uri="{FF2B5EF4-FFF2-40B4-BE49-F238E27FC236}">
              <a16:creationId xmlns:a16="http://schemas.microsoft.com/office/drawing/2014/main" id="{1A1BD048-9F92-9E97-14C9-C57864FC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28575</xdr:rowOff>
    </xdr:from>
    <xdr:to>
      <xdr:col>13</xdr:col>
      <xdr:colOff>95250</xdr:colOff>
      <xdr:row>19</xdr:row>
      <xdr:rowOff>19050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97DEF3B7-25F5-71C9-B757-E6503CF4C0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161925</xdr:colOff>
      <xdr:row>22</xdr:row>
      <xdr:rowOff>76200</xdr:rowOff>
    </xdr:from>
    <xdr:to>
      <xdr:col>24</xdr:col>
      <xdr:colOff>390525</xdr:colOff>
      <xdr:row>44</xdr:row>
      <xdr:rowOff>19050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D22569E-05C4-89F0-1C70-C93560601B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152400</xdr:colOff>
      <xdr:row>0</xdr:row>
      <xdr:rowOff>76200</xdr:rowOff>
    </xdr:from>
    <xdr:to>
      <xdr:col>24</xdr:col>
      <xdr:colOff>371475</xdr:colOff>
      <xdr:row>22</xdr:row>
      <xdr:rowOff>9525</xdr:rowOff>
    </xdr:to>
    <xdr:graphicFrame macro="">
      <xdr:nvGraphicFramePr>
        <xdr:cNvPr id="4" name="Chart 13">
          <a:extLst>
            <a:ext uri="{FF2B5EF4-FFF2-40B4-BE49-F238E27FC236}">
              <a16:creationId xmlns:a16="http://schemas.microsoft.com/office/drawing/2014/main" id="{001B65E6-8921-2E6D-6826-FBF4F97C2A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0</xdr:rowOff>
    </xdr:from>
    <xdr:to>
      <xdr:col>16</xdr:col>
      <xdr:colOff>142875</xdr:colOff>
      <xdr:row>18</xdr:row>
      <xdr:rowOff>19050</xdr:rowOff>
    </xdr:to>
    <xdr:graphicFrame macro="">
      <xdr:nvGraphicFramePr>
        <xdr:cNvPr id="61453" name="Chart 1">
          <a:extLst>
            <a:ext uri="{FF2B5EF4-FFF2-40B4-BE49-F238E27FC236}">
              <a16:creationId xmlns:a16="http://schemas.microsoft.com/office/drawing/2014/main" id="{B9C40D44-9DB5-B379-2892-2DE077529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45</xdr:col>
      <xdr:colOff>504825</xdr:colOff>
      <xdr:row>18</xdr:row>
      <xdr:rowOff>47625</xdr:rowOff>
    </xdr:to>
    <xdr:graphicFrame macro="">
      <xdr:nvGraphicFramePr>
        <xdr:cNvPr id="61454" name="Chart 10">
          <a:extLst>
            <a:ext uri="{FF2B5EF4-FFF2-40B4-BE49-F238E27FC236}">
              <a16:creationId xmlns:a16="http://schemas.microsoft.com/office/drawing/2014/main" id="{EBAD507A-496E-39F9-1DE4-D90B9963F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447675</xdr:colOff>
      <xdr:row>0</xdr:row>
      <xdr:rowOff>0</xdr:rowOff>
    </xdr:from>
    <xdr:to>
      <xdr:col>25</xdr:col>
      <xdr:colOff>161925</xdr:colOff>
      <xdr:row>18</xdr:row>
      <xdr:rowOff>57150</xdr:rowOff>
    </xdr:to>
    <xdr:graphicFrame macro="">
      <xdr:nvGraphicFramePr>
        <xdr:cNvPr id="61455" name="Chart 11">
          <a:extLst>
            <a:ext uri="{FF2B5EF4-FFF2-40B4-BE49-F238E27FC236}">
              <a16:creationId xmlns:a16="http://schemas.microsoft.com/office/drawing/2014/main" id="{64706CA5-9F4A-E46E-9280-483B32088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273</xdr:row>
      <xdr:rowOff>0</xdr:rowOff>
    </xdr:from>
    <xdr:to>
      <xdr:col>27</xdr:col>
      <xdr:colOff>76200</xdr:colOff>
      <xdr:row>294</xdr:row>
      <xdr:rowOff>66675</xdr:rowOff>
    </xdr:to>
    <xdr:graphicFrame macro="">
      <xdr:nvGraphicFramePr>
        <xdr:cNvPr id="61456" name="Chart 12">
          <a:extLst>
            <a:ext uri="{FF2B5EF4-FFF2-40B4-BE49-F238E27FC236}">
              <a16:creationId xmlns:a16="http://schemas.microsoft.com/office/drawing/2014/main" id="{C5B8221E-82F4-73C0-1F52-CE3A57D59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371475</xdr:colOff>
      <xdr:row>21</xdr:row>
      <xdr:rowOff>152400</xdr:rowOff>
    </xdr:from>
    <xdr:to>
      <xdr:col>35</xdr:col>
      <xdr:colOff>514350</xdr:colOff>
      <xdr:row>43</xdr:row>
      <xdr:rowOff>85725</xdr:rowOff>
    </xdr:to>
    <xdr:graphicFrame macro="">
      <xdr:nvGraphicFramePr>
        <xdr:cNvPr id="61457" name="Chart 13">
          <a:extLst>
            <a:ext uri="{FF2B5EF4-FFF2-40B4-BE49-F238E27FC236}">
              <a16:creationId xmlns:a16="http://schemas.microsoft.com/office/drawing/2014/main" id="{A0394C93-F966-5984-E384-32A4DDC52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23</xdr:row>
      <xdr:rowOff>0</xdr:rowOff>
    </xdr:from>
    <xdr:to>
      <xdr:col>46</xdr:col>
      <xdr:colOff>152400</xdr:colOff>
      <xdr:row>44</xdr:row>
      <xdr:rowOff>104775</xdr:rowOff>
    </xdr:to>
    <xdr:graphicFrame macro="">
      <xdr:nvGraphicFramePr>
        <xdr:cNvPr id="61458" name="Chart 14">
          <a:extLst>
            <a:ext uri="{FF2B5EF4-FFF2-40B4-BE49-F238E27FC236}">
              <a16:creationId xmlns:a16="http://schemas.microsoft.com/office/drawing/2014/main" id="{B866619E-1F4D-7DEB-F57B-DE347F32D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s://www.aavso.org/ejaavso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vsolj.cetus-net.org/bulletin.html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s://www.aavso.org/ejaavso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vsolj.cetus-net.org/bulletin.html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drawing" Target="../drawings/drawing1.xm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vsolj.cetus-net.org/bulletin.html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s://www.aavso.org/ejaavso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koly.hu/cgi-bin/IBVS?299" TargetMode="External"/><Relationship Id="rId13" Type="http://schemas.openxmlformats.org/officeDocument/2006/relationships/hyperlink" Target="http://www.konkoly.hu/cgi-bin/IBVS?775" TargetMode="External"/><Relationship Id="rId18" Type="http://schemas.openxmlformats.org/officeDocument/2006/relationships/hyperlink" Target="http://var.astro.cz/oejv/issues/oejv0003.pdf" TargetMode="External"/><Relationship Id="rId26" Type="http://schemas.openxmlformats.org/officeDocument/2006/relationships/hyperlink" Target="http://www.bav-astro.de/sfs/BAVM_link.php?BAVMnr=186" TargetMode="External"/><Relationship Id="rId39" Type="http://schemas.openxmlformats.org/officeDocument/2006/relationships/hyperlink" Target="http://vsolj.cetus-net.org/vsoljno55.pdf" TargetMode="External"/><Relationship Id="rId3" Type="http://schemas.openxmlformats.org/officeDocument/2006/relationships/hyperlink" Target="http://www.konkoly.hu/cgi-bin/IBVS?299" TargetMode="External"/><Relationship Id="rId21" Type="http://schemas.openxmlformats.org/officeDocument/2006/relationships/hyperlink" Target="http://var.astro.cz/oejv/issues/oejv0074.pdf" TargetMode="External"/><Relationship Id="rId34" Type="http://schemas.openxmlformats.org/officeDocument/2006/relationships/hyperlink" Target="http://var.astro.cz/oejv/issues/oejv0137.pdf" TargetMode="External"/><Relationship Id="rId42" Type="http://schemas.openxmlformats.org/officeDocument/2006/relationships/hyperlink" Target="http://www.bav-astro.de/sfs/BAVM_link.php?BAVMnr=241" TargetMode="External"/><Relationship Id="rId7" Type="http://schemas.openxmlformats.org/officeDocument/2006/relationships/hyperlink" Target="http://www.konkoly.hu/cgi-bin/IBVS?299" TargetMode="External"/><Relationship Id="rId12" Type="http://schemas.openxmlformats.org/officeDocument/2006/relationships/hyperlink" Target="http://www.konkoly.hu/cgi-bin/IBVS?775" TargetMode="External"/><Relationship Id="rId17" Type="http://schemas.openxmlformats.org/officeDocument/2006/relationships/hyperlink" Target="http://www.konkoly.hu/cgi-bin/IBVS?5502" TargetMode="External"/><Relationship Id="rId25" Type="http://schemas.openxmlformats.org/officeDocument/2006/relationships/hyperlink" Target="http://vsolj.cetus-net.org/no45.pdf" TargetMode="External"/><Relationship Id="rId33" Type="http://schemas.openxmlformats.org/officeDocument/2006/relationships/hyperlink" Target="http://var.astro.cz/oejv/issues/oejv0137.pdf" TargetMode="External"/><Relationship Id="rId38" Type="http://schemas.openxmlformats.org/officeDocument/2006/relationships/hyperlink" Target="http://www.konkoly.hu/cgi-bin/IBVS?5992" TargetMode="External"/><Relationship Id="rId2" Type="http://schemas.openxmlformats.org/officeDocument/2006/relationships/hyperlink" Target="http://www.konkoly.hu/cgi-bin/IBVS?299" TargetMode="External"/><Relationship Id="rId16" Type="http://schemas.openxmlformats.org/officeDocument/2006/relationships/hyperlink" Target="http://www.bav-astro.de/sfs/BAVM_link.php?BAVMnr=152" TargetMode="External"/><Relationship Id="rId20" Type="http://schemas.openxmlformats.org/officeDocument/2006/relationships/hyperlink" Target="http://www.bav-astro.de/sfs/BAVM_link.php?BAVMnr=178" TargetMode="External"/><Relationship Id="rId29" Type="http://schemas.openxmlformats.org/officeDocument/2006/relationships/hyperlink" Target="http://www.bav-astro.de/sfs/BAVM_link.php?BAVMnr=201" TargetMode="External"/><Relationship Id="rId41" Type="http://schemas.openxmlformats.org/officeDocument/2006/relationships/hyperlink" Target="http://www.bav-astro.de/sfs/BAVM_link.php?BAVMnr=238" TargetMode="External"/><Relationship Id="rId1" Type="http://schemas.openxmlformats.org/officeDocument/2006/relationships/hyperlink" Target="http://www.konkoly.hu/cgi-bin/IBVS?299" TargetMode="External"/><Relationship Id="rId6" Type="http://schemas.openxmlformats.org/officeDocument/2006/relationships/hyperlink" Target="http://www.konkoly.hu/cgi-bin/IBVS?299" TargetMode="External"/><Relationship Id="rId11" Type="http://schemas.openxmlformats.org/officeDocument/2006/relationships/hyperlink" Target="http://www.konkoly.hu/cgi-bin/IBVS?775" TargetMode="External"/><Relationship Id="rId24" Type="http://schemas.openxmlformats.org/officeDocument/2006/relationships/hyperlink" Target="http://var.astro.cz/oejv/issues/oejv0074.pdf" TargetMode="External"/><Relationship Id="rId32" Type="http://schemas.openxmlformats.org/officeDocument/2006/relationships/hyperlink" Target="http://var.astro.cz/oejv/issues/oejv0137.pdf" TargetMode="External"/><Relationship Id="rId37" Type="http://schemas.openxmlformats.org/officeDocument/2006/relationships/hyperlink" Target="http://var.astro.cz/oejv/issues/oejv0137.pdf" TargetMode="External"/><Relationship Id="rId40" Type="http://schemas.openxmlformats.org/officeDocument/2006/relationships/hyperlink" Target="http://www.konkoly.hu/cgi-bin/IBVS?6125" TargetMode="External"/><Relationship Id="rId5" Type="http://schemas.openxmlformats.org/officeDocument/2006/relationships/hyperlink" Target="http://www.konkoly.hu/cgi-bin/IBVS?299" TargetMode="External"/><Relationship Id="rId15" Type="http://schemas.openxmlformats.org/officeDocument/2006/relationships/hyperlink" Target="http://www.konkoly.hu/cgi-bin/IBVS?4340" TargetMode="External"/><Relationship Id="rId23" Type="http://schemas.openxmlformats.org/officeDocument/2006/relationships/hyperlink" Target="http://var.astro.cz/oejv/issues/oejv0074.pdf" TargetMode="External"/><Relationship Id="rId28" Type="http://schemas.openxmlformats.org/officeDocument/2006/relationships/hyperlink" Target="http://var.astro.cz/oejv/issues/oejv0094.pdf" TargetMode="External"/><Relationship Id="rId36" Type="http://schemas.openxmlformats.org/officeDocument/2006/relationships/hyperlink" Target="http://www.bav-astro.de/sfs/BAVM_link.php?BAVMnr=214" TargetMode="External"/><Relationship Id="rId10" Type="http://schemas.openxmlformats.org/officeDocument/2006/relationships/hyperlink" Target="http://www.konkoly.hu/cgi-bin/IBVS?775" TargetMode="External"/><Relationship Id="rId19" Type="http://schemas.openxmlformats.org/officeDocument/2006/relationships/hyperlink" Target="http://var.astro.cz/oejv/issues/oejv0003.pdf" TargetMode="External"/><Relationship Id="rId31" Type="http://schemas.openxmlformats.org/officeDocument/2006/relationships/hyperlink" Target="http://www.aavso.org/sites/default/files/jaavso/v36n2/186.pdf" TargetMode="External"/><Relationship Id="rId4" Type="http://schemas.openxmlformats.org/officeDocument/2006/relationships/hyperlink" Target="http://www.konkoly.hu/cgi-bin/IBVS?299" TargetMode="External"/><Relationship Id="rId9" Type="http://schemas.openxmlformats.org/officeDocument/2006/relationships/hyperlink" Target="http://www.konkoly.hu/cgi-bin/IBVS?299" TargetMode="External"/><Relationship Id="rId14" Type="http://schemas.openxmlformats.org/officeDocument/2006/relationships/hyperlink" Target="http://www.konkoly.hu/cgi-bin/IBVS?775" TargetMode="External"/><Relationship Id="rId22" Type="http://schemas.openxmlformats.org/officeDocument/2006/relationships/hyperlink" Target="http://var.astro.cz/oejv/issues/oejv0074.pdf" TargetMode="External"/><Relationship Id="rId27" Type="http://schemas.openxmlformats.org/officeDocument/2006/relationships/hyperlink" Target="http://var.astro.cz/oejv/issues/oejv0094.pdf" TargetMode="External"/><Relationship Id="rId30" Type="http://schemas.openxmlformats.org/officeDocument/2006/relationships/hyperlink" Target="http://www.aavso.org/sites/default/files/jaavso/v36n2/186.pdf" TargetMode="External"/><Relationship Id="rId35" Type="http://schemas.openxmlformats.org/officeDocument/2006/relationships/hyperlink" Target="http://var.astro.cz/oejv/issues/oejv0137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s://www.aavso.org/ejaavso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vsolj.cetus-net.org/bulletin.html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s://www.aavso.org/ejaavso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vsolj.cetus-net.org/bulletin.html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drawing" Target="../drawings/drawing3.xm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vsolj.cetus-net.org/bulletin.html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s://www.aavso.org/ejaavso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L2525"/>
  <sheetViews>
    <sheetView tabSelected="1" workbookViewId="0">
      <pane xSplit="14" ySplit="22" topLeftCell="O346" activePane="bottomRight" state="frozen"/>
      <selection pane="topRight" activeCell="O1" sqref="O1"/>
      <selection pane="bottomLeft" activeCell="A23" sqref="A23"/>
      <selection pane="bottomRight" activeCell="F8" sqref="F8"/>
    </sheetView>
  </sheetViews>
  <sheetFormatPr defaultColWidth="10.28515625" defaultRowHeight="12.75" x14ac:dyDescent="0.2"/>
  <cols>
    <col min="1" max="1" width="16.28515625" customWidth="1"/>
    <col min="2" max="2" width="5.140625" customWidth="1"/>
    <col min="3" max="3" width="14.140625" customWidth="1"/>
    <col min="4" max="4" width="11.5703125" customWidth="1"/>
    <col min="5" max="5" width="9.140625" customWidth="1"/>
    <col min="6" max="6" width="15.425781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9.140625" style="6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166</v>
      </c>
      <c r="AA1" s="88" t="s">
        <v>10</v>
      </c>
      <c r="AB1" s="89"/>
      <c r="AC1" s="89" t="s">
        <v>11</v>
      </c>
      <c r="AD1" s="89" t="s">
        <v>12</v>
      </c>
      <c r="AE1" s="90"/>
      <c r="AM1" s="91"/>
      <c r="AW1" s="92" t="s">
        <v>64</v>
      </c>
      <c r="AX1" s="93" t="s">
        <v>54</v>
      </c>
      <c r="AY1" s="9" t="s">
        <v>13</v>
      </c>
      <c r="AZ1" s="94" t="s">
        <v>14</v>
      </c>
      <c r="BA1" s="27" t="s">
        <v>15</v>
      </c>
      <c r="BB1" s="94" t="s">
        <v>16</v>
      </c>
      <c r="BC1" s="27" t="s">
        <v>17</v>
      </c>
      <c r="BD1" s="94" t="s">
        <v>18</v>
      </c>
      <c r="BE1" s="95" t="s">
        <v>19</v>
      </c>
      <c r="BF1" s="27" t="s">
        <v>20</v>
      </c>
      <c r="BG1" s="94" t="s">
        <v>21</v>
      </c>
      <c r="BH1" s="95" t="s">
        <v>22</v>
      </c>
      <c r="BI1" s="27" t="s">
        <v>23</v>
      </c>
      <c r="BJ1" s="94" t="s">
        <v>24</v>
      </c>
      <c r="BK1" s="95" t="s">
        <v>25</v>
      </c>
      <c r="BL1" s="27" t="s">
        <v>217</v>
      </c>
    </row>
    <row r="2" spans="1:64" s="174" customFormat="1" ht="12.95" customHeight="1" thickBot="1" x14ac:dyDescent="0.25">
      <c r="A2" s="174" t="s">
        <v>79</v>
      </c>
      <c r="B2" s="175" t="s">
        <v>160</v>
      </c>
      <c r="S2" s="154"/>
      <c r="AA2" s="176" t="s">
        <v>42</v>
      </c>
      <c r="AB2" s="177">
        <f>C7</f>
        <v>39668.341999999997</v>
      </c>
      <c r="AC2" s="178" t="s">
        <v>43</v>
      </c>
      <c r="AD2" s="177">
        <f>C8</f>
        <v>1.7340058</v>
      </c>
      <c r="AE2" s="179" t="s">
        <v>7</v>
      </c>
      <c r="AH2" s="180" t="s">
        <v>1245</v>
      </c>
      <c r="AL2" s="154"/>
      <c r="AW2" s="174">
        <v>-10000</v>
      </c>
      <c r="AX2" s="174">
        <f t="shared" ref="AX2:AX65" si="0">AB$3+AB$4*AW2+AB$5*AW2^2+AZ2</f>
        <v>-0.13881312054584094</v>
      </c>
      <c r="AY2" s="174">
        <f t="shared" ref="AY2:AY65" si="1">AB$3+AB$4*AW2+AB$5*AW2^2</f>
        <v>-7.1360614888904814E-2</v>
      </c>
      <c r="AZ2" s="174">
        <f t="shared" ref="AZ2:AZ65" si="2">$AB$6*($AB$11/BA2*BB2+$AB$12)</f>
        <v>-6.745250565693614E-2</v>
      </c>
      <c r="BA2" s="174">
        <f t="shared" ref="BA2:BA65" si="3">1+$AB$7*COS(BC2)</f>
        <v>0.41117401538565967</v>
      </c>
      <c r="BB2" s="174">
        <f t="shared" ref="BB2:BB65" si="4">SIN(BC2+RADIANS($AB$9))</f>
        <v>-0.99568790036118437</v>
      </c>
      <c r="BC2" s="174">
        <f t="shared" ref="BC2:BC65" si="5">2*ATAN(BD2)</f>
        <v>-0.12243456569879296</v>
      </c>
      <c r="BD2" s="174">
        <f t="shared" ref="BD2:BD65" si="6">SQRT((1+$AB$7)/(1-$AB$7))*TAN(BE2/2)</f>
        <v>-6.129386938252309E-2</v>
      </c>
      <c r="BE2" s="174">
        <f t="shared" ref="BE2:BK17" si="7">$BL2+$AB$7*SIN(BF2)</f>
        <v>6.041739524370036</v>
      </c>
      <c r="BF2" s="174">
        <f t="shared" si="7"/>
        <v>6.0336465469331362</v>
      </c>
      <c r="BG2" s="174">
        <f t="shared" si="7"/>
        <v>6.0476992473424849</v>
      </c>
      <c r="BH2" s="174">
        <f t="shared" si="7"/>
        <v>6.023265936773833</v>
      </c>
      <c r="BI2" s="174">
        <f t="shared" si="7"/>
        <v>6.0656555125071279</v>
      </c>
      <c r="BJ2" s="174">
        <f t="shared" si="7"/>
        <v>5.9918104722061463</v>
      </c>
      <c r="BK2" s="174">
        <f t="shared" si="7"/>
        <v>6.1196599478789127</v>
      </c>
      <c r="BL2" s="174">
        <f t="shared" ref="BL2:BL65" si="8">RADIANS($AB$9)+$AB$18*(AW2-AB$15)</f>
        <v>5.8952280581324414</v>
      </c>
    </row>
    <row r="3" spans="1:64" s="174" customFormat="1" ht="12.95" customHeight="1" thickBot="1" x14ac:dyDescent="0.25">
      <c r="S3" s="154"/>
      <c r="Z3" s="174">
        <v>0.03</v>
      </c>
      <c r="AA3" s="181" t="s">
        <v>26</v>
      </c>
      <c r="AB3" s="182">
        <f t="shared" ref="AB3:AB10" si="9">AC3*AD3</f>
        <v>8.2064005540910274E-3</v>
      </c>
      <c r="AC3" s="183">
        <v>0.82064005540910268</v>
      </c>
      <c r="AD3" s="174">
        <v>0.01</v>
      </c>
      <c r="AE3" s="184"/>
      <c r="AF3" s="183">
        <v>0.45502334107005227</v>
      </c>
      <c r="AG3" s="183">
        <v>0.52564398381243349</v>
      </c>
      <c r="AH3" s="183">
        <v>0.82064005540910268</v>
      </c>
      <c r="AI3" s="183"/>
      <c r="AJ3" s="183"/>
      <c r="AK3" s="183"/>
      <c r="AL3" s="183"/>
      <c r="AM3" s="183"/>
      <c r="AW3" s="174">
        <v>-9800</v>
      </c>
      <c r="AX3" s="174">
        <f t="shared" si="0"/>
        <v>-0.13956929688840636</v>
      </c>
      <c r="AY3" s="174">
        <f t="shared" si="1"/>
        <v>-7.1382072064961929E-2</v>
      </c>
      <c r="AZ3" s="174">
        <f t="shared" si="2"/>
        <v>-6.8187224823444414E-2</v>
      </c>
      <c r="BA3" s="174">
        <f t="shared" si="3"/>
        <v>0.40933252831178335</v>
      </c>
      <c r="BB3" s="174">
        <f t="shared" si="4"/>
        <v>-0.99794543522712598</v>
      </c>
      <c r="BC3" s="174">
        <f t="shared" si="5"/>
        <v>-9.3648068206902829E-2</v>
      </c>
      <c r="BD3" s="174">
        <f t="shared" si="6"/>
        <v>-4.6858284552767256E-2</v>
      </c>
      <c r="BE3" s="174">
        <f t="shared" si="7"/>
        <v>6.0982305672446824</v>
      </c>
      <c r="BF3" s="174">
        <f t="shared" si="7"/>
        <v>6.0914343102443294</v>
      </c>
      <c r="BG3" s="174">
        <f t="shared" si="7"/>
        <v>6.1030909094697714</v>
      </c>
      <c r="BH3" s="174">
        <f t="shared" si="7"/>
        <v>6.0830819828871272</v>
      </c>
      <c r="BI3" s="174">
        <f t="shared" si="7"/>
        <v>6.1173827695199252</v>
      </c>
      <c r="BJ3" s="174">
        <f t="shared" si="7"/>
        <v>6.0584373237471718</v>
      </c>
      <c r="BK3" s="174">
        <f t="shared" si="7"/>
        <v>6.1593658329700318</v>
      </c>
      <c r="BL3" s="174">
        <f t="shared" si="8"/>
        <v>5.9851668682130423</v>
      </c>
    </row>
    <row r="4" spans="1:64" s="174" customFormat="1" ht="12.95" customHeight="1" thickTop="1" thickBot="1" x14ac:dyDescent="0.25">
      <c r="A4" s="185" t="s">
        <v>55</v>
      </c>
      <c r="C4" s="186">
        <v>39668.341999999997</v>
      </c>
      <c r="D4" s="187">
        <v>1.7340058</v>
      </c>
      <c r="S4" s="154"/>
      <c r="Z4" s="174">
        <v>-2.5000000000000002E-6</v>
      </c>
      <c r="AA4" s="188" t="s">
        <v>27</v>
      </c>
      <c r="AB4" s="189">
        <f t="shared" si="9"/>
        <v>1.6185260140815026E-5</v>
      </c>
      <c r="AC4" s="190">
        <v>1.6185260140815025</v>
      </c>
      <c r="AD4" s="191">
        <v>1.0000000000000001E-5</v>
      </c>
      <c r="AE4" s="184"/>
      <c r="AF4" s="190">
        <v>1.7082010211446721</v>
      </c>
      <c r="AG4" s="190">
        <v>1.6632781155972447</v>
      </c>
      <c r="AH4" s="190">
        <v>1.6185260140815025</v>
      </c>
      <c r="AI4" s="190"/>
      <c r="AJ4" s="190"/>
      <c r="AK4" s="190"/>
      <c r="AL4" s="190"/>
      <c r="AM4" s="190"/>
      <c r="AW4" s="174">
        <v>-9600</v>
      </c>
      <c r="AX4" s="174">
        <f t="shared" si="0"/>
        <v>-0.14003921397925603</v>
      </c>
      <c r="AY4" s="174">
        <f t="shared" si="1"/>
        <v>-7.1337700772246909E-2</v>
      </c>
      <c r="AZ4" s="174">
        <f t="shared" si="2"/>
        <v>-6.8701513207009124E-2</v>
      </c>
      <c r="BA4" s="174">
        <f t="shared" si="3"/>
        <v>0.40799258147576478</v>
      </c>
      <c r="BB4" s="174">
        <f t="shared" si="4"/>
        <v>-0.99936492159974377</v>
      </c>
      <c r="BC4" s="174">
        <f t="shared" si="5"/>
        <v>-6.5175741067176496E-2</v>
      </c>
      <c r="BD4" s="174">
        <f t="shared" si="6"/>
        <v>-3.2599411208700725E-2</v>
      </c>
      <c r="BE4" s="174">
        <f t="shared" si="7"/>
        <v>6.1543224400056058</v>
      </c>
      <c r="BF4" s="174">
        <f t="shared" si="7"/>
        <v>6.1492589937907205</v>
      </c>
      <c r="BG4" s="174">
        <f t="shared" si="7"/>
        <v>6.1578660791263289</v>
      </c>
      <c r="BH4" s="174">
        <f t="shared" si="7"/>
        <v>6.1432294444786191</v>
      </c>
      <c r="BI4" s="174">
        <f t="shared" si="7"/>
        <v>6.1681032864566951</v>
      </c>
      <c r="BJ4" s="174">
        <f t="shared" si="7"/>
        <v>6.1257810775822206</v>
      </c>
      <c r="BK4" s="174">
        <f t="shared" si="7"/>
        <v>6.1976635740433093</v>
      </c>
      <c r="BL4" s="174">
        <f t="shared" si="8"/>
        <v>6.0751056782936432</v>
      </c>
    </row>
    <row r="5" spans="1:64" s="174" customFormat="1" ht="12.95" customHeight="1" thickTop="1" x14ac:dyDescent="0.2">
      <c r="A5" s="192" t="s">
        <v>254</v>
      </c>
      <c r="C5" s="193">
        <v>-9.5</v>
      </c>
      <c r="D5" s="174" t="s">
        <v>255</v>
      </c>
      <c r="S5" s="154"/>
      <c r="Z5" s="174">
        <v>3E-11</v>
      </c>
      <c r="AA5" s="188" t="s">
        <v>9</v>
      </c>
      <c r="AB5" s="189">
        <f t="shared" si="9"/>
        <v>8.2285585965154412E-10</v>
      </c>
      <c r="AC5" s="190">
        <v>8.2285585965154411</v>
      </c>
      <c r="AD5" s="174">
        <v>1E-10</v>
      </c>
      <c r="AE5" s="184"/>
      <c r="AF5" s="190">
        <v>9.5148693292990512</v>
      </c>
      <c r="AG5" s="190">
        <v>9.5255779117791928</v>
      </c>
      <c r="AH5" s="190">
        <v>8.2285585965154411</v>
      </c>
      <c r="AI5" s="190"/>
      <c r="AJ5" s="190"/>
      <c r="AK5" s="190"/>
      <c r="AL5" s="190"/>
      <c r="AM5" s="190"/>
      <c r="AW5" s="174">
        <v>-9400</v>
      </c>
      <c r="AX5" s="174">
        <f t="shared" si="0"/>
        <v>-0.14022621795377888</v>
      </c>
      <c r="AY5" s="174">
        <f t="shared" si="1"/>
        <v>-7.1227501010759781E-2</v>
      </c>
      <c r="AZ5" s="174">
        <f t="shared" si="2"/>
        <v>-6.8998716943019109E-2</v>
      </c>
      <c r="BA5" s="174">
        <f t="shared" si="3"/>
        <v>0.40713740742810434</v>
      </c>
      <c r="BB5" s="174">
        <f t="shared" si="4"/>
        <v>-0.99997267689585345</v>
      </c>
      <c r="BC5" s="174">
        <f t="shared" si="5"/>
        <v>-3.6926919599788062E-2</v>
      </c>
      <c r="BD5" s="174">
        <f t="shared" si="6"/>
        <v>-1.8465558146492353E-2</v>
      </c>
      <c r="BE5" s="174">
        <f t="shared" si="7"/>
        <v>6.2101237732887764</v>
      </c>
      <c r="BF5" s="174">
        <f t="shared" si="7"/>
        <v>6.2071271844332205</v>
      </c>
      <c r="BG5" s="174">
        <f t="shared" si="7"/>
        <v>6.2121918686540454</v>
      </c>
      <c r="BH5" s="174">
        <f t="shared" si="7"/>
        <v>6.203630660810175</v>
      </c>
      <c r="BI5" s="174">
        <f t="shared" si="7"/>
        <v>6.2180992216177602</v>
      </c>
      <c r="BJ5" s="174">
        <f t="shared" si="7"/>
        <v>6.1936375954571714</v>
      </c>
      <c r="BK5" s="174">
        <f t="shared" si="7"/>
        <v>6.234970613662191</v>
      </c>
      <c r="BL5" s="174">
        <f t="shared" si="8"/>
        <v>6.1650444883742441</v>
      </c>
    </row>
    <row r="6" spans="1:64" s="174" customFormat="1" ht="12.95" customHeight="1" x14ac:dyDescent="0.2">
      <c r="A6" s="185" t="s">
        <v>56</v>
      </c>
      <c r="S6" s="154"/>
      <c r="AA6" s="188" t="s">
        <v>28</v>
      </c>
      <c r="AB6" s="189">
        <f t="shared" si="9"/>
        <v>6.9093200462270549E-2</v>
      </c>
      <c r="AC6" s="190">
        <v>6.9093200462270552</v>
      </c>
      <c r="AD6" s="174">
        <v>0.01</v>
      </c>
      <c r="AE6" s="184" t="s">
        <v>7</v>
      </c>
      <c r="AF6" s="190">
        <v>7.285243748376562</v>
      </c>
      <c r="AG6" s="190">
        <v>7.1808085067758931</v>
      </c>
      <c r="AH6" s="190">
        <v>6.9093200462270552</v>
      </c>
      <c r="AI6" s="190"/>
      <c r="AJ6" s="190"/>
      <c r="AK6" s="190"/>
      <c r="AL6" s="190"/>
      <c r="AM6" s="190"/>
      <c r="AW6" s="174">
        <v>-9200</v>
      </c>
      <c r="AX6" s="174">
        <f t="shared" si="0"/>
        <v>-0.14013267713134625</v>
      </c>
      <c r="AY6" s="174">
        <f t="shared" si="1"/>
        <v>-7.1051472780500516E-2</v>
      </c>
      <c r="AZ6" s="174">
        <f t="shared" si="2"/>
        <v>-6.9081204350845749E-2</v>
      </c>
      <c r="BA6" s="174">
        <f t="shared" si="3"/>
        <v>0.40675597054717594</v>
      </c>
      <c r="BB6" s="174">
        <f t="shared" si="4"/>
        <v>-0.99978518369885794</v>
      </c>
      <c r="BC6" s="174">
        <f t="shared" si="5"/>
        <v>-8.8066436107297457E-3</v>
      </c>
      <c r="BD6" s="174">
        <f t="shared" si="6"/>
        <v>-4.4033502646109758E-3</v>
      </c>
      <c r="BE6" s="174">
        <f t="shared" si="7"/>
        <v>6.2657555301007131</v>
      </c>
      <c r="BF6" s="174">
        <f t="shared" si="7"/>
        <v>6.2650268338178643</v>
      </c>
      <c r="BG6" s="174">
        <f t="shared" si="7"/>
        <v>6.2662552999995089</v>
      </c>
      <c r="BH6" s="174">
        <f t="shared" si="7"/>
        <v>6.2641842854234895</v>
      </c>
      <c r="BI6" s="174">
        <f t="shared" si="7"/>
        <v>6.2676756710249251</v>
      </c>
      <c r="BJ6" s="174">
        <f t="shared" si="7"/>
        <v>6.2617896451247619</v>
      </c>
      <c r="BK6" s="174">
        <f t="shared" si="7"/>
        <v>6.2717124027633524</v>
      </c>
      <c r="BL6" s="174">
        <f t="shared" si="8"/>
        <v>6.254983298454845</v>
      </c>
    </row>
    <row r="7" spans="1:64" s="174" customFormat="1" ht="12.95" customHeight="1" x14ac:dyDescent="0.2">
      <c r="A7" s="174" t="s">
        <v>57</v>
      </c>
      <c r="C7" s="174">
        <f>+C4</f>
        <v>39668.341999999997</v>
      </c>
      <c r="S7" s="154"/>
      <c r="AA7" s="194" t="s">
        <v>34</v>
      </c>
      <c r="AB7" s="195">
        <f t="shared" si="9"/>
        <v>-0.59326703530146452</v>
      </c>
      <c r="AC7" s="190">
        <v>-0.59326703530146452</v>
      </c>
      <c r="AD7" s="174">
        <v>1</v>
      </c>
      <c r="AE7" s="184"/>
      <c r="AF7" s="190">
        <v>-0.5817109532166459</v>
      </c>
      <c r="AG7" s="190">
        <v>-0.58933760974406602</v>
      </c>
      <c r="AH7" s="190">
        <v>-0.59326703530146452</v>
      </c>
      <c r="AI7" s="190"/>
      <c r="AJ7" s="190"/>
      <c r="AK7" s="190"/>
      <c r="AL7" s="190"/>
      <c r="AM7" s="190"/>
      <c r="AW7" s="174">
        <v>-9000</v>
      </c>
      <c r="AX7" s="174">
        <f t="shared" si="0"/>
        <v>-0.13975973943354617</v>
      </c>
      <c r="AY7" s="174">
        <f t="shared" si="1"/>
        <v>-7.0809616081469143E-2</v>
      </c>
      <c r="AZ7" s="174">
        <f t="shared" si="2"/>
        <v>-6.8950123352077022E-2</v>
      </c>
      <c r="BA7" s="174">
        <f t="shared" si="3"/>
        <v>0.40684325701584789</v>
      </c>
      <c r="BB7" s="174">
        <f t="shared" si="4"/>
        <v>-0.99880866941252955</v>
      </c>
      <c r="BC7" s="174">
        <f t="shared" si="5"/>
        <v>1.9282762325338321E-2</v>
      </c>
      <c r="BD7" s="174">
        <f t="shared" si="6"/>
        <v>9.6416799159281738E-3</v>
      </c>
      <c r="BE7" s="174">
        <f t="shared" si="7"/>
        <v>6.3213462939514251</v>
      </c>
      <c r="BF7" s="174">
        <f t="shared" si="7"/>
        <v>6.3229347331370782</v>
      </c>
      <c r="BG7" s="174">
        <f t="shared" si="7"/>
        <v>6.320255312228106</v>
      </c>
      <c r="BH7" s="174">
        <f t="shared" si="7"/>
        <v>6.3247751939885939</v>
      </c>
      <c r="BI7" s="174">
        <f t="shared" si="7"/>
        <v>6.3171511062260679</v>
      </c>
      <c r="BJ7" s="174">
        <f t="shared" si="7"/>
        <v>6.3300127097742305</v>
      </c>
      <c r="BK7" s="174">
        <f t="shared" si="7"/>
        <v>6.3083189615077284</v>
      </c>
      <c r="BL7" s="174">
        <f t="shared" si="8"/>
        <v>6.3449221085354459</v>
      </c>
    </row>
    <row r="8" spans="1:64" s="174" customFormat="1" ht="12.95" customHeight="1" x14ac:dyDescent="0.2">
      <c r="A8" s="174" t="s">
        <v>58</v>
      </c>
      <c r="C8" s="174">
        <f>+D4</f>
        <v>1.7340058</v>
      </c>
      <c r="S8" s="154"/>
      <c r="AA8" s="188" t="s">
        <v>44</v>
      </c>
      <c r="AB8" s="195">
        <f t="shared" si="9"/>
        <v>66.333409804322642</v>
      </c>
      <c r="AC8" s="190">
        <v>6.6333409804322647</v>
      </c>
      <c r="AD8" s="174">
        <v>10</v>
      </c>
      <c r="AE8" s="184" t="s">
        <v>8</v>
      </c>
      <c r="AF8" s="190">
        <v>7.0729495658002302</v>
      </c>
      <c r="AG8" s="190">
        <v>6.8825969123363642</v>
      </c>
      <c r="AH8" s="190">
        <v>6.6333409804322647</v>
      </c>
      <c r="AI8" s="190"/>
      <c r="AJ8" s="190"/>
      <c r="AK8" s="190"/>
      <c r="AL8" s="190"/>
      <c r="AM8" s="190"/>
      <c r="AW8" s="174">
        <v>-8800</v>
      </c>
      <c r="AX8" s="174">
        <f t="shared" si="0"/>
        <v>-0.13910722419267466</v>
      </c>
      <c r="AY8" s="174">
        <f t="shared" si="1"/>
        <v>-7.050193091366562E-2</v>
      </c>
      <c r="AZ8" s="174">
        <f t="shared" si="2"/>
        <v>-6.8605293279009036E-2</v>
      </c>
      <c r="BA8" s="174">
        <f t="shared" si="3"/>
        <v>0.40740041935123983</v>
      </c>
      <c r="BB8" s="174">
        <f t="shared" si="4"/>
        <v>-0.99703894506321122</v>
      </c>
      <c r="BC8" s="174">
        <f t="shared" si="5"/>
        <v>4.7439652239710244E-2</v>
      </c>
      <c r="BD8" s="174">
        <f t="shared" si="6"/>
        <v>2.3724275617678196E-2</v>
      </c>
      <c r="BE8" s="174">
        <f t="shared" si="7"/>
        <v>6.3770265359161566</v>
      </c>
      <c r="BF8" s="174">
        <f t="shared" si="7"/>
        <v>6.3808249459421313</v>
      </c>
      <c r="BG8" s="174">
        <f t="shared" si="7"/>
        <v>6.3743937562230686</v>
      </c>
      <c r="BH8" s="174">
        <f t="shared" si="7"/>
        <v>6.385284938009006</v>
      </c>
      <c r="BI8" s="174">
        <f t="shared" si="7"/>
        <v>6.3668472299183652</v>
      </c>
      <c r="BJ8" s="174">
        <f t="shared" si="7"/>
        <v>6.3980805498490971</v>
      </c>
      <c r="BK8" s="174">
        <f t="shared" si="7"/>
        <v>6.3452214031960308</v>
      </c>
      <c r="BL8" s="174">
        <f t="shared" si="8"/>
        <v>6.4348609186160468</v>
      </c>
    </row>
    <row r="9" spans="1:64" s="174" customFormat="1" ht="12.95" customHeight="1" x14ac:dyDescent="0.2">
      <c r="A9" s="192" t="s">
        <v>170</v>
      </c>
      <c r="B9" s="193">
        <v>350</v>
      </c>
      <c r="C9" s="196" t="str">
        <f>"F"&amp;B9</f>
        <v>F350</v>
      </c>
      <c r="D9" s="196" t="str">
        <f>"G"&amp;B9</f>
        <v>G350</v>
      </c>
      <c r="S9" s="154"/>
      <c r="AA9" s="194" t="s">
        <v>1253</v>
      </c>
      <c r="AB9" s="195">
        <f t="shared" si="9"/>
        <v>271.69220766577223</v>
      </c>
      <c r="AC9" s="190">
        <v>27.169220766577222</v>
      </c>
      <c r="AD9" s="174">
        <v>10</v>
      </c>
      <c r="AE9" s="184" t="s">
        <v>39</v>
      </c>
      <c r="AF9" s="190">
        <v>27.598818165872068</v>
      </c>
      <c r="AG9" s="190">
        <v>27.005520476876352</v>
      </c>
      <c r="AH9" s="190">
        <v>27.169220766577222</v>
      </c>
      <c r="AI9" s="190"/>
      <c r="AJ9" s="190"/>
      <c r="AK9" s="190"/>
      <c r="AL9" s="190"/>
      <c r="AM9" s="190"/>
      <c r="AW9" s="174">
        <v>-8600</v>
      </c>
      <c r="AX9" s="174">
        <f t="shared" si="0"/>
        <v>-0.1381736663282212</v>
      </c>
      <c r="AY9" s="174">
        <f t="shared" si="1"/>
        <v>-7.0128417277090016E-2</v>
      </c>
      <c r="AZ9" s="174">
        <f t="shared" si="2"/>
        <v>-6.8045249051131185E-2</v>
      </c>
      <c r="BA9" s="174">
        <f t="shared" si="3"/>
        <v>0.40843474248273137</v>
      </c>
      <c r="BB9" s="174">
        <f t="shared" si="4"/>
        <v>-0.99446154824338251</v>
      </c>
      <c r="BC9" s="174">
        <f t="shared" si="5"/>
        <v>7.5760910004423809E-2</v>
      </c>
      <c r="BD9" s="174">
        <f t="shared" si="6"/>
        <v>3.7898583993987128E-2</v>
      </c>
      <c r="BE9" s="174">
        <f t="shared" si="7"/>
        <v>6.4329226296116682</v>
      </c>
      <c r="BF9" s="174">
        <f t="shared" si="7"/>
        <v>6.4386774748398636</v>
      </c>
      <c r="BG9" s="174">
        <f t="shared" si="7"/>
        <v>6.4288661424150249</v>
      </c>
      <c r="BH9" s="174">
        <f t="shared" si="7"/>
        <v>6.4456023282678236</v>
      </c>
      <c r="BI9" s="174">
        <f t="shared" si="7"/>
        <v>6.4170786907403956</v>
      </c>
      <c r="BJ9" s="174">
        <f t="shared" si="7"/>
        <v>6.4657707051815354</v>
      </c>
      <c r="BK9" s="174">
        <f t="shared" si="7"/>
        <v>6.382848449347839</v>
      </c>
      <c r="BL9" s="174">
        <f t="shared" si="8"/>
        <v>6.5247997286966477</v>
      </c>
    </row>
    <row r="10" spans="1:64" s="174" customFormat="1" ht="12.95" customHeight="1" thickBot="1" x14ac:dyDescent="0.25">
      <c r="C10" s="197" t="s">
        <v>74</v>
      </c>
      <c r="D10" s="197" t="s">
        <v>75</v>
      </c>
      <c r="S10" s="154"/>
      <c r="Z10" s="174">
        <f>Y10/AD10</f>
        <v>0</v>
      </c>
      <c r="AA10" s="198" t="s">
        <v>36</v>
      </c>
      <c r="AB10" s="199">
        <f t="shared" si="9"/>
        <v>17881.178996557999</v>
      </c>
      <c r="AC10" s="200">
        <v>1.7881178996557998</v>
      </c>
      <c r="AD10" s="174">
        <v>10000</v>
      </c>
      <c r="AE10" s="184" t="s">
        <v>35</v>
      </c>
      <c r="AF10" s="200">
        <v>1.7166054017423502</v>
      </c>
      <c r="AG10" s="200">
        <v>1.7023019102699153</v>
      </c>
      <c r="AH10" s="200">
        <v>1.7881178996557998</v>
      </c>
      <c r="AI10" s="200"/>
      <c r="AJ10" s="200"/>
      <c r="AK10" s="200"/>
      <c r="AL10" s="200"/>
      <c r="AM10" s="200"/>
      <c r="AW10" s="174">
        <v>-8400</v>
      </c>
      <c r="AX10" s="174">
        <f t="shared" si="0"/>
        <v>-0.1369565063987469</v>
      </c>
      <c r="AY10" s="174">
        <f t="shared" si="1"/>
        <v>-6.9689075171742249E-2</v>
      </c>
      <c r="AZ10" s="174">
        <f t="shared" si="2"/>
        <v>-6.7267431227004654E-2</v>
      </c>
      <c r="BA10" s="174">
        <f t="shared" si="3"/>
        <v>0.4099594390177147</v>
      </c>
      <c r="BB10" s="174">
        <f t="shared" si="4"/>
        <v>-0.99105216629229864</v>
      </c>
      <c r="BC10" s="174">
        <f t="shared" si="5"/>
        <v>0.10434004442957316</v>
      </c>
      <c r="BD10" s="174">
        <f t="shared" si="6"/>
        <v>5.2217404377914396E-2</v>
      </c>
      <c r="BE10" s="174">
        <f t="shared" si="7"/>
        <v>6.4891514137923636</v>
      </c>
      <c r="BF10" s="174">
        <f t="shared" si="7"/>
        <v>6.4964864187976721</v>
      </c>
      <c r="BG10" s="174">
        <f t="shared" si="7"/>
        <v>6.4838529265258833</v>
      </c>
      <c r="BH10" s="174">
        <f t="shared" si="7"/>
        <v>6.5056337339636947</v>
      </c>
      <c r="BI10" s="174">
        <f t="shared" si="7"/>
        <v>6.4681431054195766</v>
      </c>
      <c r="BJ10" s="174">
        <f t="shared" si="7"/>
        <v>6.5328701274951841</v>
      </c>
      <c r="BK10" s="174">
        <f t="shared" si="7"/>
        <v>6.4216229641147367</v>
      </c>
      <c r="BL10" s="174">
        <f t="shared" si="8"/>
        <v>6.6147385387772486</v>
      </c>
    </row>
    <row r="11" spans="1:64" s="174" customFormat="1" ht="12.95" customHeight="1" x14ac:dyDescent="0.2">
      <c r="A11" s="174" t="s">
        <v>70</v>
      </c>
      <c r="C11" s="201">
        <f ca="1">INTERCEPT(INDIRECT(D9):G985,INDIRECT(C9):$F985)</f>
        <v>-0.49412295461714029</v>
      </c>
      <c r="D11" s="202">
        <f>AB3</f>
        <v>8.2064005540910274E-3</v>
      </c>
      <c r="E11" s="203">
        <v>781.87427868372697</v>
      </c>
      <c r="F11" s="174">
        <v>1.0000000000000001E-5</v>
      </c>
      <c r="S11" s="154"/>
      <c r="AA11" s="204" t="s">
        <v>45</v>
      </c>
      <c r="AB11" s="205">
        <f>1-AB7^2</f>
        <v>0.64803422482461093</v>
      </c>
      <c r="AC11" s="205">
        <f>SUM(AE21:AE1933)</f>
        <v>9.5556200406672134E-3</v>
      </c>
      <c r="AD11" s="204" t="s">
        <v>46</v>
      </c>
      <c r="AE11" s="184"/>
      <c r="AF11" s="205">
        <v>2.7867232062285204E-3</v>
      </c>
      <c r="AG11" s="205">
        <v>2.5059267076195726E-3</v>
      </c>
      <c r="AH11" s="205">
        <v>2.4920356515327835E-3</v>
      </c>
      <c r="AI11" s="205"/>
      <c r="AJ11" s="205"/>
      <c r="AK11" s="205"/>
      <c r="AL11" s="205"/>
      <c r="AM11" s="205"/>
      <c r="AW11" s="174">
        <v>-8200</v>
      </c>
      <c r="AX11" s="174">
        <f t="shared" si="0"/>
        <v>-0.13545239648354718</v>
      </c>
      <c r="AY11" s="174">
        <f t="shared" si="1"/>
        <v>-6.9183904597622345E-2</v>
      </c>
      <c r="AZ11" s="174">
        <f t="shared" si="2"/>
        <v>-6.6268491885924832E-2</v>
      </c>
      <c r="BA11" s="174">
        <f t="shared" si="3"/>
        <v>0.4119933212513982</v>
      </c>
      <c r="BB11" s="174">
        <f t="shared" si="4"/>
        <v>-0.98677724946282586</v>
      </c>
      <c r="BC11" s="174">
        <f t="shared" si="5"/>
        <v>0.13326585862641221</v>
      </c>
      <c r="BD11" s="174">
        <f t="shared" si="6"/>
        <v>6.6731720331855107E-2</v>
      </c>
      <c r="BE11" s="174">
        <f t="shared" si="7"/>
        <v>6.5458160355720443</v>
      </c>
      <c r="BF11" s="174">
        <f t="shared" si="7"/>
        <v>6.5542669195676559</v>
      </c>
      <c r="BG11" s="174">
        <f t="shared" si="7"/>
        <v>6.5395120767087374</v>
      </c>
      <c r="BH11" s="174">
        <f t="shared" si="7"/>
        <v>6.565312679165805</v>
      </c>
      <c r="BI11" s="174">
        <f t="shared" si="7"/>
        <v>6.5203118215944196</v>
      </c>
      <c r="BJ11" s="174">
        <f t="shared" si="7"/>
        <v>6.5991811286127726</v>
      </c>
      <c r="BK11" s="174">
        <f t="shared" si="7"/>
        <v>6.4619585360417187</v>
      </c>
      <c r="BL11" s="174">
        <f t="shared" si="8"/>
        <v>6.7046773488578495</v>
      </c>
    </row>
    <row r="12" spans="1:64" s="174" customFormat="1" ht="12.95" customHeight="1" x14ac:dyDescent="0.2">
      <c r="A12" s="174" t="s">
        <v>71</v>
      </c>
      <c r="C12" s="201">
        <f ca="1">SLOPE(INDIRECT(D9):G985,INDIRECT(C9):$F985)</f>
        <v>7.5813300093585683E-5</v>
      </c>
      <c r="D12" s="202">
        <f>AB4</f>
        <v>1.6185260140815026E-5</v>
      </c>
      <c r="E12" s="206">
        <v>-1.4409171661991733</v>
      </c>
      <c r="F12" s="174">
        <v>1.0000000000000001E-5</v>
      </c>
      <c r="S12" s="154"/>
      <c r="AA12" s="207" t="s">
        <v>30</v>
      </c>
      <c r="AB12" s="205">
        <f>AB7*SIN(RADIANS(AB9))</f>
        <v>0.59300830296897222</v>
      </c>
      <c r="AE12" s="184"/>
      <c r="AW12" s="174">
        <v>-8000</v>
      </c>
      <c r="AX12" s="174">
        <f t="shared" si="0"/>
        <v>-0.13365757254755908</v>
      </c>
      <c r="AY12" s="174">
        <f t="shared" si="1"/>
        <v>-6.8612905554730361E-2</v>
      </c>
      <c r="AZ12" s="174">
        <f t="shared" si="2"/>
        <v>-6.5044666992828723E-2</v>
      </c>
      <c r="BA12" s="174">
        <f t="shared" si="3"/>
        <v>0.41456043284113375</v>
      </c>
      <c r="BB12" s="174">
        <f t="shared" si="4"/>
        <v>-0.98159466635845005</v>
      </c>
      <c r="BC12" s="174">
        <f t="shared" si="5"/>
        <v>0.16262196464796658</v>
      </c>
      <c r="BD12" s="174">
        <f t="shared" si="6"/>
        <v>8.1490652692029708E-2</v>
      </c>
      <c r="BE12" s="174">
        <f t="shared" si="7"/>
        <v>6.6030036517775672</v>
      </c>
      <c r="BF12" s="174">
        <f t="shared" si="7"/>
        <v>6.6120602975970071</v>
      </c>
      <c r="BG12" s="174">
        <f t="shared" si="7"/>
        <v>6.5959735677080111</v>
      </c>
      <c r="BH12" s="174">
        <f t="shared" si="7"/>
        <v>6.6246083106742013</v>
      </c>
      <c r="BI12" s="174">
        <f t="shared" si="7"/>
        <v>6.5738218196291811</v>
      </c>
      <c r="BJ12" s="174">
        <f t="shared" si="7"/>
        <v>6.6645278170837452</v>
      </c>
      <c r="BK12" s="174">
        <f t="shared" si="7"/>
        <v>6.5042561348083048</v>
      </c>
      <c r="BL12" s="174">
        <f t="shared" si="8"/>
        <v>6.7946161589384513</v>
      </c>
    </row>
    <row r="13" spans="1:64" s="174" customFormat="1" ht="12.95" customHeight="1" thickBot="1" x14ac:dyDescent="0.25">
      <c r="A13" s="174" t="s">
        <v>73</v>
      </c>
      <c r="C13" s="154" t="s">
        <v>68</v>
      </c>
      <c r="D13" s="202">
        <f>AB5</f>
        <v>8.2285585965154412E-10</v>
      </c>
      <c r="E13" s="208">
        <v>4.0960432543750551</v>
      </c>
      <c r="F13" s="174">
        <v>1.0000000000000001E-9</v>
      </c>
      <c r="S13" s="154"/>
      <c r="AA13" s="209" t="s">
        <v>47</v>
      </c>
      <c r="AB13" s="210">
        <f>AB6*86400*300000/149600000</f>
        <v>11.971228315388053</v>
      </c>
      <c r="AC13" s="174" t="s">
        <v>5</v>
      </c>
      <c r="AE13" s="184"/>
      <c r="AW13" s="174">
        <v>-7800</v>
      </c>
      <c r="AX13" s="174">
        <f t="shared" si="0"/>
        <v>-0.13156823187565025</v>
      </c>
      <c r="AY13" s="174">
        <f t="shared" si="1"/>
        <v>-6.7976078043066213E-2</v>
      </c>
      <c r="AZ13" s="174">
        <f t="shared" si="2"/>
        <v>-6.3592153832584042E-2</v>
      </c>
      <c r="BA13" s="174">
        <f t="shared" si="3"/>
        <v>0.41768975039625633</v>
      </c>
      <c r="BB13" s="174">
        <f t="shared" si="4"/>
        <v>-0.97545421094806672</v>
      </c>
      <c r="BC13" s="174">
        <f t="shared" si="5"/>
        <v>0.19248732928987902</v>
      </c>
      <c r="BD13" s="174">
        <f t="shared" si="6"/>
        <v>9.6541933137336389E-2</v>
      </c>
      <c r="BE13" s="174">
        <f t="shared" si="7"/>
        <v>6.6607853413884444</v>
      </c>
      <c r="BF13" s="174">
        <f t="shared" si="7"/>
        <v>6.6699369369584121</v>
      </c>
      <c r="BG13" s="174">
        <f t="shared" si="7"/>
        <v>6.6533363040779516</v>
      </c>
      <c r="BH13" s="174">
        <f t="shared" si="7"/>
        <v>6.6835323079702276</v>
      </c>
      <c r="BI13" s="174">
        <f t="shared" si="7"/>
        <v>6.6288691003769049</v>
      </c>
      <c r="BJ13" s="174">
        <f t="shared" si="7"/>
        <v>6.7287631729082502</v>
      </c>
      <c r="BK13" s="174">
        <f t="shared" si="7"/>
        <v>6.5489008699747506</v>
      </c>
      <c r="BL13" s="174">
        <f t="shared" si="8"/>
        <v>6.8845549690190513</v>
      </c>
    </row>
    <row r="14" spans="1:64" s="174" customFormat="1" ht="12.95" customHeight="1" x14ac:dyDescent="0.2">
      <c r="A14" s="174" t="s">
        <v>78</v>
      </c>
      <c r="E14" s="174">
        <f>+SUM(R21:R1144)</f>
        <v>0.98302269941861053</v>
      </c>
      <c r="S14" s="154"/>
      <c r="AA14" s="209" t="s">
        <v>31</v>
      </c>
      <c r="AB14" s="205">
        <f>2*AB5*365.24/C8</f>
        <v>3.4664229402131177E-7</v>
      </c>
      <c r="AC14" s="174" t="s">
        <v>53</v>
      </c>
      <c r="AE14" s="184"/>
      <c r="AW14" s="174">
        <v>-7600</v>
      </c>
      <c r="AX14" s="174">
        <f t="shared" si="0"/>
        <v>-0.12918085160408038</v>
      </c>
      <c r="AY14" s="174">
        <f t="shared" si="1"/>
        <v>-6.7273422062629984E-2</v>
      </c>
      <c r="AZ14" s="174">
        <f t="shared" si="2"/>
        <v>-6.1907429541450398E-2</v>
      </c>
      <c r="BA14" s="174">
        <f t="shared" si="3"/>
        <v>0.42141508170807096</v>
      </c>
      <c r="BB14" s="174">
        <f t="shared" si="4"/>
        <v>-0.96829774638236488</v>
      </c>
      <c r="BC14" s="174">
        <f t="shared" si="5"/>
        <v>0.2229379368660469</v>
      </c>
      <c r="BD14" s="174">
        <f t="shared" si="6"/>
        <v>0.11193295424728743</v>
      </c>
      <c r="BE14" s="174">
        <f t="shared" si="7"/>
        <v>6.7192183161337109</v>
      </c>
      <c r="BF14" s="174">
        <f t="shared" si="7"/>
        <v>6.7279966890543967</v>
      </c>
      <c r="BG14" s="174">
        <f t="shared" si="7"/>
        <v>6.7116677990135054</v>
      </c>
      <c r="BH14" s="174">
        <f t="shared" si="7"/>
        <v>6.7421438171979711</v>
      </c>
      <c r="BI14" s="174">
        <f t="shared" si="7"/>
        <v>6.6856038439402985</v>
      </c>
      <c r="BJ14" s="174">
        <f t="shared" si="7"/>
        <v>6.7917768729046077</v>
      </c>
      <c r="BK14" s="174">
        <f t="shared" si="7"/>
        <v>6.5962588779341358</v>
      </c>
      <c r="BL14" s="174">
        <f t="shared" si="8"/>
        <v>6.9744937790996531</v>
      </c>
    </row>
    <row r="15" spans="1:64" s="174" customFormat="1" ht="12.95" customHeight="1" x14ac:dyDescent="0.2">
      <c r="A15" s="185" t="s">
        <v>72</v>
      </c>
      <c r="C15" s="211">
        <f ca="1">(C7+C11)+(C8+C12)*INT(MAX(F21:F3507))</f>
        <v>60105.733771400279</v>
      </c>
      <c r="D15" s="205">
        <f>+C7+INT(MAX(F21:F1562))*C8+D11+D12*INT(MAX(F21:F3997))+D13*INT(MAX(F21:F4024)^2)</f>
        <v>60105.647627416176</v>
      </c>
      <c r="E15" s="201" t="s">
        <v>256</v>
      </c>
      <c r="F15" s="193">
        <v>1</v>
      </c>
      <c r="R15" s="174" t="s">
        <v>162</v>
      </c>
      <c r="S15" s="154">
        <v>0.2</v>
      </c>
      <c r="AA15" s="207" t="s">
        <v>48</v>
      </c>
      <c r="AB15" s="212">
        <f>(AB10-AB2)/AD2</f>
        <v>-12564.642519328365</v>
      </c>
      <c r="AC15" s="174" t="s">
        <v>37</v>
      </c>
      <c r="AE15" s="184"/>
      <c r="AW15" s="174">
        <v>-7400</v>
      </c>
      <c r="AX15" s="174">
        <f t="shared" si="0"/>
        <v>-0.12649239246309377</v>
      </c>
      <c r="AY15" s="174">
        <f t="shared" si="1"/>
        <v>-6.6504937613421605E-2</v>
      </c>
      <c r="AZ15" s="174">
        <f t="shared" si="2"/>
        <v>-5.9987454849672162E-2</v>
      </c>
      <c r="BA15" s="174">
        <f t="shared" si="3"/>
        <v>0.42577529114650514</v>
      </c>
      <c r="BB15" s="174">
        <f t="shared" si="4"/>
        <v>-0.96005876830971504</v>
      </c>
      <c r="BC15" s="174">
        <f t="shared" si="5"/>
        <v>0.25404955141823493</v>
      </c>
      <c r="BD15" s="174">
        <f t="shared" si="6"/>
        <v>0.1277124081294759</v>
      </c>
      <c r="BE15" s="174">
        <f t="shared" si="7"/>
        <v>6.7783502409318164</v>
      </c>
      <c r="BF15" s="174">
        <f t="shared" si="7"/>
        <v>6.7863668146151781</v>
      </c>
      <c r="BG15" s="174">
        <f t="shared" si="7"/>
        <v>6.7710067427214282</v>
      </c>
      <c r="BH15" s="174">
        <f t="shared" si="7"/>
        <v>6.800552028997795</v>
      </c>
      <c r="BI15" s="174">
        <f t="shared" si="7"/>
        <v>6.7441275596784251</v>
      </c>
      <c r="BJ15" s="174">
        <f t="shared" si="7"/>
        <v>6.8535039236747242</v>
      </c>
      <c r="BK15" s="174">
        <f t="shared" si="7"/>
        <v>6.646674362234771</v>
      </c>
      <c r="BL15" s="174">
        <f t="shared" si="8"/>
        <v>7.0644325891802531</v>
      </c>
    </row>
    <row r="16" spans="1:64" s="174" customFormat="1" ht="12.95" customHeight="1" x14ac:dyDescent="0.2">
      <c r="A16" s="185" t="s">
        <v>59</v>
      </c>
      <c r="C16" s="211">
        <f ca="1">+C8+C12</f>
        <v>1.7340816133000936</v>
      </c>
      <c r="D16" s="213">
        <f>+C8+D12+2*D13*MAX(F21:F120)</f>
        <v>1.7340219967801229</v>
      </c>
      <c r="E16" s="201" t="s">
        <v>257</v>
      </c>
      <c r="F16" s="205">
        <f ca="1">NOW()+15018.5+$C$5/24</f>
        <v>60317.75984525463</v>
      </c>
      <c r="R16" s="174" t="s">
        <v>163</v>
      </c>
      <c r="S16" s="154">
        <v>0.1</v>
      </c>
      <c r="AA16" s="204" t="s">
        <v>49</v>
      </c>
      <c r="AB16" s="212">
        <f>365.24*AB8</f>
        <v>24227.614596930802</v>
      </c>
      <c r="AC16" s="174" t="s">
        <v>7</v>
      </c>
      <c r="AD16" s="205"/>
      <c r="AE16" s="184"/>
      <c r="AW16" s="174">
        <v>-7200</v>
      </c>
      <c r="AX16" s="174">
        <f t="shared" si="0"/>
        <v>-0.12350035014549166</v>
      </c>
      <c r="AY16" s="174">
        <f t="shared" si="1"/>
        <v>-6.5670624695441104E-2</v>
      </c>
      <c r="AZ16" s="174">
        <f t="shared" si="2"/>
        <v>-5.7829725450050558E-2</v>
      </c>
      <c r="BA16" s="174">
        <f t="shared" si="3"/>
        <v>0.43081497347194231</v>
      </c>
      <c r="BB16" s="174">
        <f t="shared" si="4"/>
        <v>-0.95066118972207336</v>
      </c>
      <c r="BC16" s="174">
        <f t="shared" si="5"/>
        <v>0.28590146534504346</v>
      </c>
      <c r="BD16" s="174">
        <f t="shared" si="6"/>
        <v>0.1439324868241332</v>
      </c>
      <c r="BE16" s="174">
        <f t="shared" si="7"/>
        <v>6.8382252233638123</v>
      </c>
      <c r="BF16" s="174">
        <f t="shared" si="7"/>
        <v>6.8451977549046878</v>
      </c>
      <c r="BG16" s="174">
        <f t="shared" si="7"/>
        <v>6.8313683973553205</v>
      </c>
      <c r="BH16" s="174">
        <f t="shared" si="7"/>
        <v>6.8589160957142159</v>
      </c>
      <c r="BI16" s="174">
        <f t="shared" si="7"/>
        <v>6.8044923892757785</v>
      </c>
      <c r="BJ16" s="174">
        <f t="shared" si="7"/>
        <v>6.9139340806454426</v>
      </c>
      <c r="BK16" s="174">
        <f t="shared" si="7"/>
        <v>6.7004668111976136</v>
      </c>
      <c r="BL16" s="174">
        <f t="shared" si="8"/>
        <v>7.1543713992608549</v>
      </c>
    </row>
    <row r="17" spans="1:64" s="174" customFormat="1" ht="12.95" customHeight="1" thickBot="1" x14ac:dyDescent="0.25">
      <c r="A17" s="201" t="s">
        <v>165</v>
      </c>
      <c r="C17" s="174">
        <f>COUNT(C21:C2165)</f>
        <v>347</v>
      </c>
      <c r="E17" s="201" t="s">
        <v>258</v>
      </c>
      <c r="F17" s="205">
        <f ca="1">ROUND(2*(F16-$C$7)/$C$8,0)/2+F15</f>
        <v>11909.5</v>
      </c>
      <c r="R17" s="174" t="s">
        <v>277</v>
      </c>
      <c r="S17" s="154">
        <v>1</v>
      </c>
      <c r="AA17" s="204" t="s">
        <v>50</v>
      </c>
      <c r="AB17" s="214">
        <f>AB13^3/AB8^2</f>
        <v>0.38989843908057442</v>
      </c>
      <c r="AE17" s="184"/>
      <c r="AW17" s="174">
        <v>-7000</v>
      </c>
      <c r="AX17" s="174">
        <f t="shared" si="0"/>
        <v>-0.12020264296963862</v>
      </c>
      <c r="AY17" s="174">
        <f t="shared" si="1"/>
        <v>-6.4770483308688481E-2</v>
      </c>
      <c r="AZ17" s="174">
        <f t="shared" si="2"/>
        <v>-5.543215966095013E-2</v>
      </c>
      <c r="BA17" s="174">
        <f t="shared" si="3"/>
        <v>0.43658567640284285</v>
      </c>
      <c r="BB17" s="174">
        <f t="shared" si="4"/>
        <v>-0.94001718775201881</v>
      </c>
      <c r="BC17" s="174">
        <f t="shared" si="5"/>
        <v>0.31858104418759603</v>
      </c>
      <c r="BD17" s="174">
        <f t="shared" si="6"/>
        <v>0.16065158887720302</v>
      </c>
      <c r="BE17" s="174">
        <f t="shared" si="7"/>
        <v>6.8988908321738398</v>
      </c>
      <c r="BF17" s="174">
        <f t="shared" si="7"/>
        <v>6.9046572918707767</v>
      </c>
      <c r="BG17" s="174">
        <f t="shared" si="7"/>
        <v>6.8927525633890152</v>
      </c>
      <c r="BH17" s="174">
        <f t="shared" si="7"/>
        <v>6.9174422051116373</v>
      </c>
      <c r="BI17" s="174">
        <f t="shared" si="7"/>
        <v>6.8667026831970217</v>
      </c>
      <c r="BJ17" s="174">
        <f t="shared" si="7"/>
        <v>6.9731219266823672</v>
      </c>
      <c r="BK17" s="174">
        <f t="shared" si="7"/>
        <v>6.7579284153201513</v>
      </c>
      <c r="BL17" s="174">
        <f t="shared" si="8"/>
        <v>7.2443102093414549</v>
      </c>
    </row>
    <row r="18" spans="1:64" s="174" customFormat="1" ht="12.95" customHeight="1" thickTop="1" thickBot="1" x14ac:dyDescent="0.25">
      <c r="A18" s="185" t="s">
        <v>261</v>
      </c>
      <c r="C18" s="215">
        <f ca="1">+C15</f>
        <v>60105.733771400279</v>
      </c>
      <c r="D18" s="216">
        <f ca="1">C16</f>
        <v>1.7340816133000936</v>
      </c>
      <c r="E18" s="201" t="s">
        <v>259</v>
      </c>
      <c r="F18" s="205">
        <f ca="1">ROUND(2*(F16-$C$15)/$C$16,0)/2+F15</f>
        <v>123.5</v>
      </c>
      <c r="R18" s="174" t="s">
        <v>276</v>
      </c>
      <c r="S18" s="154">
        <v>1</v>
      </c>
      <c r="AA18" s="217" t="s">
        <v>51</v>
      </c>
      <c r="AB18" s="218">
        <f>2*PI()/(AB8*365.2422)*AD2</f>
        <v>4.4969405040300468E-4</v>
      </c>
      <c r="AC18" s="219" t="s">
        <v>29</v>
      </c>
      <c r="AD18" s="219"/>
      <c r="AE18" s="220"/>
      <c r="AW18" s="174">
        <v>-6800</v>
      </c>
      <c r="AX18" s="174">
        <f t="shared" si="0"/>
        <v>-0.11659735466115856</v>
      </c>
      <c r="AY18" s="174">
        <f t="shared" si="1"/>
        <v>-6.380451345316375E-2</v>
      </c>
      <c r="AZ18" s="174">
        <f t="shared" si="2"/>
        <v>-5.2792841207994802E-2</v>
      </c>
      <c r="BA18" s="174">
        <f t="shared" si="3"/>
        <v>0.44314774353976649</v>
      </c>
      <c r="BB18" s="174">
        <f t="shared" si="4"/>
        <v>-0.92802400357026416</v>
      </c>
      <c r="BC18" s="174">
        <f t="shared" si="5"/>
        <v>0.35218882841317789</v>
      </c>
      <c r="BD18" s="174">
        <f t="shared" si="6"/>
        <v>0.17793746301634997</v>
      </c>
      <c r="BE18" s="174">
        <f t="shared" ref="BE18:BK33" si="10">$BL18+$AB$7*SIN(BF18)</f>
        <v>6.9604053857748678</v>
      </c>
      <c r="BF18" s="174">
        <f t="shared" si="10"/>
        <v>6.9649238944428475</v>
      </c>
      <c r="BG18" s="174">
        <f t="shared" si="10"/>
        <v>6.9551536795638151</v>
      </c>
      <c r="BH18" s="174">
        <f t="shared" si="10"/>
        <v>6.9763777984402306</v>
      </c>
      <c r="BI18" s="174">
        <f t="shared" si="10"/>
        <v>6.9307189575488328</v>
      </c>
      <c r="BJ18" s="174">
        <f t="shared" si="10"/>
        <v>7.0311973504998999</v>
      </c>
      <c r="BK18" s="174">
        <f t="shared" si="10"/>
        <v>6.8193217053433122</v>
      </c>
      <c r="BL18" s="174">
        <f t="shared" si="8"/>
        <v>7.3342490194220566</v>
      </c>
    </row>
    <row r="19" spans="1:64" s="174" customFormat="1" ht="12.95" customHeight="1" thickBot="1" x14ac:dyDescent="0.25">
      <c r="A19" s="185" t="s">
        <v>262</v>
      </c>
      <c r="C19" s="221">
        <f>+D15</f>
        <v>60105.647627416176</v>
      </c>
      <c r="D19" s="222">
        <f>+D16</f>
        <v>1.7340219967801229</v>
      </c>
      <c r="E19" s="201" t="s">
        <v>260</v>
      </c>
      <c r="F19" s="223">
        <f ca="1">+$C$15+$C$16*F18-15018.5-$C$5/24</f>
        <v>45301.788683976178</v>
      </c>
      <c r="S19" s="154"/>
      <c r="AA19" s="224"/>
      <c r="AC19" s="224"/>
      <c r="AW19" s="174">
        <v>-6600</v>
      </c>
      <c r="AX19" s="174">
        <f t="shared" si="0"/>
        <v>-0.1126823797410568</v>
      </c>
      <c r="AY19" s="174">
        <f t="shared" si="1"/>
        <v>-6.2772715128866882E-2</v>
      </c>
      <c r="AZ19" s="174">
        <f t="shared" si="2"/>
        <v>-4.9909664612189923E-2</v>
      </c>
      <c r="BA19" s="174">
        <f t="shared" si="3"/>
        <v>0.45057281928736626</v>
      </c>
      <c r="BB19" s="174">
        <f t="shared" si="4"/>
        <v>-0.91455963817621433</v>
      </c>
      <c r="BC19" s="174">
        <f t="shared" si="5"/>
        <v>0.38684394341058631</v>
      </c>
      <c r="BD19" s="174">
        <f t="shared" si="6"/>
        <v>0.19587072820178683</v>
      </c>
      <c r="BE19" s="174">
        <f t="shared" si="10"/>
        <v>7.0228447350701444</v>
      </c>
      <c r="BF19" s="174">
        <f t="shared" si="10"/>
        <v>7.0261802240075761</v>
      </c>
      <c r="BG19" s="174">
        <f t="shared" si="10"/>
        <v>7.0185724467647246</v>
      </c>
      <c r="BH19" s="174">
        <f t="shared" si="10"/>
        <v>7.0360031382812309</v>
      </c>
      <c r="BI19" s="174">
        <f t="shared" si="10"/>
        <v>6.9964643639000483</v>
      </c>
      <c r="BJ19" s="174">
        <f t="shared" si="10"/>
        <v>7.088376004755637</v>
      </c>
      <c r="BK19" s="174">
        <f t="shared" si="10"/>
        <v>6.8848774300741322</v>
      </c>
      <c r="BL19" s="174">
        <f t="shared" si="8"/>
        <v>7.4241878295026567</v>
      </c>
    </row>
    <row r="20" spans="1:64" s="174" customFormat="1" ht="12.95" customHeight="1" thickBot="1" x14ac:dyDescent="0.25">
      <c r="A20" s="197" t="s">
        <v>60</v>
      </c>
      <c r="B20" s="197" t="s">
        <v>61</v>
      </c>
      <c r="C20" s="197" t="s">
        <v>62</v>
      </c>
      <c r="D20" s="197" t="s">
        <v>67</v>
      </c>
      <c r="E20" s="197" t="s">
        <v>63</v>
      </c>
      <c r="F20" s="197" t="s">
        <v>64</v>
      </c>
      <c r="G20" s="197" t="s">
        <v>65</v>
      </c>
      <c r="H20" s="225" t="s">
        <v>162</v>
      </c>
      <c r="I20" s="225" t="s">
        <v>163</v>
      </c>
      <c r="J20" s="225" t="s">
        <v>277</v>
      </c>
      <c r="K20" s="225" t="s">
        <v>276</v>
      </c>
      <c r="L20" s="225" t="s">
        <v>80</v>
      </c>
      <c r="M20" s="225" t="s">
        <v>81</v>
      </c>
      <c r="N20" s="225" t="s">
        <v>82</v>
      </c>
      <c r="O20" s="225" t="s">
        <v>77</v>
      </c>
      <c r="P20" s="225" t="s">
        <v>76</v>
      </c>
      <c r="Q20" s="197" t="s">
        <v>69</v>
      </c>
      <c r="S20" s="225" t="s">
        <v>1238</v>
      </c>
      <c r="U20" s="226" t="s">
        <v>177</v>
      </c>
      <c r="Z20" s="197" t="s">
        <v>64</v>
      </c>
      <c r="AA20" s="225" t="s">
        <v>38</v>
      </c>
      <c r="AB20" s="225" t="s">
        <v>40</v>
      </c>
      <c r="AC20" s="225" t="s">
        <v>41</v>
      </c>
      <c r="AD20" s="225" t="s">
        <v>32</v>
      </c>
      <c r="AE20" s="225" t="s">
        <v>52</v>
      </c>
      <c r="AF20" s="225" t="s">
        <v>6</v>
      </c>
      <c r="AG20" s="226"/>
      <c r="AH20" s="225" t="s">
        <v>14</v>
      </c>
      <c r="AI20" s="225" t="s">
        <v>15</v>
      </c>
      <c r="AJ20" s="225" t="s">
        <v>16</v>
      </c>
      <c r="AK20" s="225" t="s">
        <v>33</v>
      </c>
      <c r="AL20" s="225" t="s">
        <v>17</v>
      </c>
      <c r="AM20" s="225" t="s">
        <v>18</v>
      </c>
      <c r="AN20" s="197" t="s">
        <v>19</v>
      </c>
      <c r="AO20" s="197" t="s">
        <v>20</v>
      </c>
      <c r="AP20" s="197" t="s">
        <v>21</v>
      </c>
      <c r="AQ20" s="197" t="s">
        <v>22</v>
      </c>
      <c r="AR20" s="197" t="s">
        <v>23</v>
      </c>
      <c r="AS20" s="197" t="s">
        <v>24</v>
      </c>
      <c r="AT20" s="197" t="s">
        <v>25</v>
      </c>
      <c r="AU20" s="197" t="s">
        <v>217</v>
      </c>
      <c r="AV20" s="227"/>
      <c r="AW20" s="174">
        <v>-6400</v>
      </c>
      <c r="AX20" s="174">
        <f t="shared" si="0"/>
        <v>-0.10845504027670891</v>
      </c>
      <c r="AY20" s="174">
        <f t="shared" si="1"/>
        <v>-6.1675088335797892E-2</v>
      </c>
      <c r="AZ20" s="174">
        <f t="shared" si="2"/>
        <v>-4.6779951940911016E-2</v>
      </c>
      <c r="BA20" s="174">
        <f t="shared" si="3"/>
        <v>0.45894703598848086</v>
      </c>
      <c r="BB20" s="174">
        <f t="shared" si="4"/>
        <v>-0.89947742279204601</v>
      </c>
      <c r="BC20" s="174">
        <f t="shared" si="5"/>
        <v>0.42268961085878431</v>
      </c>
      <c r="BD20" s="174">
        <f t="shared" si="6"/>
        <v>0.21454874786513137</v>
      </c>
      <c r="BE20" s="174">
        <f t="shared" si="10"/>
        <v>7.0863078662395456</v>
      </c>
      <c r="BF20" s="174">
        <f t="shared" si="10"/>
        <v>7.0886078582013514</v>
      </c>
      <c r="BG20" s="174">
        <f t="shared" si="10"/>
        <v>7.083028207092001</v>
      </c>
      <c r="BH20" s="174">
        <f t="shared" si="10"/>
        <v>7.0966206897086952</v>
      </c>
      <c r="BI20" s="174">
        <f t="shared" si="10"/>
        <v>7.063833876538065</v>
      </c>
      <c r="BJ20" s="174">
        <f t="shared" si="10"/>
        <v>7.1449691418039718</v>
      </c>
      <c r="BK20" s="174">
        <f t="shared" si="10"/>
        <v>6.9547926911189286</v>
      </c>
      <c r="BL20" s="174">
        <f t="shared" si="8"/>
        <v>7.5141266395832584</v>
      </c>
    </row>
    <row r="21" spans="1:64" s="174" customFormat="1" ht="12.95" customHeight="1" x14ac:dyDescent="0.2">
      <c r="A21" s="228" t="s">
        <v>285</v>
      </c>
      <c r="B21" s="229" t="s">
        <v>84</v>
      </c>
      <c r="C21" s="230">
        <v>22244.9</v>
      </c>
      <c r="D21" s="230" t="s">
        <v>163</v>
      </c>
      <c r="E21" s="174">
        <f t="shared" ref="E21:E84" si="11">+(C21-C$7)/C$8</f>
        <v>-10048.087497746545</v>
      </c>
      <c r="F21" s="174">
        <f t="shared" ref="F21:F84" si="12">ROUND(2*E21,0)/2</f>
        <v>-10048</v>
      </c>
      <c r="G21" s="174">
        <f>+C21-(C$7+F21*C$8)</f>
        <v>-0.15172159999565338</v>
      </c>
      <c r="I21" s="174">
        <f>+C21-(C$7+F21*C$8)</f>
        <v>-0.15172159999565338</v>
      </c>
      <c r="P21" s="174">
        <f t="shared" ref="P21:P84" si="13">+D$11+D$12*F21+D$13*F21^2</f>
        <v>-7.1345669890497829E-2</v>
      </c>
      <c r="Q21" s="231">
        <f t="shared" ref="Q21:Q84" si="14">+C21-15018.5</f>
        <v>7226.4000000000015</v>
      </c>
      <c r="R21" s="174">
        <f>+(P21-G21)^2</f>
        <v>6.46029014026885E-3</v>
      </c>
      <c r="S21" s="154">
        <f>S$16</f>
        <v>0.1</v>
      </c>
      <c r="Z21" s="174">
        <f t="shared" ref="Z21:Z84" si="15">F21</f>
        <v>-10048</v>
      </c>
      <c r="AA21" s="174">
        <f t="shared" ref="AA21:AA84" si="16">AB$3+AB$4*Z21+AB$5*Z21^2+AH21</f>
        <v>-0.13858860827654426</v>
      </c>
      <c r="AB21" s="174">
        <f>IF(S21&lt;&gt;0,G21-AH21, -9999)</f>
        <v>-8.4478661609606945E-2</v>
      </c>
      <c r="AC21" s="174">
        <f>+G21-P21</f>
        <v>-8.0375930105155549E-2</v>
      </c>
      <c r="AD21" s="174">
        <f>IF(S21&lt;&gt;0,G21-AA21, -9999)</f>
        <v>-1.3132991719109116E-2</v>
      </c>
      <c r="AE21" s="174">
        <f>+(G21-AA21)^2*S21</f>
        <v>1.7247547149418861E-5</v>
      </c>
      <c r="AF21" s="174">
        <f>IF(S21&lt;&gt;0,G21-P21, -9999)</f>
        <v>-8.0375930105155549E-2</v>
      </c>
      <c r="AG21" s="154"/>
      <c r="AH21" s="174">
        <f t="shared" ref="AH21:AH84" si="17">$AB$6*($AB$11/AI21*AJ21+$AB$12)</f>
        <v>-6.7242938386046433E-2</v>
      </c>
      <c r="AI21" s="174">
        <f t="shared" ref="AI21:AI84" si="18">1+$AB$7*COS(AL21)</f>
        <v>0.41169295241464698</v>
      </c>
      <c r="AJ21" s="174">
        <f t="shared" ref="AJ21:AJ84" si="19">SIN(AL21+RADIANS($AB$9))</f>
        <v>-0.99501762447648912</v>
      </c>
      <c r="AK21" s="174">
        <f t="shared" ref="AK21:AK84" si="20">$AB$7*SIN(AL21)</f>
        <v>7.6554509578432975E-2</v>
      </c>
      <c r="AL21" s="174">
        <f t="shared" ref="AL21:AL84" si="21">2*ATAN(AM21)</f>
        <v>-0.12939968813189942</v>
      </c>
      <c r="AM21" s="174">
        <f t="shared" ref="AM21:AM84" si="22">SQRT((1+$AB$7)/(1-$AB$7))*TAN(AN21/2)</f>
        <v>-6.4790274843702797E-2</v>
      </c>
      <c r="AN21" s="174">
        <f t="shared" ref="AN21:AT30" si="23">$AU21+$AB$7*SIN(AO21)</f>
        <v>6.0281115702627215</v>
      </c>
      <c r="AO21" s="174">
        <f t="shared" si="23"/>
        <v>6.0197801010074281</v>
      </c>
      <c r="AP21" s="174">
        <f t="shared" si="23"/>
        <v>6.0342972401394794</v>
      </c>
      <c r="AQ21" s="174">
        <f t="shared" si="23"/>
        <v>6.0089652025277474</v>
      </c>
      <c r="AR21" s="174">
        <f t="shared" si="23"/>
        <v>6.0530625493749968</v>
      </c>
      <c r="AS21" s="174">
        <f t="shared" si="23"/>
        <v>5.9759477345430501</v>
      </c>
      <c r="AT21" s="174">
        <f t="shared" si="23"/>
        <v>6.1098756031390344</v>
      </c>
      <c r="AU21" s="174">
        <f t="shared" ref="AU21:AU84" si="24">RADIANS($AB$9)+$AB$18*(F21-AB$15)</f>
        <v>5.8736427437130967</v>
      </c>
      <c r="AW21" s="174">
        <v>-6200</v>
      </c>
      <c r="AX21" s="174">
        <f t="shared" si="0"/>
        <v>-0.10391175133912206</v>
      </c>
      <c r="AY21" s="174">
        <f t="shared" si="1"/>
        <v>-6.051163307395678E-2</v>
      </c>
      <c r="AZ21" s="174">
        <f t="shared" si="2"/>
        <v>-4.340011826516528E-2</v>
      </c>
      <c r="BA21" s="174">
        <f t="shared" si="3"/>
        <v>0.46837490348559707</v>
      </c>
      <c r="BB21" s="174">
        <f t="shared" si="4"/>
        <v>-0.88259944096242249</v>
      </c>
      <c r="BC21" s="174">
        <f t="shared" si="5"/>
        <v>0.4598986613060444</v>
      </c>
      <c r="BD21" s="174">
        <f t="shared" si="6"/>
        <v>0.23408991578713353</v>
      </c>
      <c r="BE21" s="174">
        <f t="shared" si="10"/>
        <v>7.1509208743914101</v>
      </c>
      <c r="BF21" s="174">
        <f t="shared" si="10"/>
        <v>7.1523842660853463</v>
      </c>
      <c r="BG21" s="174">
        <f t="shared" si="10"/>
        <v>7.1485711701685544</v>
      </c>
      <c r="BH21" s="174">
        <f t="shared" si="10"/>
        <v>7.1585430692979024</v>
      </c>
      <c r="BI21" s="174">
        <f t="shared" si="10"/>
        <v>7.1327065203312117</v>
      </c>
      <c r="BJ21" s="174">
        <f t="shared" si="10"/>
        <v>7.201392032480606</v>
      </c>
      <c r="BK21" s="174">
        <f t="shared" si="10"/>
        <v>7.0292293496048872</v>
      </c>
      <c r="BL21" s="174">
        <f t="shared" si="8"/>
        <v>7.6040654496638593</v>
      </c>
    </row>
    <row r="22" spans="1:64" s="174" customFormat="1" ht="12.95" customHeight="1" x14ac:dyDescent="0.2">
      <c r="A22" s="228" t="s">
        <v>291</v>
      </c>
      <c r="B22" s="229" t="s">
        <v>84</v>
      </c>
      <c r="C22" s="230">
        <v>25794.423999999999</v>
      </c>
      <c r="D22" s="230" t="s">
        <v>163</v>
      </c>
      <c r="E22" s="174">
        <f t="shared" si="11"/>
        <v>-8001.0793504842932</v>
      </c>
      <c r="F22" s="174">
        <f t="shared" si="12"/>
        <v>-8001</v>
      </c>
      <c r="G22" s="174">
        <f>+C22-(C$7+F22*C$8)</f>
        <v>-0.13759419999769307</v>
      </c>
      <c r="I22" s="174">
        <f>+C22-(C$7+F22*C$8)</f>
        <v>-0.13759419999769307</v>
      </c>
      <c r="P22" s="174">
        <f t="shared" si="13"/>
        <v>-6.8615924298260883E-2</v>
      </c>
      <c r="Q22" s="231">
        <f t="shared" si="14"/>
        <v>10775.923999999999</v>
      </c>
      <c r="R22" s="174">
        <f>+(P22-G22)^2</f>
        <v>4.758002518466877E-3</v>
      </c>
      <c r="S22" s="154">
        <f>S$16</f>
        <v>0.1</v>
      </c>
      <c r="Z22" s="174">
        <f t="shared" si="15"/>
        <v>-8001</v>
      </c>
      <c r="AA22" s="174">
        <f t="shared" si="16"/>
        <v>-0.13366727617979746</v>
      </c>
      <c r="AB22" s="174">
        <f>IF(S22&lt;&gt;0,G22-AH22, -9999)</f>
        <v>-7.254284811615648E-2</v>
      </c>
      <c r="AC22" s="174">
        <f>+G22-P22</f>
        <v>-6.8978275699432184E-2</v>
      </c>
      <c r="AD22" s="174">
        <f>IF(S22&lt;&gt;0,G22-AA22, -9999)</f>
        <v>-3.9269238178956112E-3</v>
      </c>
      <c r="AE22" s="174">
        <f>+(G22-AA22)^2*S22</f>
        <v>1.5420730671555845E-6</v>
      </c>
      <c r="AF22" s="174">
        <f>IF(S22&lt;&gt;0,G22-P22, -9999)</f>
        <v>-6.8978275699432184E-2</v>
      </c>
      <c r="AG22" s="154"/>
      <c r="AH22" s="174">
        <f t="shared" si="17"/>
        <v>-6.5051351881536587E-2</v>
      </c>
      <c r="AI22" s="174">
        <f t="shared" si="18"/>
        <v>0.4145462249446682</v>
      </c>
      <c r="AJ22" s="174">
        <f t="shared" si="19"/>
        <v>-0.9816229168645958</v>
      </c>
      <c r="AK22" s="174">
        <f t="shared" si="20"/>
        <v>-9.5966934143224616E-2</v>
      </c>
      <c r="AL22" s="174">
        <f t="shared" si="21"/>
        <v>0.16247398153047682</v>
      </c>
      <c r="AM22" s="174">
        <f t="shared" si="22"/>
        <v>8.1416170224546738E-2</v>
      </c>
      <c r="AN22" s="174">
        <f t="shared" si="23"/>
        <v>6.6027162888510347</v>
      </c>
      <c r="AO22" s="174">
        <f t="shared" si="23"/>
        <v>6.6117711946362396</v>
      </c>
      <c r="AP22" s="174">
        <f t="shared" si="23"/>
        <v>6.5956890875912499</v>
      </c>
      <c r="AQ22" s="174">
        <f t="shared" si="23"/>
        <v>6.6243127857783994</v>
      </c>
      <c r="AR22" s="174">
        <f t="shared" si="23"/>
        <v>6.5735505905823723</v>
      </c>
      <c r="AS22" s="174">
        <f t="shared" si="23"/>
        <v>6.6642037394489382</v>
      </c>
      <c r="AT22" s="174">
        <f t="shared" si="23"/>
        <v>6.5040391218507061</v>
      </c>
      <c r="AU22" s="174">
        <f t="shared" si="24"/>
        <v>6.7941664648880478</v>
      </c>
      <c r="AW22" s="174">
        <v>-6000</v>
      </c>
      <c r="AX22" s="174">
        <f t="shared" si="0"/>
        <v>-9.9047804996426292E-2</v>
      </c>
      <c r="AY22" s="174">
        <f t="shared" si="1"/>
        <v>-5.9282349343343546E-2</v>
      </c>
      <c r="AZ22" s="174">
        <f t="shared" si="2"/>
        <v>-3.9765455653082746E-2</v>
      </c>
      <c r="BA22" s="174">
        <f t="shared" si="3"/>
        <v>0.47898395833079555</v>
      </c>
      <c r="BB22" s="174">
        <f t="shared" si="4"/>
        <v>-0.86370871428121754</v>
      </c>
      <c r="BC22" s="174">
        <f t="shared" si="5"/>
        <v>0.49867913121131313</v>
      </c>
      <c r="BD22" s="174">
        <f t="shared" si="6"/>
        <v>0.25463854534919839</v>
      </c>
      <c r="BE22" s="174">
        <f t="shared" si="10"/>
        <v>7.2168391994295167</v>
      </c>
      <c r="BF22" s="174">
        <f t="shared" si="10"/>
        <v>7.2176829151881527</v>
      </c>
      <c r="BG22" s="174">
        <f t="shared" si="10"/>
        <v>7.2152934787524963</v>
      </c>
      <c r="BH22" s="174">
        <f t="shared" si="10"/>
        <v>7.2220806348579893</v>
      </c>
      <c r="BI22" s="174">
        <f t="shared" si="10"/>
        <v>7.2029611148896988</v>
      </c>
      <c r="BJ22" s="174">
        <f t="shared" si="10"/>
        <v>7.2581699871158696</v>
      </c>
      <c r="BK22" s="174">
        <f t="shared" si="10"/>
        <v>7.1083127177694383</v>
      </c>
      <c r="BL22" s="174">
        <f t="shared" si="8"/>
        <v>7.6940042597444602</v>
      </c>
    </row>
    <row r="23" spans="1:64" s="174" customFormat="1" ht="12.95" customHeight="1" x14ac:dyDescent="0.2">
      <c r="A23" s="228" t="s">
        <v>291</v>
      </c>
      <c r="B23" s="229" t="s">
        <v>84</v>
      </c>
      <c r="C23" s="230">
        <v>26082.225999999999</v>
      </c>
      <c r="D23" s="230" t="s">
        <v>163</v>
      </c>
      <c r="E23" s="174">
        <f t="shared" si="11"/>
        <v>-7835.1041271026879</v>
      </c>
      <c r="F23" s="174">
        <f t="shared" si="12"/>
        <v>-7835</v>
      </c>
      <c r="P23" s="174">
        <f t="shared" si="13"/>
        <v>-6.8092274850196949E-2</v>
      </c>
      <c r="Q23" s="231">
        <f t="shared" si="14"/>
        <v>11063.725999999999</v>
      </c>
      <c r="R23" s="174">
        <f>+(P23-U23)^2</f>
        <v>1.2648314402130602E-2</v>
      </c>
      <c r="S23" s="154"/>
      <c r="U23" s="174">
        <f>+C23-(C$7+F23*C$8)</f>
        <v>-0.18055699999604258</v>
      </c>
      <c r="Z23" s="174">
        <f t="shared" si="15"/>
        <v>-7835</v>
      </c>
      <c r="AA23" s="174">
        <f t="shared" si="16"/>
        <v>-0.13195528708921547</v>
      </c>
      <c r="AB23" s="174">
        <f>IF(S23&lt;&gt;0,U23-AH23, -9999)</f>
        <v>-9999</v>
      </c>
      <c r="AD23" s="174">
        <f>IF(S23&lt;&gt;0,U23-AA23, -9999)</f>
        <v>-9999</v>
      </c>
      <c r="AE23" s="174">
        <f>+(U23-AA23)^2*S23</f>
        <v>0</v>
      </c>
      <c r="AF23" s="174">
        <f>IF(S23&lt;&gt;0,U23-P23, -9999)</f>
        <v>-9999</v>
      </c>
      <c r="AG23" s="154"/>
      <c r="AH23" s="174">
        <f t="shared" si="17"/>
        <v>-6.3863012239018524E-2</v>
      </c>
      <c r="AI23" s="174">
        <f t="shared" si="18"/>
        <v>0.4171001138587157</v>
      </c>
      <c r="AJ23" s="174">
        <f t="shared" si="19"/>
        <v>-0.97660038642591429</v>
      </c>
      <c r="AK23" s="174">
        <f t="shared" si="20"/>
        <v>-0.11042417267911461</v>
      </c>
      <c r="AL23" s="174">
        <f t="shared" si="21"/>
        <v>0.18722077045770658</v>
      </c>
      <c r="AM23" s="174">
        <f t="shared" si="22"/>
        <v>9.3884780013760674E-2</v>
      </c>
      <c r="AN23" s="174">
        <f t="shared" si="23"/>
        <v>6.6506279961680583</v>
      </c>
      <c r="AO23" s="174">
        <f t="shared" si="23"/>
        <v>6.6597985011260388</v>
      </c>
      <c r="AP23" s="174">
        <f t="shared" si="23"/>
        <v>6.643229407907155</v>
      </c>
      <c r="AQ23" s="174">
        <f t="shared" si="23"/>
        <v>6.6732454762585247</v>
      </c>
      <c r="AR23" s="174">
        <f t="shared" si="23"/>
        <v>6.6191176412592716</v>
      </c>
      <c r="AS23" s="174">
        <f t="shared" si="23"/>
        <v>6.7176075888482858</v>
      </c>
      <c r="AT23" s="174">
        <f t="shared" si="23"/>
        <v>6.5409022621143631</v>
      </c>
      <c r="AU23" s="174">
        <f t="shared" si="24"/>
        <v>6.8688156772549469</v>
      </c>
      <c r="AW23" s="174">
        <v>-5800</v>
      </c>
      <c r="AX23" s="174">
        <f t="shared" si="0"/>
        <v>-9.3857318732182754E-2</v>
      </c>
      <c r="AY23" s="174">
        <f t="shared" si="1"/>
        <v>-5.7987237143958183E-2</v>
      </c>
      <c r="AZ23" s="174">
        <f t="shared" si="2"/>
        <v>-3.5870081588224578E-2</v>
      </c>
      <c r="BA23" s="174">
        <f t="shared" si="3"/>
        <v>0.4909303210759326</v>
      </c>
      <c r="BB23" s="174">
        <f t="shared" si="4"/>
        <v>-0.84253990658432398</v>
      </c>
      <c r="BC23" s="174">
        <f t="shared" si="5"/>
        <v>0.53928029561965751</v>
      </c>
      <c r="BD23" s="174">
        <f t="shared" si="6"/>
        <v>0.27637075934557526</v>
      </c>
      <c r="BE23" s="174">
        <f t="shared" si="10"/>
        <v>7.2842484420393392</v>
      </c>
      <c r="BF23" s="174">
        <f t="shared" si="10"/>
        <v>7.284677107635086</v>
      </c>
      <c r="BG23" s="174">
        <f t="shared" si="10"/>
        <v>7.2833380838224224</v>
      </c>
      <c r="BH23" s="174">
        <f t="shared" si="10"/>
        <v>7.287530133109331</v>
      </c>
      <c r="BI23" s="174">
        <f t="shared" si="10"/>
        <v>7.2744961628300375</v>
      </c>
      <c r="BJ23" s="174">
        <f t="shared" si="10"/>
        <v>7.3159408417904856</v>
      </c>
      <c r="BK23" s="174">
        <f t="shared" si="10"/>
        <v>7.1921305459939733</v>
      </c>
      <c r="BL23" s="174">
        <f t="shared" si="8"/>
        <v>7.7839430698250611</v>
      </c>
    </row>
    <row r="24" spans="1:64" s="174" customFormat="1" ht="12.95" customHeight="1" x14ac:dyDescent="0.2">
      <c r="A24" s="228" t="s">
        <v>291</v>
      </c>
      <c r="B24" s="229" t="s">
        <v>84</v>
      </c>
      <c r="C24" s="230">
        <v>26094.403999999999</v>
      </c>
      <c r="D24" s="230" t="s">
        <v>163</v>
      </c>
      <c r="E24" s="174">
        <f t="shared" si="11"/>
        <v>-7828.0810825430908</v>
      </c>
      <c r="F24" s="174">
        <f t="shared" si="12"/>
        <v>-7828</v>
      </c>
      <c r="G24" s="174">
        <f t="shared" ref="G24:G55" si="25">+C24-(C$7+F24*C$8)</f>
        <v>-0.14059759999872767</v>
      </c>
      <c r="I24" s="174">
        <f>+C24-(C$7+F24*C$8)</f>
        <v>-0.14059759999872767</v>
      </c>
      <c r="P24" s="174">
        <f t="shared" si="13"/>
        <v>-6.8069196768519302E-2</v>
      </c>
      <c r="Q24" s="231">
        <f t="shared" si="14"/>
        <v>11075.903999999999</v>
      </c>
      <c r="R24" s="174">
        <f t="shared" ref="R24:R55" si="26">+(P24-G24)^2</f>
        <v>5.2603692751236998E-3</v>
      </c>
      <c r="S24" s="154">
        <f>S$16</f>
        <v>0.1</v>
      </c>
      <c r="Z24" s="174">
        <f t="shared" si="15"/>
        <v>-7828</v>
      </c>
      <c r="AA24" s="174">
        <f t="shared" si="16"/>
        <v>-0.1318786054861886</v>
      </c>
      <c r="AB24" s="174">
        <f t="shared" ref="AB24:AB55" si="27">IF(S24&lt;&gt;0,G24-AH24, -9999)</f>
        <v>-7.6788191281058377E-2</v>
      </c>
      <c r="AC24" s="174">
        <f t="shared" ref="AC24:AC55" si="28">+G24-P24</f>
        <v>-7.2528403230208371E-2</v>
      </c>
      <c r="AD24" s="174">
        <f t="shared" ref="AD24:AD55" si="29">IF(S24&lt;&gt;0,G24-AA24, -9999)</f>
        <v>-8.7189945125390744E-3</v>
      </c>
      <c r="AE24" s="174">
        <f t="shared" ref="AE24:AE55" si="30">+(G24-AA24)^2*S24</f>
        <v>7.6020865309686487E-6</v>
      </c>
      <c r="AF24" s="174">
        <f t="shared" ref="AF24:AF55" si="31">IF(S24&lt;&gt;0,G24-P24, -9999)</f>
        <v>-7.2528403230208371E-2</v>
      </c>
      <c r="AG24" s="154"/>
      <c r="AH24" s="174">
        <f t="shared" si="17"/>
        <v>-6.3809408717669297E-2</v>
      </c>
      <c r="AI24" s="174">
        <f t="shared" si="18"/>
        <v>0.41721659119710486</v>
      </c>
      <c r="AJ24" s="174">
        <f t="shared" si="19"/>
        <v>-0.97637362300935948</v>
      </c>
      <c r="AK24" s="174">
        <f t="shared" si="20"/>
        <v>-0.11103726221168642</v>
      </c>
      <c r="AL24" s="174">
        <f t="shared" si="21"/>
        <v>0.18827266762171257</v>
      </c>
      <c r="AM24" s="174">
        <f t="shared" si="22"/>
        <v>9.4415390741379848E-2</v>
      </c>
      <c r="AN24" s="174">
        <f t="shared" si="23"/>
        <v>6.652657880871371</v>
      </c>
      <c r="AO24" s="174">
        <f t="shared" si="23"/>
        <v>6.6618257743176903</v>
      </c>
      <c r="AP24" s="174">
        <f t="shared" si="23"/>
        <v>6.645248421571825</v>
      </c>
      <c r="AQ24" s="174">
        <f t="shared" si="23"/>
        <v>6.6753036392858718</v>
      </c>
      <c r="AR24" s="174">
        <f t="shared" si="23"/>
        <v>6.6210638220396163</v>
      </c>
      <c r="AS24" s="174">
        <f t="shared" si="23"/>
        <v>6.719841684134745</v>
      </c>
      <c r="AT24" s="174">
        <f t="shared" si="23"/>
        <v>6.5424954235709789</v>
      </c>
      <c r="AU24" s="174">
        <f t="shared" si="24"/>
        <v>6.8719635356077671</v>
      </c>
      <c r="AW24" s="174">
        <v>-5600</v>
      </c>
      <c r="AX24" s="174">
        <f t="shared" si="0"/>
        <v>-8.8333357619417463E-2</v>
      </c>
      <c r="AY24" s="174">
        <f t="shared" si="1"/>
        <v>-5.6626296475800697E-2</v>
      </c>
      <c r="AZ24" s="174">
        <f t="shared" si="2"/>
        <v>-3.1707061143616759E-2</v>
      </c>
      <c r="BA24" s="174">
        <f t="shared" si="3"/>
        <v>0.50440547260816371</v>
      </c>
      <c r="BB24" s="174">
        <f t="shared" si="4"/>
        <v>-0.81876802495810197</v>
      </c>
      <c r="BC24" s="174">
        <f t="shared" si="5"/>
        <v>0.58199984034421814</v>
      </c>
      <c r="BD24" s="174">
        <f t="shared" si="6"/>
        <v>0.29950207521879074</v>
      </c>
      <c r="BE24" s="174">
        <f t="shared" si="10"/>
        <v>7.3533645360536894</v>
      </c>
      <c r="BF24" s="174">
        <f t="shared" si="10"/>
        <v>7.3535477380791185</v>
      </c>
      <c r="BG24" s="174">
        <f t="shared" si="10"/>
        <v>7.3529045191302629</v>
      </c>
      <c r="BH24" s="174">
        <f t="shared" si="10"/>
        <v>7.3551661944086755</v>
      </c>
      <c r="BI24" s="174">
        <f t="shared" si="10"/>
        <v>7.3472545970121663</v>
      </c>
      <c r="BJ24" s="174">
        <f t="shared" si="10"/>
        <v>7.3754526759107497</v>
      </c>
      <c r="BK24" s="174">
        <f t="shared" si="10"/>
        <v>7.2807323134702644</v>
      </c>
      <c r="BL24" s="174">
        <f t="shared" si="8"/>
        <v>7.873881879905662</v>
      </c>
    </row>
    <row r="25" spans="1:64" s="174" customFormat="1" ht="12.95" customHeight="1" x14ac:dyDescent="0.2">
      <c r="A25" s="228" t="s">
        <v>291</v>
      </c>
      <c r="B25" s="229" t="s">
        <v>84</v>
      </c>
      <c r="C25" s="230">
        <v>26120.416000000001</v>
      </c>
      <c r="D25" s="230" t="s">
        <v>163</v>
      </c>
      <c r="E25" s="174">
        <f t="shared" si="11"/>
        <v>-7813.0799793172519</v>
      </c>
      <c r="F25" s="174">
        <f t="shared" si="12"/>
        <v>-7813</v>
      </c>
      <c r="G25" s="174">
        <f t="shared" si="25"/>
        <v>-0.13868459999503102</v>
      </c>
      <c r="I25" s="174">
        <f>+C25-(C$7+F25*C$8)</f>
        <v>-0.13868459999503102</v>
      </c>
      <c r="P25" s="174">
        <f t="shared" si="13"/>
        <v>-6.8019472193919225E-2</v>
      </c>
      <c r="Q25" s="231">
        <f t="shared" si="14"/>
        <v>11101.916000000001</v>
      </c>
      <c r="R25" s="174">
        <f t="shared" si="26"/>
        <v>4.9935602871474631E-3</v>
      </c>
      <c r="S25" s="154">
        <f>S$16</f>
        <v>0.1</v>
      </c>
      <c r="Z25" s="174">
        <f t="shared" si="15"/>
        <v>-7813</v>
      </c>
      <c r="AA25" s="174">
        <f t="shared" si="16"/>
        <v>-0.13171305992766535</v>
      </c>
      <c r="AB25" s="174">
        <f t="shared" si="27"/>
        <v>-7.4991012261284892E-2</v>
      </c>
      <c r="AC25" s="174">
        <f t="shared" si="28"/>
        <v>-7.0665127801111796E-2</v>
      </c>
      <c r="AD25" s="174">
        <f t="shared" si="29"/>
        <v>-6.9715400673656669E-3</v>
      </c>
      <c r="AE25" s="174">
        <f t="shared" si="30"/>
        <v>4.8602370910884892E-6</v>
      </c>
      <c r="AF25" s="174">
        <f t="shared" si="31"/>
        <v>-7.0665127801111796E-2</v>
      </c>
      <c r="AG25" s="154"/>
      <c r="AH25" s="174">
        <f t="shared" si="17"/>
        <v>-6.3693587733746129E-2</v>
      </c>
      <c r="AI25" s="174">
        <f t="shared" si="18"/>
        <v>0.4174686235722268</v>
      </c>
      <c r="AJ25" s="174">
        <f t="shared" si="19"/>
        <v>-0.97588354538486943</v>
      </c>
      <c r="AK25" s="174">
        <f t="shared" si="20"/>
        <v>-0.1123519944306874</v>
      </c>
      <c r="AL25" s="174">
        <f t="shared" si="21"/>
        <v>0.19052910798929656</v>
      </c>
      <c r="AM25" s="174">
        <f t="shared" si="22"/>
        <v>9.5553789926839744E-2</v>
      </c>
      <c r="AN25" s="174">
        <f t="shared" si="23"/>
        <v>6.6570102966651437</v>
      </c>
      <c r="AO25" s="174">
        <f t="shared" si="23"/>
        <v>6.6661706181711109</v>
      </c>
      <c r="AP25" s="174">
        <f t="shared" si="23"/>
        <v>6.6495788573646006</v>
      </c>
      <c r="AQ25" s="174">
        <f t="shared" si="23"/>
        <v>6.6797126402074998</v>
      </c>
      <c r="AR25" s="174">
        <f t="shared" si="23"/>
        <v>6.6252411193772414</v>
      </c>
      <c r="AS25" s="174">
        <f t="shared" si="23"/>
        <v>6.7246240248149389</v>
      </c>
      <c r="AT25" s="174">
        <f t="shared" si="23"/>
        <v>6.5459203540775928</v>
      </c>
      <c r="AU25" s="174">
        <f t="shared" si="24"/>
        <v>6.8787089463638127</v>
      </c>
      <c r="AW25" s="174">
        <v>-5400</v>
      </c>
      <c r="AX25" s="174">
        <f t="shared" si="0"/>
        <v>-8.246819903671683E-2</v>
      </c>
      <c r="AY25" s="174">
        <f t="shared" si="1"/>
        <v>-5.5199527338871096E-2</v>
      </c>
      <c r="AZ25" s="174">
        <f t="shared" si="2"/>
        <v>-2.7268671697845737E-2</v>
      </c>
      <c r="BA25" s="174">
        <f t="shared" si="3"/>
        <v>0.51964480898988286</v>
      </c>
      <c r="BB25" s="174">
        <f t="shared" si="4"/>
        <v>-0.79199417764294811</v>
      </c>
      <c r="BC25" s="174">
        <f t="shared" si="5"/>
        <v>0.62719330599545575</v>
      </c>
      <c r="BD25" s="174">
        <f t="shared" si="6"/>
        <v>0.32429780092353178</v>
      </c>
      <c r="BE25" s="174">
        <f t="shared" si="10"/>
        <v>7.4244344631447827</v>
      </c>
      <c r="BF25" s="174">
        <f t="shared" si="10"/>
        <v>7.4244946718160181</v>
      </c>
      <c r="BG25" s="174">
        <f t="shared" si="10"/>
        <v>7.4242510153179531</v>
      </c>
      <c r="BH25" s="174">
        <f t="shared" si="10"/>
        <v>7.4252378613308334</v>
      </c>
      <c r="BI25" s="174">
        <f t="shared" si="10"/>
        <v>7.4212540204135644</v>
      </c>
      <c r="BJ25" s="174">
        <f t="shared" si="10"/>
        <v>7.4375555224241579</v>
      </c>
      <c r="BK25" s="174">
        <f t="shared" si="10"/>
        <v>7.3741288282335224</v>
      </c>
      <c r="BL25" s="174">
        <f t="shared" si="8"/>
        <v>7.9638206899862629</v>
      </c>
    </row>
    <row r="26" spans="1:64" s="174" customFormat="1" ht="12.95" customHeight="1" x14ac:dyDescent="0.2">
      <c r="A26" s="228" t="s">
        <v>291</v>
      </c>
      <c r="B26" s="229" t="s">
        <v>84</v>
      </c>
      <c r="C26" s="230">
        <v>26212.319</v>
      </c>
      <c r="D26" s="230" t="s">
        <v>163</v>
      </c>
      <c r="E26" s="174">
        <f t="shared" si="11"/>
        <v>-7760.0795798952904</v>
      </c>
      <c r="F26" s="174">
        <f t="shared" si="12"/>
        <v>-7760</v>
      </c>
      <c r="G26" s="174">
        <f t="shared" si="25"/>
        <v>-0.13799199999630218</v>
      </c>
      <c r="I26" s="174">
        <f>+C26-(C$7+F26*C$8)</f>
        <v>-0.13799199999630218</v>
      </c>
      <c r="P26" s="174">
        <f t="shared" si="13"/>
        <v>-6.7840813124480745E-2</v>
      </c>
      <c r="Q26" s="231">
        <f t="shared" si="14"/>
        <v>11193.819</v>
      </c>
      <c r="R26" s="174">
        <f t="shared" si="26"/>
        <v>4.9211890195252125E-3</v>
      </c>
      <c r="S26" s="154">
        <f>S$16</f>
        <v>0.1</v>
      </c>
      <c r="Z26" s="174">
        <f t="shared" si="15"/>
        <v>-7760</v>
      </c>
      <c r="AA26" s="174">
        <f t="shared" si="16"/>
        <v>-0.13111470401974248</v>
      </c>
      <c r="AB26" s="174">
        <f t="shared" si="27"/>
        <v>-7.4718109101040445E-2</v>
      </c>
      <c r="AC26" s="174">
        <f t="shared" si="28"/>
        <v>-7.0151186871821439E-2</v>
      </c>
      <c r="AD26" s="174">
        <f t="shared" si="29"/>
        <v>-6.8772959765596997E-3</v>
      </c>
      <c r="AE26" s="174">
        <f t="shared" si="30"/>
        <v>4.7297199949204234E-6</v>
      </c>
      <c r="AF26" s="174">
        <f t="shared" si="31"/>
        <v>-7.0151186871821439E-2</v>
      </c>
      <c r="AG26" s="154"/>
      <c r="AH26" s="174">
        <f t="shared" si="17"/>
        <v>-6.3273890895261739E-2</v>
      </c>
      <c r="AI26" s="174">
        <f t="shared" si="18"/>
        <v>0.41838596750425394</v>
      </c>
      <c r="AJ26" s="174">
        <f t="shared" si="19"/>
        <v>-0.97410620126244152</v>
      </c>
      <c r="AK26" s="174">
        <f t="shared" si="20"/>
        <v>-0.11700808681209325</v>
      </c>
      <c r="AL26" s="174">
        <f t="shared" si="21"/>
        <v>0.19852822479838106</v>
      </c>
      <c r="AM26" s="174">
        <f t="shared" si="22"/>
        <v>9.9591431013074536E-2</v>
      </c>
      <c r="AN26" s="174">
        <f t="shared" si="23"/>
        <v>6.672418204547216</v>
      </c>
      <c r="AO26" s="174">
        <f t="shared" si="23"/>
        <v>6.6815305397457312</v>
      </c>
      <c r="AP26" s="174">
        <f t="shared" si="23"/>
        <v>6.6649234752908049</v>
      </c>
      <c r="AQ26" s="174">
        <f t="shared" si="23"/>
        <v>6.6952768430837475</v>
      </c>
      <c r="AR26" s="174">
        <f t="shared" si="23"/>
        <v>6.6400770919417367</v>
      </c>
      <c r="AS26" s="174">
        <f t="shared" si="23"/>
        <v>6.741466435361378</v>
      </c>
      <c r="AT26" s="174">
        <f t="shared" si="23"/>
        <v>6.5581440612119026</v>
      </c>
      <c r="AU26" s="174">
        <f t="shared" si="24"/>
        <v>6.9025427310351724</v>
      </c>
      <c r="AW26" s="174">
        <v>-5200</v>
      </c>
      <c r="AX26" s="174">
        <f t="shared" si="0"/>
        <v>-7.6253677540318074E-2</v>
      </c>
      <c r="AY26" s="174">
        <f t="shared" si="1"/>
        <v>-5.3706929733169345E-2</v>
      </c>
      <c r="AZ26" s="174">
        <f t="shared" si="2"/>
        <v>-2.2546747807148729E-2</v>
      </c>
      <c r="BA26" s="174">
        <f t="shared" si="3"/>
        <v>0.5369388778983617</v>
      </c>
      <c r="BB26" s="174">
        <f t="shared" si="4"/>
        <v>-0.76172687693327612</v>
      </c>
      <c r="BC26" s="174">
        <f t="shared" si="5"/>
        <v>0.67528742433687194</v>
      </c>
      <c r="BD26" s="174">
        <f t="shared" si="6"/>
        <v>0.35108795142580662</v>
      </c>
      <c r="BE26" s="174">
        <f t="shared" si="10"/>
        <v>7.497738957493798</v>
      </c>
      <c r="BF26" s="174">
        <f t="shared" si="10"/>
        <v>7.4977509274634002</v>
      </c>
      <c r="BG26" s="174">
        <f t="shared" si="10"/>
        <v>7.4976930776128103</v>
      </c>
      <c r="BH26" s="174">
        <f t="shared" si="10"/>
        <v>7.4979727443990791</v>
      </c>
      <c r="BI26" s="174">
        <f t="shared" si="10"/>
        <v>7.4966226775239964</v>
      </c>
      <c r="BJ26" s="174">
        <f t="shared" si="10"/>
        <v>7.5031859525107949</v>
      </c>
      <c r="BK26" s="174">
        <f t="shared" si="10"/>
        <v>7.47229213979523</v>
      </c>
      <c r="BL26" s="174">
        <f t="shared" si="8"/>
        <v>8.0537595000668638</v>
      </c>
    </row>
    <row r="27" spans="1:64" s="174" customFormat="1" ht="12.95" customHeight="1" x14ac:dyDescent="0.2">
      <c r="A27" s="228" t="s">
        <v>291</v>
      </c>
      <c r="B27" s="229" t="s">
        <v>84</v>
      </c>
      <c r="C27" s="230">
        <v>26219.254000000001</v>
      </c>
      <c r="D27" s="230" t="s">
        <v>163</v>
      </c>
      <c r="E27" s="174">
        <f t="shared" si="11"/>
        <v>-7756.0801699740541</v>
      </c>
      <c r="F27" s="174">
        <f t="shared" si="12"/>
        <v>-7756</v>
      </c>
      <c r="G27" s="174">
        <f t="shared" si="25"/>
        <v>-0.1390151999949012</v>
      </c>
      <c r="I27" s="174">
        <f>+C27-(C$7+F27*C$8)</f>
        <v>-0.1390151999949012</v>
      </c>
      <c r="P27" s="174">
        <f t="shared" si="13"/>
        <v>-6.7827141809990901E-2</v>
      </c>
      <c r="Q27" s="231">
        <f t="shared" si="14"/>
        <v>11200.754000000001</v>
      </c>
      <c r="R27" s="174">
        <f t="shared" si="26"/>
        <v>5.0677396281381733E-3</v>
      </c>
      <c r="S27" s="154">
        <f>S$16</f>
        <v>0.1</v>
      </c>
      <c r="Z27" s="174">
        <f t="shared" si="15"/>
        <v>-7756</v>
      </c>
      <c r="AA27" s="174">
        <f t="shared" si="16"/>
        <v>-0.1310686944462367</v>
      </c>
      <c r="AB27" s="174">
        <f t="shared" si="27"/>
        <v>-7.5773647358655383E-2</v>
      </c>
      <c r="AC27" s="174">
        <f t="shared" si="28"/>
        <v>-7.1188058184910294E-2</v>
      </c>
      <c r="AD27" s="174">
        <f t="shared" si="29"/>
        <v>-7.9465055486644953E-3</v>
      </c>
      <c r="AE27" s="174">
        <f t="shared" si="30"/>
        <v>6.3146950434955615E-6</v>
      </c>
      <c r="AF27" s="174">
        <f t="shared" si="31"/>
        <v>-7.1188058184910294E-2</v>
      </c>
      <c r="AG27" s="154"/>
      <c r="AH27" s="174">
        <f t="shared" si="17"/>
        <v>-6.3241552636245812E-2</v>
      </c>
      <c r="AI27" s="174">
        <f t="shared" si="18"/>
        <v>0.41845691080975045</v>
      </c>
      <c r="AJ27" s="174">
        <f t="shared" si="19"/>
        <v>-0.97396914725314554</v>
      </c>
      <c r="AK27" s="174">
        <f t="shared" si="20"/>
        <v>-0.11736017463539612</v>
      </c>
      <c r="AL27" s="174">
        <f t="shared" si="21"/>
        <v>0.19913362505942039</v>
      </c>
      <c r="AM27" s="174">
        <f t="shared" si="22"/>
        <v>9.9897142686076551E-2</v>
      </c>
      <c r="AN27" s="174">
        <f t="shared" si="23"/>
        <v>6.6735829409950602</v>
      </c>
      <c r="AO27" s="174">
        <f t="shared" si="23"/>
        <v>6.682690333687999</v>
      </c>
      <c r="AP27" s="174">
        <f t="shared" si="23"/>
        <v>6.6660843443753093</v>
      </c>
      <c r="AQ27" s="174">
        <f t="shared" si="23"/>
        <v>6.696450626931485</v>
      </c>
      <c r="AR27" s="174">
        <f t="shared" si="23"/>
        <v>6.6412016501988704</v>
      </c>
      <c r="AS27" s="174">
        <f t="shared" si="23"/>
        <v>6.742734039087483</v>
      </c>
      <c r="AT27" s="174">
        <f t="shared" si="23"/>
        <v>6.5590744626379509</v>
      </c>
      <c r="AU27" s="174">
        <f t="shared" si="24"/>
        <v>6.9043415072367837</v>
      </c>
      <c r="AW27" s="174">
        <v>-5000</v>
      </c>
      <c r="AX27" s="174">
        <f t="shared" si="0"/>
        <v>-6.9681542187071094E-2</v>
      </c>
      <c r="AY27" s="174">
        <f t="shared" si="1"/>
        <v>-5.21485036586955E-2</v>
      </c>
      <c r="AZ27" s="174">
        <f t="shared" si="2"/>
        <v>-1.7533038528375601E-2</v>
      </c>
      <c r="BA27" s="174">
        <f t="shared" si="3"/>
        <v>0.55664863954438226</v>
      </c>
      <c r="BB27" s="174">
        <f t="shared" si="4"/>
        <v>-0.72735665292752061</v>
      </c>
      <c r="BC27" s="174">
        <f t="shared" si="5"/>
        <v>0.72679950288015327</v>
      </c>
      <c r="BD27" s="174">
        <f t="shared" si="6"/>
        <v>0.38028926515331546</v>
      </c>
      <c r="BE27" s="174">
        <f t="shared" si="10"/>
        <v>7.5735986654425123</v>
      </c>
      <c r="BF27" s="174">
        <f t="shared" si="10"/>
        <v>7.5735984497606266</v>
      </c>
      <c r="BG27" s="174">
        <f t="shared" si="10"/>
        <v>7.5735997635259444</v>
      </c>
      <c r="BH27" s="174">
        <f t="shared" si="10"/>
        <v>7.5735917611883519</v>
      </c>
      <c r="BI27" s="174">
        <f t="shared" si="10"/>
        <v>7.5736405080510272</v>
      </c>
      <c r="BJ27" s="174">
        <f t="shared" si="10"/>
        <v>7.5733436905921856</v>
      </c>
      <c r="BK27" s="174">
        <f t="shared" si="10"/>
        <v>7.5751557650819841</v>
      </c>
      <c r="BL27" s="174">
        <f t="shared" si="8"/>
        <v>8.1436983101474638</v>
      </c>
    </row>
    <row r="28" spans="1:64" s="141" customFormat="1" ht="12.95" customHeight="1" x14ac:dyDescent="0.2">
      <c r="A28" s="150" t="s">
        <v>309</v>
      </c>
      <c r="B28" s="151" t="s">
        <v>84</v>
      </c>
      <c r="C28" s="152">
        <v>27162.563999999998</v>
      </c>
      <c r="D28" s="152" t="s">
        <v>163</v>
      </c>
      <c r="E28" s="141">
        <f t="shared" si="11"/>
        <v>-7212.0739157850558</v>
      </c>
      <c r="F28" s="141">
        <f t="shared" si="12"/>
        <v>-7212</v>
      </c>
      <c r="G28" s="141">
        <f t="shared" si="25"/>
        <v>-0.12817039999936242</v>
      </c>
      <c r="H28" s="141">
        <f t="shared" ref="H28:H47" si="32">+C28-(C$7+F28*C$8)</f>
        <v>-0.12817039999936242</v>
      </c>
      <c r="P28" s="141">
        <f t="shared" si="13"/>
        <v>-6.5722539833339325E-2</v>
      </c>
      <c r="Q28" s="161">
        <f t="shared" si="14"/>
        <v>12144.063999999998</v>
      </c>
      <c r="R28" s="141">
        <f t="shared" si="26"/>
        <v>3.8997352393151737E-3</v>
      </c>
      <c r="S28" s="153">
        <f t="shared" ref="S28:S47" si="33">S$15</f>
        <v>0.2</v>
      </c>
      <c r="Z28" s="141">
        <f t="shared" si="15"/>
        <v>-7212</v>
      </c>
      <c r="AA28" s="141">
        <f t="shared" si="16"/>
        <v>-0.1236884731238457</v>
      </c>
      <c r="AB28" s="141">
        <f t="shared" si="27"/>
        <v>-7.0204466708856036E-2</v>
      </c>
      <c r="AC28" s="141">
        <f t="shared" si="28"/>
        <v>-6.2447860166023092E-2</v>
      </c>
      <c r="AD28" s="141">
        <f t="shared" si="29"/>
        <v>-4.4819268755167119E-3</v>
      </c>
      <c r="AE28" s="141">
        <f t="shared" si="30"/>
        <v>4.0175337034957989E-6</v>
      </c>
      <c r="AF28" s="141">
        <f t="shared" si="31"/>
        <v>-6.2447860166023092E-2</v>
      </c>
      <c r="AG28" s="153"/>
      <c r="AH28" s="141">
        <f t="shared" si="17"/>
        <v>-5.796593329050638E-2</v>
      </c>
      <c r="AI28" s="141">
        <f t="shared" si="18"/>
        <v>0.43049252957605832</v>
      </c>
      <c r="AJ28" s="141">
        <f t="shared" si="19"/>
        <v>-0.95125925376516662</v>
      </c>
      <c r="AK28" s="141">
        <f t="shared" si="20"/>
        <v>-0.16621376689887146</v>
      </c>
      <c r="AL28" s="141">
        <f t="shared" si="21"/>
        <v>0.28396793397625864</v>
      </c>
      <c r="AM28" s="141">
        <f t="shared" si="22"/>
        <v>0.14294583006459854</v>
      </c>
      <c r="AN28" s="141">
        <f t="shared" si="23"/>
        <v>6.8346109403378454</v>
      </c>
      <c r="AO28" s="141">
        <f t="shared" si="23"/>
        <v>6.8416519090206656</v>
      </c>
      <c r="AP28" s="141">
        <f t="shared" si="23"/>
        <v>6.8277178134663847</v>
      </c>
      <c r="AQ28" s="141">
        <f t="shared" si="23"/>
        <v>6.8554119501573858</v>
      </c>
      <c r="AR28" s="141">
        <f t="shared" si="23"/>
        <v>6.800818278659996</v>
      </c>
      <c r="AS28" s="141">
        <f t="shared" si="23"/>
        <v>6.9103441911192558</v>
      </c>
      <c r="AT28" s="141">
        <f t="shared" si="23"/>
        <v>6.6971385666149654</v>
      </c>
      <c r="AU28" s="141">
        <f t="shared" si="24"/>
        <v>7.148975070656018</v>
      </c>
      <c r="AW28" s="141">
        <v>-4800</v>
      </c>
      <c r="AX28" s="141">
        <f t="shared" si="0"/>
        <v>-6.2743794577552581E-2</v>
      </c>
      <c r="AY28" s="141">
        <f t="shared" si="1"/>
        <v>-5.0524249115449518E-2</v>
      </c>
      <c r="AZ28" s="141">
        <f t="shared" si="2"/>
        <v>-1.2219545462103068E-2</v>
      </c>
      <c r="BA28" s="141">
        <f t="shared" si="3"/>
        <v>0.5792266239729118</v>
      </c>
      <c r="BB28" s="141">
        <f t="shared" si="4"/>
        <v>-0.68812089028640899</v>
      </c>
      <c r="BC28" s="141">
        <f t="shared" si="5"/>
        <v>0.78236561590380371</v>
      </c>
      <c r="BD28" s="141">
        <f t="shared" si="6"/>
        <v>0.4124382508235408</v>
      </c>
      <c r="BE28" s="141">
        <f t="shared" si="10"/>
        <v>7.6523849485871835</v>
      </c>
      <c r="BF28" s="141">
        <f t="shared" si="10"/>
        <v>7.652384202424833</v>
      </c>
      <c r="BG28" s="141">
        <f t="shared" si="10"/>
        <v>7.6523904837390777</v>
      </c>
      <c r="BH28" s="141">
        <f t="shared" si="10"/>
        <v>7.6523376126555958</v>
      </c>
      <c r="BI28" s="141">
        <f t="shared" si="10"/>
        <v>7.652783066990362</v>
      </c>
      <c r="BJ28" s="141">
        <f t="shared" si="10"/>
        <v>7.6490598601423319</v>
      </c>
      <c r="BK28" s="141">
        <f t="shared" si="10"/>
        <v>7.6826152258539802</v>
      </c>
      <c r="BL28" s="141">
        <f t="shared" si="8"/>
        <v>8.2336371202280656</v>
      </c>
    </row>
    <row r="29" spans="1:64" s="141" customFormat="1" ht="12.95" customHeight="1" x14ac:dyDescent="0.2">
      <c r="A29" s="150" t="s">
        <v>313</v>
      </c>
      <c r="B29" s="151" t="s">
        <v>84</v>
      </c>
      <c r="C29" s="152">
        <v>27188.576000000001</v>
      </c>
      <c r="D29" s="152" t="s">
        <v>163</v>
      </c>
      <c r="E29" s="141">
        <f t="shared" si="11"/>
        <v>-7197.0728125592177</v>
      </c>
      <c r="F29" s="141">
        <f t="shared" si="12"/>
        <v>-7197</v>
      </c>
      <c r="G29" s="141">
        <f t="shared" si="25"/>
        <v>-0.12625739999566576</v>
      </c>
      <c r="H29" s="141">
        <f t="shared" si="32"/>
        <v>-0.12625739999566576</v>
      </c>
      <c r="P29" s="141">
        <f t="shared" si="13"/>
        <v>-6.5657608882452867E-2</v>
      </c>
      <c r="Q29" s="161">
        <f t="shared" si="14"/>
        <v>12170.076000000001</v>
      </c>
      <c r="R29" s="141">
        <f t="shared" si="26"/>
        <v>3.6723346829650367E-3</v>
      </c>
      <c r="S29" s="153">
        <f t="shared" si="33"/>
        <v>0.2</v>
      </c>
      <c r="Z29" s="141">
        <f t="shared" si="15"/>
        <v>-7197</v>
      </c>
      <c r="AA29" s="141">
        <f t="shared" si="16"/>
        <v>-0.12345314747225269</v>
      </c>
      <c r="AB29" s="141">
        <f t="shared" si="27"/>
        <v>-6.8461861405865937E-2</v>
      </c>
      <c r="AC29" s="141">
        <f t="shared" si="28"/>
        <v>-6.0599791113212897E-2</v>
      </c>
      <c r="AD29" s="141">
        <f t="shared" si="29"/>
        <v>-2.80425252341307E-3</v>
      </c>
      <c r="AE29" s="141">
        <f t="shared" si="30"/>
        <v>1.5727664430137142E-6</v>
      </c>
      <c r="AF29" s="141">
        <f t="shared" si="31"/>
        <v>-6.0599791113212897E-2</v>
      </c>
      <c r="AG29" s="153"/>
      <c r="AH29" s="141">
        <f t="shared" si="17"/>
        <v>-5.7795538589799834E-2</v>
      </c>
      <c r="AI29" s="141">
        <f t="shared" si="18"/>
        <v>0.43089599477057605</v>
      </c>
      <c r="AJ29" s="141">
        <f t="shared" si="19"/>
        <v>-0.95051097408543184</v>
      </c>
      <c r="AK29" s="141">
        <f t="shared" si="20"/>
        <v>-0.16758999494962976</v>
      </c>
      <c r="AL29" s="141">
        <f t="shared" si="21"/>
        <v>0.28638531235333459</v>
      </c>
      <c r="AM29" s="141">
        <f t="shared" si="22"/>
        <v>0.14417943075481868</v>
      </c>
      <c r="AN29" s="141">
        <f t="shared" si="23"/>
        <v>6.8391292379104645</v>
      </c>
      <c r="AO29" s="141">
        <f t="shared" si="23"/>
        <v>6.8460845679876234</v>
      </c>
      <c r="AP29" s="141">
        <f t="shared" si="23"/>
        <v>6.8322816187980013</v>
      </c>
      <c r="AQ29" s="141">
        <f t="shared" si="23"/>
        <v>6.8597922193786793</v>
      </c>
      <c r="AR29" s="141">
        <f t="shared" si="23"/>
        <v>6.8054119572268386</v>
      </c>
      <c r="AS29" s="141">
        <f t="shared" si="23"/>
        <v>6.914830849951584</v>
      </c>
      <c r="AT29" s="141">
        <f t="shared" si="23"/>
        <v>6.7013009352858166</v>
      </c>
      <c r="AU29" s="141">
        <f t="shared" si="24"/>
        <v>7.1557204814120636</v>
      </c>
      <c r="AW29" s="141">
        <v>-4600</v>
      </c>
      <c r="AX29" s="141">
        <f t="shared" si="0"/>
        <v>-5.5433060145107314E-2</v>
      </c>
      <c r="AY29" s="141">
        <f t="shared" si="1"/>
        <v>-4.8834166103431415E-2</v>
      </c>
      <c r="AZ29" s="141">
        <f t="shared" si="2"/>
        <v>-6.5988940416758972E-3</v>
      </c>
      <c r="BA29" s="141">
        <f t="shared" si="3"/>
        <v>0.6052464691503423</v>
      </c>
      <c r="BB29" s="141">
        <f t="shared" si="4"/>
        <v>-0.64305483488411408</v>
      </c>
      <c r="BC29" s="141">
        <f t="shared" si="5"/>
        <v>0.84278114180504016</v>
      </c>
      <c r="BD29" s="141">
        <f t="shared" si="6"/>
        <v>0.44824147208813475</v>
      </c>
      <c r="BE29" s="141">
        <f t="shared" si="10"/>
        <v>7.7345360178270397</v>
      </c>
      <c r="BF29" s="141">
        <f t="shared" si="10"/>
        <v>7.7345359317624203</v>
      </c>
      <c r="BG29" s="141">
        <f t="shared" si="10"/>
        <v>7.7345371491792427</v>
      </c>
      <c r="BH29" s="141">
        <f t="shared" si="10"/>
        <v>7.7345199295024711</v>
      </c>
      <c r="BI29" s="141">
        <f t="shared" si="10"/>
        <v>7.7347637222618264</v>
      </c>
      <c r="BJ29" s="141">
        <f t="shared" si="10"/>
        <v>7.7313570754581313</v>
      </c>
      <c r="BK29" s="141">
        <f t="shared" si="10"/>
        <v>7.7945288932588621</v>
      </c>
      <c r="BL29" s="141">
        <f t="shared" si="8"/>
        <v>8.3235759303086674</v>
      </c>
    </row>
    <row r="30" spans="1:64" s="141" customFormat="1" ht="12.95" customHeight="1" x14ac:dyDescent="0.2">
      <c r="A30" s="150" t="s">
        <v>309</v>
      </c>
      <c r="B30" s="151" t="s">
        <v>84</v>
      </c>
      <c r="C30" s="152">
        <v>27190.313999999998</v>
      </c>
      <c r="D30" s="152" t="s">
        <v>163</v>
      </c>
      <c r="E30" s="141">
        <f t="shared" si="11"/>
        <v>-7196.0705091067157</v>
      </c>
      <c r="F30" s="141">
        <f t="shared" si="12"/>
        <v>-7196</v>
      </c>
      <c r="G30" s="141">
        <f t="shared" si="25"/>
        <v>-0.12226319999899715</v>
      </c>
      <c r="H30" s="141">
        <f t="shared" si="32"/>
        <v>-0.12226319999899715</v>
      </c>
      <c r="P30" s="141">
        <f t="shared" si="13"/>
        <v>-6.5653266986700029E-2</v>
      </c>
      <c r="Q30" s="161">
        <f t="shared" si="14"/>
        <v>12171.813999999998</v>
      </c>
      <c r="R30" s="141">
        <f t="shared" si="26"/>
        <v>3.2046845156567675E-3</v>
      </c>
      <c r="S30" s="153">
        <f t="shared" si="33"/>
        <v>0.2</v>
      </c>
      <c r="Z30" s="141">
        <f t="shared" si="15"/>
        <v>-7196</v>
      </c>
      <c r="AA30" s="141">
        <f t="shared" si="16"/>
        <v>-0.1234373979627328</v>
      </c>
      <c r="AB30" s="141">
        <f t="shared" si="27"/>
        <v>-6.447906902296438E-2</v>
      </c>
      <c r="AC30" s="141">
        <f t="shared" si="28"/>
        <v>-5.6609933012297123E-2</v>
      </c>
      <c r="AD30" s="141">
        <f t="shared" si="29"/>
        <v>1.1741979637356487E-3</v>
      </c>
      <c r="AE30" s="141">
        <f t="shared" si="30"/>
        <v>2.7574817160818877E-7</v>
      </c>
      <c r="AF30" s="141">
        <f t="shared" si="31"/>
        <v>-5.6609933012297123E-2</v>
      </c>
      <c r="AG30" s="153"/>
      <c r="AH30" s="141">
        <f t="shared" si="17"/>
        <v>-5.7784130976032771E-2</v>
      </c>
      <c r="AI30" s="141">
        <f t="shared" si="18"/>
        <v>0.43092303841722368</v>
      </c>
      <c r="AJ30" s="141">
        <f t="shared" si="19"/>
        <v>-0.950460839891901</v>
      </c>
      <c r="AK30" s="141">
        <f t="shared" si="20"/>
        <v>-0.16768180274288719</v>
      </c>
      <c r="AL30" s="141">
        <f t="shared" si="21"/>
        <v>0.28654663607203185</v>
      </c>
      <c r="AM30" s="141">
        <f t="shared" si="22"/>
        <v>0.14426177034713658</v>
      </c>
      <c r="AN30" s="141">
        <f t="shared" si="23"/>
        <v>6.8394306156087952</v>
      </c>
      <c r="AO30" s="141">
        <f t="shared" si="23"/>
        <v>6.8463802038360129</v>
      </c>
      <c r="AP30" s="141">
        <f t="shared" si="23"/>
        <v>6.8325860770910234</v>
      </c>
      <c r="AQ30" s="141">
        <f t="shared" si="23"/>
        <v>6.8600842686624333</v>
      </c>
      <c r="AR30" s="141">
        <f t="shared" si="23"/>
        <v>6.8057185723232685</v>
      </c>
      <c r="AS30" s="141">
        <f t="shared" si="23"/>
        <v>6.915129710676867</v>
      </c>
      <c r="AT30" s="141">
        <f t="shared" si="23"/>
        <v>6.7015791603920318</v>
      </c>
      <c r="AU30" s="141">
        <f t="shared" si="24"/>
        <v>7.1561701754624671</v>
      </c>
      <c r="AW30" s="141">
        <v>-4400</v>
      </c>
      <c r="AX30" s="141">
        <f t="shared" si="0"/>
        <v>-4.7743166850876539E-2</v>
      </c>
      <c r="AY30" s="141">
        <f t="shared" si="1"/>
        <v>-4.7078254622641189E-2</v>
      </c>
      <c r="AZ30" s="141">
        <f t="shared" si="2"/>
        <v>-6.6491222823535036E-4</v>
      </c>
      <c r="BA30" s="141">
        <f t="shared" si="3"/>
        <v>0.63544404070133653</v>
      </c>
      <c r="BB30" s="141">
        <f t="shared" si="4"/>
        <v>-0.59092362157489764</v>
      </c>
      <c r="BC30" s="141">
        <f t="shared" si="5"/>
        <v>0.90905847097421177</v>
      </c>
      <c r="BD30" s="141">
        <f t="shared" si="6"/>
        <v>0.48865344967944713</v>
      </c>
      <c r="BE30" s="141">
        <f t="shared" si="10"/>
        <v>7.8205786460097606</v>
      </c>
      <c r="BF30" s="141">
        <f t="shared" si="10"/>
        <v>7.8205786461068847</v>
      </c>
      <c r="BG30" s="141">
        <f t="shared" si="10"/>
        <v>7.8205786412048921</v>
      </c>
      <c r="BH30" s="141">
        <f t="shared" si="10"/>
        <v>7.8205788886161383</v>
      </c>
      <c r="BI30" s="141">
        <f t="shared" si="10"/>
        <v>7.8205664036694138</v>
      </c>
      <c r="BJ30" s="141">
        <f t="shared" si="10"/>
        <v>7.8212023548879639</v>
      </c>
      <c r="BK30" s="141">
        <f t="shared" si="10"/>
        <v>7.9107191326939921</v>
      </c>
      <c r="BL30" s="141">
        <f t="shared" si="8"/>
        <v>8.4135147403892674</v>
      </c>
    </row>
    <row r="31" spans="1:64" s="141" customFormat="1" ht="12.95" customHeight="1" x14ac:dyDescent="0.2">
      <c r="A31" s="150" t="s">
        <v>309</v>
      </c>
      <c r="B31" s="151" t="s">
        <v>84</v>
      </c>
      <c r="C31" s="152">
        <v>27221.526000000002</v>
      </c>
      <c r="D31" s="152" t="s">
        <v>163</v>
      </c>
      <c r="E31" s="141">
        <f t="shared" si="11"/>
        <v>-7178.0705693141254</v>
      </c>
      <c r="F31" s="141">
        <f t="shared" si="12"/>
        <v>-7178</v>
      </c>
      <c r="G31" s="141">
        <f t="shared" si="25"/>
        <v>-0.1223675999972329</v>
      </c>
      <c r="H31" s="141">
        <f t="shared" si="32"/>
        <v>-0.1223675999972329</v>
      </c>
      <c r="P31" s="141">
        <f t="shared" si="13"/>
        <v>-6.5574831446444715E-2</v>
      </c>
      <c r="Q31" s="161">
        <f t="shared" si="14"/>
        <v>12203.026000000002</v>
      </c>
      <c r="R31" s="141">
        <f t="shared" si="26"/>
        <v>3.2254185596633958E-3</v>
      </c>
      <c r="S31" s="153">
        <f t="shared" si="33"/>
        <v>0.2</v>
      </c>
      <c r="Z31" s="141">
        <f t="shared" si="15"/>
        <v>-7178</v>
      </c>
      <c r="AA31" s="141">
        <f t="shared" si="16"/>
        <v>-0.12315259961492823</v>
      </c>
      <c r="AB31" s="141">
        <f t="shared" si="27"/>
        <v>-6.4789831828749381E-2</v>
      </c>
      <c r="AC31" s="141">
        <f t="shared" si="28"/>
        <v>-5.6792768550788186E-2</v>
      </c>
      <c r="AD31" s="141">
        <f t="shared" si="29"/>
        <v>7.8499961769533388E-4</v>
      </c>
      <c r="AE31" s="141">
        <f t="shared" si="30"/>
        <v>1.2324487995636407E-7</v>
      </c>
      <c r="AF31" s="141">
        <f t="shared" si="31"/>
        <v>-5.6792768550788186E-2</v>
      </c>
      <c r="AG31" s="153"/>
      <c r="AH31" s="141">
        <f t="shared" si="17"/>
        <v>-5.757776816848352E-2</v>
      </c>
      <c r="AI31" s="141">
        <f t="shared" si="18"/>
        <v>0.43141295756837272</v>
      </c>
      <c r="AJ31" s="141">
        <f t="shared" si="19"/>
        <v>-0.94955308163134544</v>
      </c>
      <c r="AK31" s="141">
        <f t="shared" si="20"/>
        <v>-0.16933561454769055</v>
      </c>
      <c r="AL31" s="141">
        <f t="shared" si="21"/>
        <v>0.28945401581510999</v>
      </c>
      <c r="AM31" s="141">
        <f t="shared" si="22"/>
        <v>0.14574602593647853</v>
      </c>
      <c r="AN31" s="141">
        <f t="shared" ref="AN31:AT40" si="34">$AU31+$AB$7*SIN(AO31)</f>
        <v>6.8448588008852163</v>
      </c>
      <c r="AO31" s="141">
        <f t="shared" si="34"/>
        <v>6.8517043687447874</v>
      </c>
      <c r="AP31" s="141">
        <f t="shared" si="34"/>
        <v>6.838070698388492</v>
      </c>
      <c r="AQ31" s="141">
        <f t="shared" si="34"/>
        <v>6.8653418811643681</v>
      </c>
      <c r="AR31" s="141">
        <f t="shared" si="34"/>
        <v>6.8112455449913414</v>
      </c>
      <c r="AS31" s="141">
        <f t="shared" si="34"/>
        <v>6.920503884990918</v>
      </c>
      <c r="AT31" s="141">
        <f t="shared" si="34"/>
        <v>6.7066029657667272</v>
      </c>
      <c r="AU31" s="141">
        <f t="shared" si="24"/>
        <v>7.1642646683697206</v>
      </c>
      <c r="AW31" s="141">
        <v>-4200</v>
      </c>
      <c r="AX31" s="141">
        <f t="shared" si="0"/>
        <v>-3.967023023349197E-2</v>
      </c>
      <c r="AY31" s="141">
        <f t="shared" si="1"/>
        <v>-4.5256514673078847E-2</v>
      </c>
      <c r="AZ31" s="141">
        <f t="shared" si="2"/>
        <v>5.5862844395868803E-3</v>
      </c>
      <c r="BA31" s="141">
        <f t="shared" si="3"/>
        <v>0.67077423613707698</v>
      </c>
      <c r="BB31" s="141">
        <f t="shared" si="4"/>
        <v>-0.53012883951043199</v>
      </c>
      <c r="BC31" s="141">
        <f t="shared" si="5"/>
        <v>0.9825092250343721</v>
      </c>
      <c r="BD31" s="141">
        <f t="shared" si="6"/>
        <v>0.53500078008577234</v>
      </c>
      <c r="BE31" s="141">
        <f t="shared" si="10"/>
        <v>7.9111559163177212</v>
      </c>
      <c r="BF31" s="141">
        <f t="shared" si="10"/>
        <v>7.9111559277062184</v>
      </c>
      <c r="BG31" s="141">
        <f t="shared" si="10"/>
        <v>7.9111562636377499</v>
      </c>
      <c r="BH31" s="141">
        <f t="shared" si="10"/>
        <v>7.9111661718714581</v>
      </c>
      <c r="BI31" s="141">
        <f t="shared" si="10"/>
        <v>7.9114576459453367</v>
      </c>
      <c r="BJ31" s="141">
        <f t="shared" si="10"/>
        <v>7.9194546850399155</v>
      </c>
      <c r="BK31" s="141">
        <f t="shared" si="10"/>
        <v>8.0309737397225867</v>
      </c>
      <c r="BL31" s="141">
        <f t="shared" si="8"/>
        <v>8.5034535504698692</v>
      </c>
    </row>
    <row r="32" spans="1:64" s="141" customFormat="1" ht="12.95" customHeight="1" x14ac:dyDescent="0.2">
      <c r="A32" s="150" t="s">
        <v>309</v>
      </c>
      <c r="B32" s="151" t="s">
        <v>84</v>
      </c>
      <c r="C32" s="152">
        <v>27247.534</v>
      </c>
      <c r="D32" s="152" t="s">
        <v>163</v>
      </c>
      <c r="E32" s="141">
        <f t="shared" si="11"/>
        <v>-7163.071772885648</v>
      </c>
      <c r="F32" s="141">
        <f t="shared" si="12"/>
        <v>-7163</v>
      </c>
      <c r="G32" s="141">
        <f t="shared" si="25"/>
        <v>-0.12445459999435116</v>
      </c>
      <c r="H32" s="141">
        <f t="shared" si="32"/>
        <v>-0.12445459999435116</v>
      </c>
      <c r="P32" s="141">
        <f t="shared" si="13"/>
        <v>-6.550906118258143E-2</v>
      </c>
      <c r="Q32" s="161">
        <f t="shared" si="14"/>
        <v>12229.034</v>
      </c>
      <c r="R32" s="141">
        <f t="shared" si="26"/>
        <v>3.4745765458098514E-3</v>
      </c>
      <c r="S32" s="153">
        <f t="shared" si="33"/>
        <v>0.2</v>
      </c>
      <c r="Z32" s="141">
        <f t="shared" si="15"/>
        <v>-7163</v>
      </c>
      <c r="AA32" s="141">
        <f t="shared" si="16"/>
        <v>-0.12291337502449934</v>
      </c>
      <c r="AB32" s="141">
        <f t="shared" si="27"/>
        <v>-6.7050286152433247E-2</v>
      </c>
      <c r="AC32" s="141">
        <f t="shared" si="28"/>
        <v>-5.8945538811769727E-2</v>
      </c>
      <c r="AD32" s="141">
        <f t="shared" si="29"/>
        <v>-1.5412249698518177E-3</v>
      </c>
      <c r="AE32" s="141">
        <f t="shared" si="30"/>
        <v>4.7507488153894727E-7</v>
      </c>
      <c r="AF32" s="141">
        <f t="shared" si="31"/>
        <v>-5.8945538811769727E-2</v>
      </c>
      <c r="AG32" s="153"/>
      <c r="AH32" s="141">
        <f t="shared" si="17"/>
        <v>-5.7404313841917909E-2</v>
      </c>
      <c r="AI32" s="141">
        <f t="shared" si="18"/>
        <v>0.43182577855340964</v>
      </c>
      <c r="AJ32" s="141">
        <f t="shared" si="19"/>
        <v>-0.94878884993251023</v>
      </c>
      <c r="AK32" s="141">
        <f t="shared" si="20"/>
        <v>-0.17071563858929276</v>
      </c>
      <c r="AL32" s="141">
        <f t="shared" si="21"/>
        <v>0.29188200735124092</v>
      </c>
      <c r="AM32" s="141">
        <f t="shared" si="22"/>
        <v>0.14698602929543184</v>
      </c>
      <c r="AN32" s="141">
        <f t="shared" si="34"/>
        <v>6.8493872086821872</v>
      </c>
      <c r="AO32" s="141">
        <f t="shared" si="34"/>
        <v>6.8561451707519065</v>
      </c>
      <c r="AP32" s="141">
        <f t="shared" si="34"/>
        <v>6.8426475419409396</v>
      </c>
      <c r="AQ32" s="141">
        <f t="shared" si="34"/>
        <v>6.8697243561817025</v>
      </c>
      <c r="AR32" s="141">
        <f t="shared" si="34"/>
        <v>6.8158627832220695</v>
      </c>
      <c r="AS32" s="141">
        <f t="shared" si="34"/>
        <v>6.9249746990131733</v>
      </c>
      <c r="AT32" s="141">
        <f t="shared" si="34"/>
        <v>6.7108123678945528</v>
      </c>
      <c r="AU32" s="141">
        <f t="shared" si="24"/>
        <v>7.1710100791257663</v>
      </c>
      <c r="AW32" s="141">
        <v>-4000</v>
      </c>
      <c r="AX32" s="141">
        <f t="shared" si="0"/>
        <v>-3.1214628343417664E-2</v>
      </c>
      <c r="AY32" s="141">
        <f t="shared" si="1"/>
        <v>-4.336894625474437E-2</v>
      </c>
      <c r="AZ32" s="141">
        <f t="shared" si="2"/>
        <v>1.2154317911326708E-2</v>
      </c>
      <c r="BA32" s="141">
        <f t="shared" si="3"/>
        <v>0.71248876764153268</v>
      </c>
      <c r="BB32" s="141">
        <f t="shared" si="4"/>
        <v>-0.45858146499449104</v>
      </c>
      <c r="BC32" s="141">
        <f t="shared" si="5"/>
        <v>1.064863468183568</v>
      </c>
      <c r="BD32" s="141">
        <f t="shared" si="6"/>
        <v>0.5891882252069699</v>
      </c>
      <c r="BE32" s="141">
        <f t="shared" si="10"/>
        <v>8.0070631751743324</v>
      </c>
      <c r="BF32" s="141">
        <f t="shared" si="10"/>
        <v>8.0070644636089927</v>
      </c>
      <c r="BG32" s="141">
        <f t="shared" si="10"/>
        <v>8.0070787053544414</v>
      </c>
      <c r="BH32" s="141">
        <f t="shared" si="10"/>
        <v>8.0072360393762203</v>
      </c>
      <c r="BI32" s="141">
        <f t="shared" si="10"/>
        <v>8.0089636234055614</v>
      </c>
      <c r="BJ32" s="141">
        <f t="shared" si="10"/>
        <v>8.0268099333730216</v>
      </c>
      <c r="BK32" s="141">
        <f t="shared" si="10"/>
        <v>8.1550476554364089</v>
      </c>
      <c r="BL32" s="141">
        <f t="shared" si="8"/>
        <v>8.5933923605504692</v>
      </c>
    </row>
    <row r="33" spans="1:64" s="141" customFormat="1" ht="12.95" customHeight="1" x14ac:dyDescent="0.2">
      <c r="A33" s="150" t="s">
        <v>309</v>
      </c>
      <c r="B33" s="151" t="s">
        <v>84</v>
      </c>
      <c r="C33" s="152">
        <v>27327.302</v>
      </c>
      <c r="D33" s="152" t="s">
        <v>163</v>
      </c>
      <c r="E33" s="141">
        <f t="shared" si="11"/>
        <v>-7117.0696199516733</v>
      </c>
      <c r="F33" s="141">
        <f t="shared" si="12"/>
        <v>-7117</v>
      </c>
      <c r="G33" s="141">
        <f t="shared" si="25"/>
        <v>-0.12072139999872888</v>
      </c>
      <c r="H33" s="141">
        <f t="shared" si="32"/>
        <v>-0.12072139999872888</v>
      </c>
      <c r="P33" s="141">
        <f t="shared" si="13"/>
        <v>-6.5305056773191858E-2</v>
      </c>
      <c r="Q33" s="161">
        <f t="shared" si="14"/>
        <v>12308.802</v>
      </c>
      <c r="R33" s="141">
        <f t="shared" si="26"/>
        <v>3.0709710964905235E-3</v>
      </c>
      <c r="S33" s="153">
        <f t="shared" si="33"/>
        <v>0.2</v>
      </c>
      <c r="Z33" s="141">
        <f t="shared" si="15"/>
        <v>-7117</v>
      </c>
      <c r="AA33" s="141">
        <f t="shared" si="16"/>
        <v>-0.12216901546057563</v>
      </c>
      <c r="AB33" s="141">
        <f t="shared" si="27"/>
        <v>-6.3857441311345103E-2</v>
      </c>
      <c r="AC33" s="141">
        <f t="shared" si="28"/>
        <v>-5.5416343225537026E-2</v>
      </c>
      <c r="AD33" s="141">
        <f t="shared" si="29"/>
        <v>1.4476154618467407E-3</v>
      </c>
      <c r="AE33" s="141">
        <f t="shared" si="30"/>
        <v>4.1911810507555049E-7</v>
      </c>
      <c r="AF33" s="141">
        <f t="shared" si="31"/>
        <v>-5.5416343225537026E-2</v>
      </c>
      <c r="AG33" s="153"/>
      <c r="AH33" s="141">
        <f t="shared" si="17"/>
        <v>-5.6863958687383774E-2</v>
      </c>
      <c r="AI33" s="141">
        <f t="shared" si="18"/>
        <v>0.43311784730052594</v>
      </c>
      <c r="AJ33" s="141">
        <f t="shared" si="19"/>
        <v>-0.94640073178889794</v>
      </c>
      <c r="AK33" s="141">
        <f t="shared" si="20"/>
        <v>-0.17495828110209391</v>
      </c>
      <c r="AL33" s="141">
        <f t="shared" si="21"/>
        <v>0.2993576232785885</v>
      </c>
      <c r="AM33" s="141">
        <f t="shared" si="22"/>
        <v>0.15080670909537572</v>
      </c>
      <c r="AN33" s="141">
        <f t="shared" si="34"/>
        <v>6.8633024621840777</v>
      </c>
      <c r="AO33" s="141">
        <f t="shared" si="34"/>
        <v>6.869787108964224</v>
      </c>
      <c r="AP33" s="141">
        <f t="shared" si="34"/>
        <v>6.8567190247134828</v>
      </c>
      <c r="AQ33" s="141">
        <f t="shared" si="34"/>
        <v>6.8831714492998941</v>
      </c>
      <c r="AR33" s="141">
        <f t="shared" si="34"/>
        <v>6.830086969767069</v>
      </c>
      <c r="AS33" s="141">
        <f t="shared" si="34"/>
        <v>6.93864222541748</v>
      </c>
      <c r="AT33" s="141">
        <f t="shared" si="34"/>
        <v>6.7238522589656364</v>
      </c>
      <c r="AU33" s="141">
        <f t="shared" si="24"/>
        <v>7.191696005444304</v>
      </c>
      <c r="AW33" s="141">
        <v>-3800</v>
      </c>
      <c r="AX33" s="141">
        <f t="shared" si="0"/>
        <v>-2.2384306494646632E-2</v>
      </c>
      <c r="AY33" s="141">
        <f t="shared" si="1"/>
        <v>-4.1415549367637777E-2</v>
      </c>
      <c r="AZ33" s="141">
        <f t="shared" si="2"/>
        <v>1.9031242872991145E-2</v>
      </c>
      <c r="BA33" s="141">
        <f t="shared" si="3"/>
        <v>0.76224132246588983</v>
      </c>
      <c r="BB33" s="141">
        <f t="shared" si="4"/>
        <v>-0.37353173343304963</v>
      </c>
      <c r="BC33" s="141">
        <f t="shared" si="5"/>
        <v>1.1584482986938156</v>
      </c>
      <c r="BD33" s="141">
        <f t="shared" si="6"/>
        <v>0.65406013070459068</v>
      </c>
      <c r="BE33" s="141">
        <f t="shared" si="10"/>
        <v>8.109298229220153</v>
      </c>
      <c r="BF33" s="141">
        <f t="shared" si="10"/>
        <v>8.1093141553605026</v>
      </c>
      <c r="BG33" s="141">
        <f t="shared" si="10"/>
        <v>8.1094204215340753</v>
      </c>
      <c r="BH33" s="141">
        <f t="shared" si="10"/>
        <v>8.1101283720956427</v>
      </c>
      <c r="BI33" s="141">
        <f t="shared" si="10"/>
        <v>8.1147968081575979</v>
      </c>
      <c r="BJ33" s="141">
        <f t="shared" si="10"/>
        <v>8.1437465854033064</v>
      </c>
      <c r="BK33" s="141">
        <f t="shared" si="10"/>
        <v>8.2826649473988798</v>
      </c>
      <c r="BL33" s="141">
        <f t="shared" si="8"/>
        <v>8.683331170631071</v>
      </c>
    </row>
    <row r="34" spans="1:64" s="141" customFormat="1" ht="12.95" customHeight="1" x14ac:dyDescent="0.2">
      <c r="A34" s="150" t="s">
        <v>309</v>
      </c>
      <c r="B34" s="151" t="s">
        <v>84</v>
      </c>
      <c r="C34" s="152">
        <v>27535.386999999999</v>
      </c>
      <c r="D34" s="152" t="s">
        <v>163</v>
      </c>
      <c r="E34" s="141">
        <f t="shared" si="11"/>
        <v>-6997.0671378377156</v>
      </c>
      <c r="F34" s="141">
        <f t="shared" si="12"/>
        <v>-6997</v>
      </c>
      <c r="G34" s="141">
        <f t="shared" si="25"/>
        <v>-0.11641739999686251</v>
      </c>
      <c r="H34" s="141">
        <f t="shared" si="32"/>
        <v>-0.11641739999686251</v>
      </c>
      <c r="P34" s="141">
        <f t="shared" si="13"/>
        <v>-6.4756480068668673E-2</v>
      </c>
      <c r="Q34" s="161">
        <f t="shared" si="14"/>
        <v>12516.886999999999</v>
      </c>
      <c r="R34" s="141">
        <f t="shared" si="26"/>
        <v>2.6688506478272553E-3</v>
      </c>
      <c r="S34" s="153">
        <f t="shared" si="33"/>
        <v>0.2</v>
      </c>
      <c r="Z34" s="141">
        <f t="shared" si="15"/>
        <v>-6997</v>
      </c>
      <c r="AA34" s="141">
        <f t="shared" si="16"/>
        <v>-0.12015084073583121</v>
      </c>
      <c r="AB34" s="141">
        <f t="shared" si="27"/>
        <v>-6.1023039329699977E-2</v>
      </c>
      <c r="AC34" s="141">
        <f t="shared" si="28"/>
        <v>-5.1660919928193841E-2</v>
      </c>
      <c r="AD34" s="141">
        <f t="shared" si="29"/>
        <v>3.7334407389686963E-3</v>
      </c>
      <c r="AE34" s="141">
        <f t="shared" si="30"/>
        <v>2.787715950278225E-6</v>
      </c>
      <c r="AF34" s="141">
        <f t="shared" si="31"/>
        <v>-5.1660919928193841E-2</v>
      </c>
      <c r="AG34" s="153"/>
      <c r="AH34" s="141">
        <f t="shared" si="17"/>
        <v>-5.5394360667162537E-2</v>
      </c>
      <c r="AI34" s="141">
        <f t="shared" si="18"/>
        <v>0.43667809757500342</v>
      </c>
      <c r="AJ34" s="141">
        <f t="shared" si="19"/>
        <v>-0.93984753570429747</v>
      </c>
      <c r="AK34" s="141">
        <f t="shared" si="20"/>
        <v>-0.18610268515975728</v>
      </c>
      <c r="AL34" s="141">
        <f t="shared" si="21"/>
        <v>0.31907803188679673</v>
      </c>
      <c r="AM34" s="141">
        <f t="shared" si="22"/>
        <v>0.16090650626970759</v>
      </c>
      <c r="AN34" s="141">
        <f t="shared" si="34"/>
        <v>6.8998071142170891</v>
      </c>
      <c r="AO34" s="141">
        <f t="shared" si="34"/>
        <v>6.9055548743063051</v>
      </c>
      <c r="AP34" s="141">
        <f t="shared" si="34"/>
        <v>6.893681079518311</v>
      </c>
      <c r="AQ34" s="141">
        <f t="shared" si="34"/>
        <v>6.9183225493312852</v>
      </c>
      <c r="AR34" s="141">
        <f t="shared" si="34"/>
        <v>6.8676497352541022</v>
      </c>
      <c r="AS34" s="141">
        <f t="shared" si="34"/>
        <v>6.9740008485713973</v>
      </c>
      <c r="AT34" s="141">
        <f t="shared" si="34"/>
        <v>6.7588196521801081</v>
      </c>
      <c r="AU34" s="141">
        <f t="shared" si="24"/>
        <v>7.2456592914926645</v>
      </c>
      <c r="AW34" s="141">
        <v>-3600</v>
      </c>
      <c r="AX34" s="141">
        <f t="shared" si="0"/>
        <v>-1.3200105474079533E-2</v>
      </c>
      <c r="AY34" s="141">
        <f t="shared" si="1"/>
        <v>-3.9396324011759049E-2</v>
      </c>
      <c r="AZ34" s="141">
        <f t="shared" si="2"/>
        <v>2.6196218537679516E-2</v>
      </c>
      <c r="BA34" s="141">
        <f t="shared" si="3"/>
        <v>0.82222427113304697</v>
      </c>
      <c r="BB34" s="141">
        <f t="shared" si="4"/>
        <v>-0.27135150401089075</v>
      </c>
      <c r="BC34" s="141">
        <f t="shared" si="5"/>
        <v>1.2664647885814837</v>
      </c>
      <c r="BD34" s="141">
        <f t="shared" si="6"/>
        <v>0.73407720390354725</v>
      </c>
      <c r="BE34" s="141">
        <f t="shared" ref="BE34:BK70" si="35">$BL34+$AB$7*SIN(BF34)</f>
        <v>8.2191367879265673</v>
      </c>
      <c r="BF34" s="141">
        <f t="shared" si="35"/>
        <v>8.219225417573508</v>
      </c>
      <c r="BG34" s="141">
        <f t="shared" si="35"/>
        <v>8.2196434481077034</v>
      </c>
      <c r="BH34" s="141">
        <f t="shared" si="35"/>
        <v>8.2216090102938555</v>
      </c>
      <c r="BI34" s="141">
        <f t="shared" si="35"/>
        <v>8.2307197772963701</v>
      </c>
      <c r="BJ34" s="141">
        <f t="shared" si="35"/>
        <v>8.2704763568261814</v>
      </c>
      <c r="BK34" s="141">
        <f t="shared" si="35"/>
        <v>8.4135210401555014</v>
      </c>
      <c r="BL34" s="141">
        <f t="shared" si="8"/>
        <v>8.773269980711671</v>
      </c>
    </row>
    <row r="35" spans="1:64" s="141" customFormat="1" ht="12.95" customHeight="1" x14ac:dyDescent="0.2">
      <c r="A35" s="150" t="s">
        <v>309</v>
      </c>
      <c r="B35" s="151" t="s">
        <v>84</v>
      </c>
      <c r="C35" s="152">
        <v>27573.536</v>
      </c>
      <c r="D35" s="152" t="s">
        <v>163</v>
      </c>
      <c r="E35" s="141">
        <f t="shared" si="11"/>
        <v>-6975.0666347252109</v>
      </c>
      <c r="F35" s="141">
        <f t="shared" si="12"/>
        <v>-6975</v>
      </c>
      <c r="G35" s="141">
        <f t="shared" si="25"/>
        <v>-0.1155449999969278</v>
      </c>
      <c r="H35" s="141">
        <f t="shared" si="32"/>
        <v>-0.1155449999969278</v>
      </c>
      <c r="P35" s="141">
        <f t="shared" si="13"/>
        <v>-6.4653337071133882E-2</v>
      </c>
      <c r="Q35" s="161">
        <f t="shared" si="14"/>
        <v>12555.036</v>
      </c>
      <c r="R35" s="141">
        <f t="shared" si="26"/>
        <v>2.5899613553526271E-3</v>
      </c>
      <c r="S35" s="153">
        <f t="shared" si="33"/>
        <v>0.2</v>
      </c>
      <c r="Z35" s="141">
        <f t="shared" si="15"/>
        <v>-6975</v>
      </c>
      <c r="AA35" s="141">
        <f t="shared" si="16"/>
        <v>-0.11976884255761786</v>
      </c>
      <c r="AB35" s="141">
        <f t="shared" si="27"/>
        <v>-6.0429494510443833E-2</v>
      </c>
      <c r="AC35" s="141">
        <f t="shared" si="28"/>
        <v>-5.0891662925793918E-2</v>
      </c>
      <c r="AD35" s="141">
        <f t="shared" si="29"/>
        <v>4.2238425606900554E-3</v>
      </c>
      <c r="AE35" s="141">
        <f t="shared" si="30"/>
        <v>3.5681691954993447E-6</v>
      </c>
      <c r="AF35" s="141">
        <f t="shared" si="31"/>
        <v>-5.0891662925793918E-2</v>
      </c>
      <c r="AG35" s="153"/>
      <c r="AH35" s="141">
        <f t="shared" si="17"/>
        <v>-5.5115505486483966E-2</v>
      </c>
      <c r="AI35" s="141">
        <f t="shared" si="18"/>
        <v>0.43736130810354279</v>
      </c>
      <c r="AJ35" s="141">
        <f t="shared" si="19"/>
        <v>-0.93859412013752608</v>
      </c>
      <c r="AK35" s="141">
        <f t="shared" si="20"/>
        <v>-0.18815811849726993</v>
      </c>
      <c r="AL35" s="141">
        <f t="shared" si="21"/>
        <v>0.32272901410534105</v>
      </c>
      <c r="AM35" s="141">
        <f t="shared" si="22"/>
        <v>0.16277981332733052</v>
      </c>
      <c r="AN35" s="141">
        <f t="shared" si="34"/>
        <v>6.9065323634223956</v>
      </c>
      <c r="AO35" s="141">
        <f t="shared" si="34"/>
        <v>6.9121427502300508</v>
      </c>
      <c r="AP35" s="141">
        <f t="shared" si="34"/>
        <v>6.90049718411107</v>
      </c>
      <c r="AQ35" s="141">
        <f t="shared" si="34"/>
        <v>6.9247812889319356</v>
      </c>
      <c r="AR35" s="141">
        <f t="shared" si="34"/>
        <v>6.8746072017341842</v>
      </c>
      <c r="AS35" s="141">
        <f t="shared" si="34"/>
        <v>6.9804386341523612</v>
      </c>
      <c r="AT35" s="141">
        <f t="shared" si="34"/>
        <v>6.76538251668853</v>
      </c>
      <c r="AU35" s="141">
        <f t="shared" si="24"/>
        <v>7.2555525606015312</v>
      </c>
      <c r="AW35" s="141">
        <v>-3400</v>
      </c>
      <c r="AX35" s="141">
        <f t="shared" si="0"/>
        <v>-3.7049528553546526E-3</v>
      </c>
      <c r="AY35" s="141">
        <f t="shared" si="1"/>
        <v>-3.7311270187108211E-2</v>
      </c>
      <c r="AZ35" s="141">
        <f t="shared" si="2"/>
        <v>3.3606317331753559E-2</v>
      </c>
      <c r="BA35" s="141">
        <f t="shared" si="3"/>
        <v>0.8953205863159015</v>
      </c>
      <c r="BB35" s="141">
        <f t="shared" si="4"/>
        <v>-0.14730176087189598</v>
      </c>
      <c r="BC35" s="141">
        <f t="shared" si="5"/>
        <v>1.3934220136030542</v>
      </c>
      <c r="BD35" s="141">
        <f t="shared" si="6"/>
        <v>0.83668152432277387</v>
      </c>
      <c r="BE35" s="141">
        <f t="shared" si="35"/>
        <v>8.3382437088066297</v>
      </c>
      <c r="BF35" s="141">
        <f t="shared" si="35"/>
        <v>8.3385599048270063</v>
      </c>
      <c r="BG35" s="141">
        <f t="shared" si="35"/>
        <v>8.3397027905046279</v>
      </c>
      <c r="BH35" s="141">
        <f t="shared" si="35"/>
        <v>8.3438132694287734</v>
      </c>
      <c r="BI35" s="141">
        <f t="shared" si="35"/>
        <v>8.3583424550124281</v>
      </c>
      <c r="BJ35" s="141">
        <f t="shared" si="35"/>
        <v>8.4069039870755731</v>
      </c>
      <c r="BK35" s="141">
        <f t="shared" si="35"/>
        <v>8.5472851772812461</v>
      </c>
      <c r="BL35" s="141">
        <f t="shared" si="8"/>
        <v>8.863208790792271</v>
      </c>
    </row>
    <row r="36" spans="1:64" s="141" customFormat="1" ht="12.95" customHeight="1" x14ac:dyDescent="0.2">
      <c r="A36" s="150" t="s">
        <v>309</v>
      </c>
      <c r="B36" s="151" t="s">
        <v>84</v>
      </c>
      <c r="C36" s="152">
        <v>27606.484</v>
      </c>
      <c r="D36" s="152" t="s">
        <v>163</v>
      </c>
      <c r="E36" s="141">
        <f t="shared" si="11"/>
        <v>-6956.0655448787984</v>
      </c>
      <c r="F36" s="141">
        <f t="shared" si="12"/>
        <v>-6956</v>
      </c>
      <c r="G36" s="141">
        <f t="shared" si="25"/>
        <v>-0.11365519999890239</v>
      </c>
      <c r="H36" s="141">
        <f t="shared" si="32"/>
        <v>-0.11365519999890239</v>
      </c>
      <c r="P36" s="141">
        <f t="shared" si="13"/>
        <v>-6.4563618023093711E-2</v>
      </c>
      <c r="Q36" s="161">
        <f t="shared" si="14"/>
        <v>12587.984</v>
      </c>
      <c r="R36" s="141">
        <f t="shared" si="26"/>
        <v>2.4099834208875437E-3</v>
      </c>
      <c r="S36" s="153">
        <f t="shared" si="33"/>
        <v>0.2</v>
      </c>
      <c r="Z36" s="141">
        <f t="shared" si="15"/>
        <v>-6956</v>
      </c>
      <c r="AA36" s="141">
        <f t="shared" si="16"/>
        <v>-0.11943593786634818</v>
      </c>
      <c r="AB36" s="141">
        <f t="shared" si="27"/>
        <v>-5.8782880155647921E-2</v>
      </c>
      <c r="AC36" s="141">
        <f t="shared" si="28"/>
        <v>-4.9091581975808679E-2</v>
      </c>
      <c r="AD36" s="141">
        <f t="shared" si="29"/>
        <v>5.7807378674457899E-3</v>
      </c>
      <c r="AE36" s="141">
        <f t="shared" si="30"/>
        <v>6.6833860584243401E-6</v>
      </c>
      <c r="AF36" s="141">
        <f t="shared" si="31"/>
        <v>-4.9091581975808679E-2</v>
      </c>
      <c r="AG36" s="153"/>
      <c r="AH36" s="141">
        <f t="shared" si="17"/>
        <v>-5.4872319843254469E-2</v>
      </c>
      <c r="AI36" s="141">
        <f t="shared" si="18"/>
        <v>0.43795912754703747</v>
      </c>
      <c r="AJ36" s="141">
        <f t="shared" si="19"/>
        <v>-0.93749837129333335</v>
      </c>
      <c r="AK36" s="141">
        <f t="shared" si="20"/>
        <v>-0.18993639163599457</v>
      </c>
      <c r="AL36" s="141">
        <f t="shared" si="21"/>
        <v>0.32589128665514694</v>
      </c>
      <c r="AM36" s="141">
        <f t="shared" si="22"/>
        <v>0.16440326458526031</v>
      </c>
      <c r="AN36" s="141">
        <f t="shared" si="34"/>
        <v>6.9123488633902834</v>
      </c>
      <c r="AO36" s="141">
        <f t="shared" si="34"/>
        <v>6.9178403480413992</v>
      </c>
      <c r="AP36" s="141">
        <f t="shared" si="34"/>
        <v>6.9063937115766221</v>
      </c>
      <c r="AQ36" s="141">
        <f t="shared" si="34"/>
        <v>6.9303635654971947</v>
      </c>
      <c r="AR36" s="141">
        <f t="shared" si="34"/>
        <v>6.880633465950396</v>
      </c>
      <c r="AS36" s="141">
        <f t="shared" si="34"/>
        <v>6.9859878436757121</v>
      </c>
      <c r="AT36" s="141">
        <f t="shared" si="34"/>
        <v>6.7710890420080778</v>
      </c>
      <c r="AU36" s="141">
        <f t="shared" si="24"/>
        <v>7.2640967475591882</v>
      </c>
      <c r="AW36" s="141">
        <v>-3200</v>
      </c>
      <c r="AX36" s="141">
        <f t="shared" si="0"/>
        <v>6.0179464951655437E-3</v>
      </c>
      <c r="AY36" s="141">
        <f t="shared" si="1"/>
        <v>-3.5160387893685245E-2</v>
      </c>
      <c r="AZ36" s="141">
        <f t="shared" si="2"/>
        <v>4.1178334388850789E-2</v>
      </c>
      <c r="BA36" s="141">
        <f t="shared" si="3"/>
        <v>0.98516204094353577</v>
      </c>
      <c r="BB36" s="141">
        <f t="shared" si="4"/>
        <v>4.5213809757393333E-3</v>
      </c>
      <c r="BC36" s="141">
        <f t="shared" si="5"/>
        <v>1.5457831277805771</v>
      </c>
      <c r="BD36" s="141">
        <f t="shared" si="6"/>
        <v>0.97529449472817875</v>
      </c>
      <c r="BE36" s="141">
        <f t="shared" si="35"/>
        <v>8.4688061771040601</v>
      </c>
      <c r="BF36" s="141">
        <f t="shared" si="35"/>
        <v>8.4696338126630764</v>
      </c>
      <c r="BG36" s="141">
        <f t="shared" si="35"/>
        <v>8.4720454076985074</v>
      </c>
      <c r="BH36" s="141">
        <f t="shared" si="35"/>
        <v>8.4790262641950651</v>
      </c>
      <c r="BI36" s="141">
        <f t="shared" si="35"/>
        <v>8.4988644664377713</v>
      </c>
      <c r="BJ36" s="141">
        <f t="shared" si="35"/>
        <v>8.5526003675030076</v>
      </c>
      <c r="BK36" s="141">
        <f t="shared" si="35"/>
        <v>8.6836030950628178</v>
      </c>
      <c r="BL36" s="141">
        <f t="shared" si="8"/>
        <v>8.9531476008728745</v>
      </c>
    </row>
    <row r="37" spans="1:64" s="141" customFormat="1" ht="12.95" customHeight="1" x14ac:dyDescent="0.2">
      <c r="A37" s="150" t="s">
        <v>309</v>
      </c>
      <c r="B37" s="151" t="s">
        <v>84</v>
      </c>
      <c r="C37" s="152">
        <v>27932.477999999999</v>
      </c>
      <c r="D37" s="152" t="s">
        <v>163</v>
      </c>
      <c r="E37" s="141">
        <f t="shared" si="11"/>
        <v>-6768.065020313079</v>
      </c>
      <c r="F37" s="141">
        <f t="shared" si="12"/>
        <v>-6768</v>
      </c>
      <c r="G37" s="141">
        <f t="shared" si="25"/>
        <v>-0.11274559999947087</v>
      </c>
      <c r="H37" s="141">
        <f t="shared" si="32"/>
        <v>-0.11274559999947087</v>
      </c>
      <c r="P37" s="141">
        <f t="shared" si="13"/>
        <v>-6.3643849394377741E-2</v>
      </c>
      <c r="Q37" s="161">
        <f t="shared" si="14"/>
        <v>12913.977999999999</v>
      </c>
      <c r="R37" s="141">
        <f t="shared" si="26"/>
        <v>2.4109819124847635E-3</v>
      </c>
      <c r="S37" s="153">
        <f t="shared" si="33"/>
        <v>0.2</v>
      </c>
      <c r="Z37" s="141">
        <f t="shared" si="15"/>
        <v>-6768</v>
      </c>
      <c r="AA37" s="141">
        <f t="shared" si="16"/>
        <v>-0.11599183042363384</v>
      </c>
      <c r="AB37" s="141">
        <f t="shared" si="27"/>
        <v>-6.0397618970214777E-2</v>
      </c>
      <c r="AC37" s="141">
        <f t="shared" si="28"/>
        <v>-4.9101750605093128E-2</v>
      </c>
      <c r="AD37" s="141">
        <f t="shared" si="29"/>
        <v>3.2462304241629714E-3</v>
      </c>
      <c r="AE37" s="141">
        <f t="shared" si="30"/>
        <v>2.1076023933522611E-6</v>
      </c>
      <c r="AF37" s="141">
        <f t="shared" si="31"/>
        <v>-4.9101750605093128E-2</v>
      </c>
      <c r="AG37" s="153"/>
      <c r="AH37" s="141">
        <f t="shared" si="17"/>
        <v>-5.2347981029256092E-2</v>
      </c>
      <c r="AI37" s="141">
        <f t="shared" si="18"/>
        <v>0.44427571492182594</v>
      </c>
      <c r="AJ37" s="141">
        <f t="shared" si="19"/>
        <v>-0.92597205354207646</v>
      </c>
      <c r="AK37" s="141">
        <f t="shared" si="20"/>
        <v>-0.20769278790979101</v>
      </c>
      <c r="AL37" s="141">
        <f t="shared" si="21"/>
        <v>0.35765986121392235</v>
      </c>
      <c r="AM37" s="141">
        <f t="shared" si="22"/>
        <v>0.18076097201601765</v>
      </c>
      <c r="AN37" s="141">
        <f t="shared" si="34"/>
        <v>6.970331264688034</v>
      </c>
      <c r="AO37" s="141">
        <f t="shared" si="34"/>
        <v>6.9746536442465716</v>
      </c>
      <c r="AP37" s="141">
        <f t="shared" si="34"/>
        <v>6.9652320809703765</v>
      </c>
      <c r="AQ37" s="141">
        <f t="shared" si="34"/>
        <v>6.9858638482407205</v>
      </c>
      <c r="AR37" s="141">
        <f t="shared" si="34"/>
        <v>6.9411244723588004</v>
      </c>
      <c r="AS37" s="141">
        <f t="shared" si="34"/>
        <v>7.040399301104614</v>
      </c>
      <c r="AT37" s="141">
        <f t="shared" si="34"/>
        <v>6.8295253731197532</v>
      </c>
      <c r="AU37" s="141">
        <f t="shared" si="24"/>
        <v>7.3486392290349531</v>
      </c>
      <c r="AW37" s="141">
        <v>-3000</v>
      </c>
      <c r="AX37" s="141">
        <f t="shared" si="0"/>
        <v>1.5806766492695613E-2</v>
      </c>
      <c r="AY37" s="141">
        <f t="shared" si="1"/>
        <v>-3.2943677131490157E-2</v>
      </c>
      <c r="AZ37" s="141">
        <f t="shared" si="2"/>
        <v>4.875044362418577E-2</v>
      </c>
      <c r="BA37" s="141">
        <f t="shared" si="3"/>
        <v>1.095663577876115</v>
      </c>
      <c r="BB37" s="141">
        <f t="shared" si="4"/>
        <v>0.19032230611245196</v>
      </c>
      <c r="BC37" s="141">
        <f t="shared" si="5"/>
        <v>1.7327521745087708</v>
      </c>
      <c r="BD37" s="141">
        <f t="shared" si="6"/>
        <v>1.1766466077430036</v>
      </c>
      <c r="BE37" s="141">
        <f t="shared" si="35"/>
        <v>8.6135909454165809</v>
      </c>
      <c r="BF37" s="141">
        <f t="shared" si="35"/>
        <v>8.6152673493176284</v>
      </c>
      <c r="BG37" s="141">
        <f t="shared" si="35"/>
        <v>8.619354708339598</v>
      </c>
      <c r="BH37" s="141">
        <f t="shared" si="35"/>
        <v>8.6292483798429842</v>
      </c>
      <c r="BI37" s="141">
        <f t="shared" si="35"/>
        <v>8.6527945619675108</v>
      </c>
      <c r="BJ37" s="141">
        <f t="shared" si="35"/>
        <v>8.7067925433395281</v>
      </c>
      <c r="BK37" s="141">
        <f t="shared" si="35"/>
        <v>8.8220998862029472</v>
      </c>
      <c r="BL37" s="141">
        <f t="shared" si="8"/>
        <v>9.0430864109534745</v>
      </c>
    </row>
    <row r="38" spans="1:64" s="141" customFormat="1" ht="12.95" customHeight="1" x14ac:dyDescent="0.2">
      <c r="A38" s="150" t="s">
        <v>309</v>
      </c>
      <c r="B38" s="151" t="s">
        <v>84</v>
      </c>
      <c r="C38" s="152">
        <v>27951.552</v>
      </c>
      <c r="D38" s="152" t="s">
        <v>163</v>
      </c>
      <c r="E38" s="141">
        <f t="shared" si="11"/>
        <v>-6757.0650571064971</v>
      </c>
      <c r="F38" s="141">
        <f t="shared" si="12"/>
        <v>-6757</v>
      </c>
      <c r="G38" s="141">
        <f t="shared" si="25"/>
        <v>-0.11280939999778639</v>
      </c>
      <c r="H38" s="141">
        <f t="shared" si="32"/>
        <v>-0.11280939999778639</v>
      </c>
      <c r="P38" s="141">
        <f t="shared" si="13"/>
        <v>-6.3588231913348434E-2</v>
      </c>
      <c r="Q38" s="161">
        <f t="shared" si="14"/>
        <v>12933.052</v>
      </c>
      <c r="R38" s="141">
        <f t="shared" si="26"/>
        <v>2.4227233875964934E-3</v>
      </c>
      <c r="S38" s="153">
        <f t="shared" si="33"/>
        <v>0.2</v>
      </c>
      <c r="Z38" s="141">
        <f t="shared" si="15"/>
        <v>-6757</v>
      </c>
      <c r="AA38" s="141">
        <f t="shared" si="16"/>
        <v>-0.11578184900084643</v>
      </c>
      <c r="AB38" s="141">
        <f t="shared" si="27"/>
        <v>-6.0615782910288386E-2</v>
      </c>
      <c r="AC38" s="141">
        <f t="shared" si="28"/>
        <v>-4.9221168084437952E-2</v>
      </c>
      <c r="AD38" s="141">
        <f t="shared" si="29"/>
        <v>2.9724490030600403E-3</v>
      </c>
      <c r="AE38" s="141">
        <f t="shared" si="30"/>
        <v>1.7670906151585257E-6</v>
      </c>
      <c r="AF38" s="141">
        <f t="shared" si="31"/>
        <v>-4.9221168084437952E-2</v>
      </c>
      <c r="AG38" s="153"/>
      <c r="AH38" s="141">
        <f t="shared" si="17"/>
        <v>-5.2193617087498E-2</v>
      </c>
      <c r="AI38" s="141">
        <f t="shared" si="18"/>
        <v>0.44466860894280202</v>
      </c>
      <c r="AJ38" s="141">
        <f t="shared" si="19"/>
        <v>-0.92525790997043822</v>
      </c>
      <c r="AK38" s="141">
        <f t="shared" si="20"/>
        <v>-0.20874103880614039</v>
      </c>
      <c r="AL38" s="141">
        <f t="shared" si="21"/>
        <v>0.35954680640998188</v>
      </c>
      <c r="AM38" s="141">
        <f t="shared" si="22"/>
        <v>0.18173543861443417</v>
      </c>
      <c r="AN38" s="141">
        <f t="shared" si="34"/>
        <v>6.9737488068577322</v>
      </c>
      <c r="AO38" s="141">
        <f t="shared" si="34"/>
        <v>6.9780042335048211</v>
      </c>
      <c r="AP38" s="141">
        <f t="shared" si="34"/>
        <v>6.9687025452238522</v>
      </c>
      <c r="AQ38" s="141">
        <f t="shared" si="34"/>
        <v>6.9891289635625764</v>
      </c>
      <c r="AR38" s="141">
        <f t="shared" si="34"/>
        <v>6.9447115350067259</v>
      </c>
      <c r="AS38" s="141">
        <f t="shared" si="34"/>
        <v>7.0435573203045569</v>
      </c>
      <c r="AT38" s="141">
        <f t="shared" si="34"/>
        <v>6.8330576675654981</v>
      </c>
      <c r="AU38" s="141">
        <f t="shared" si="24"/>
        <v>7.3535858635893856</v>
      </c>
      <c r="AW38" s="141">
        <v>-2800</v>
      </c>
      <c r="AX38" s="141">
        <f t="shared" si="0"/>
        <v>2.5348328016973693E-2</v>
      </c>
      <c r="AY38" s="141">
        <f t="shared" si="1"/>
        <v>-3.0661137900522942E-2</v>
      </c>
      <c r="AZ38" s="141">
        <f t="shared" si="2"/>
        <v>5.6009465917496636E-2</v>
      </c>
      <c r="BA38" s="141">
        <f t="shared" si="3"/>
        <v>1.2287449635692271</v>
      </c>
      <c r="BB38" s="141">
        <f t="shared" si="4"/>
        <v>0.41264714839256889</v>
      </c>
      <c r="BC38" s="141">
        <f t="shared" si="5"/>
        <v>1.9666199962085917</v>
      </c>
      <c r="BD38" s="141">
        <f t="shared" si="6"/>
        <v>1.5016791938226586</v>
      </c>
      <c r="BE38" s="141">
        <f t="shared" si="35"/>
        <v>8.7756544238852374</v>
      </c>
      <c r="BF38" s="141">
        <f t="shared" si="35"/>
        <v>8.7783014766411274</v>
      </c>
      <c r="BG38" s="141">
        <f t="shared" si="35"/>
        <v>8.7838795428229766</v>
      </c>
      <c r="BH38" s="141">
        <f t="shared" si="35"/>
        <v>8.7955589324488876</v>
      </c>
      <c r="BI38" s="141">
        <f t="shared" si="35"/>
        <v>8.8196990637395931</v>
      </c>
      <c r="BJ38" s="141">
        <f t="shared" si="35"/>
        <v>8.8683730591618612</v>
      </c>
      <c r="BK38" s="141">
        <f t="shared" si="35"/>
        <v>8.9623830303979588</v>
      </c>
      <c r="BL38" s="141">
        <f t="shared" si="8"/>
        <v>9.1330252210340745</v>
      </c>
    </row>
    <row r="39" spans="1:64" s="141" customFormat="1" ht="12.95" customHeight="1" x14ac:dyDescent="0.2">
      <c r="A39" s="150" t="s">
        <v>309</v>
      </c>
      <c r="B39" s="151" t="s">
        <v>84</v>
      </c>
      <c r="C39" s="152">
        <v>27958.487000000001</v>
      </c>
      <c r="D39" s="152" t="s">
        <v>163</v>
      </c>
      <c r="E39" s="141">
        <f t="shared" si="11"/>
        <v>-6753.0656471852608</v>
      </c>
      <c r="F39" s="141">
        <f t="shared" si="12"/>
        <v>-6753</v>
      </c>
      <c r="G39" s="141">
        <f t="shared" si="25"/>
        <v>-0.1138325999963854</v>
      </c>
      <c r="H39" s="141">
        <f t="shared" si="32"/>
        <v>-0.1138325999963854</v>
      </c>
      <c r="P39" s="141">
        <f t="shared" si="13"/>
        <v>-6.3567958003440728E-2</v>
      </c>
      <c r="Q39" s="161">
        <f t="shared" si="14"/>
        <v>12939.987000000001</v>
      </c>
      <c r="R39" s="141">
        <f t="shared" si="26"/>
        <v>2.5265342346788965E-3</v>
      </c>
      <c r="S39" s="153">
        <f t="shared" si="33"/>
        <v>0.2</v>
      </c>
      <c r="Z39" s="141">
        <f t="shared" si="15"/>
        <v>-6753</v>
      </c>
      <c r="AA39" s="141">
        <f t="shared" si="16"/>
        <v>-0.11570525953123786</v>
      </c>
      <c r="AB39" s="141">
        <f t="shared" si="27"/>
        <v>-6.1695298468588268E-2</v>
      </c>
      <c r="AC39" s="141">
        <f t="shared" si="28"/>
        <v>-5.026464199294467E-2</v>
      </c>
      <c r="AD39" s="141">
        <f t="shared" si="29"/>
        <v>1.8726595348524666E-3</v>
      </c>
      <c r="AE39" s="141">
        <f t="shared" si="30"/>
        <v>7.013707466947713E-7</v>
      </c>
      <c r="AF39" s="141">
        <f t="shared" si="31"/>
        <v>-5.026464199294467E-2</v>
      </c>
      <c r="AG39" s="153"/>
      <c r="AH39" s="141">
        <f t="shared" si="17"/>
        <v>-5.2137301527797129E-2</v>
      </c>
      <c r="AI39" s="141">
        <f t="shared" si="18"/>
        <v>0.44481213797647512</v>
      </c>
      <c r="AJ39" s="141">
        <f t="shared" si="19"/>
        <v>-0.92499709889971327</v>
      </c>
      <c r="AK39" s="141">
        <f t="shared" si="20"/>
        <v>-0.20912248333724581</v>
      </c>
      <c r="AL39" s="141">
        <f t="shared" si="21"/>
        <v>0.36023377246670935</v>
      </c>
      <c r="AM39" s="141">
        <f t="shared" si="22"/>
        <v>0.18209028828588678</v>
      </c>
      <c r="AN39" s="141">
        <f t="shared" si="34"/>
        <v>6.9749922551181518</v>
      </c>
      <c r="AO39" s="141">
        <f t="shared" si="34"/>
        <v>6.9792233998934288</v>
      </c>
      <c r="AP39" s="141">
        <f t="shared" si="34"/>
        <v>6.9699652956524067</v>
      </c>
      <c r="AQ39" s="141">
        <f t="shared" si="34"/>
        <v>6.9903168393458008</v>
      </c>
      <c r="AR39" s="141">
        <f t="shared" si="34"/>
        <v>6.9460172053508646</v>
      </c>
      <c r="AS39" s="141">
        <f t="shared" si="34"/>
        <v>7.0447050536844182</v>
      </c>
      <c r="AT39" s="141">
        <f t="shared" si="34"/>
        <v>6.8343452943665479</v>
      </c>
      <c r="AU39" s="141">
        <f t="shared" si="24"/>
        <v>7.3553846397909979</v>
      </c>
      <c r="AW39" s="141">
        <v>-2600</v>
      </c>
      <c r="AX39" s="141">
        <f t="shared" si="0"/>
        <v>3.4079392597552133E-2</v>
      </c>
      <c r="AY39" s="141">
        <f t="shared" si="1"/>
        <v>-2.8312770200783599E-2</v>
      </c>
      <c r="AZ39" s="141">
        <f t="shared" si="2"/>
        <v>6.2392162798335732E-2</v>
      </c>
      <c r="BA39" s="141">
        <f t="shared" si="3"/>
        <v>1.3776349828038972</v>
      </c>
      <c r="BB39" s="141">
        <f t="shared" si="4"/>
        <v>0.65903216850099333</v>
      </c>
      <c r="BC39" s="141">
        <f t="shared" si="5"/>
        <v>2.2607929520083068</v>
      </c>
      <c r="BD39" s="141">
        <f t="shared" si="6"/>
        <v>2.1219299540389316</v>
      </c>
      <c r="BE39" s="141">
        <f t="shared" si="35"/>
        <v>8.9572618720009416</v>
      </c>
      <c r="BF39" s="141">
        <f t="shared" si="35"/>
        <v>8.9604045314037783</v>
      </c>
      <c r="BG39" s="141">
        <f t="shared" si="35"/>
        <v>8.9663204118703099</v>
      </c>
      <c r="BH39" s="141">
        <f t="shared" si="35"/>
        <v>8.9774102829941924</v>
      </c>
      <c r="BI39" s="141">
        <f t="shared" si="35"/>
        <v>8.9980428864405582</v>
      </c>
      <c r="BJ39" s="141">
        <f t="shared" si="35"/>
        <v>9.035929662934084</v>
      </c>
      <c r="BK39" s="141">
        <f t="shared" si="35"/>
        <v>9.1040455672906901</v>
      </c>
      <c r="BL39" s="141">
        <f t="shared" si="8"/>
        <v>9.2229640311146763</v>
      </c>
    </row>
    <row r="40" spans="1:64" s="141" customFormat="1" ht="12.95" customHeight="1" x14ac:dyDescent="0.2">
      <c r="A40" s="150" t="s">
        <v>343</v>
      </c>
      <c r="B40" s="151" t="s">
        <v>84</v>
      </c>
      <c r="C40" s="152">
        <v>28298.356</v>
      </c>
      <c r="D40" s="152" t="s">
        <v>163</v>
      </c>
      <c r="E40" s="141">
        <f t="shared" si="11"/>
        <v>-6557.0634192803718</v>
      </c>
      <c r="F40" s="141">
        <f t="shared" si="12"/>
        <v>-6557</v>
      </c>
      <c r="G40" s="141">
        <f t="shared" si="25"/>
        <v>-0.10996939999677124</v>
      </c>
      <c r="H40" s="141">
        <f t="shared" si="32"/>
        <v>-0.10996939999677124</v>
      </c>
      <c r="P40" s="141">
        <f t="shared" si="13"/>
        <v>-6.2542280468265571E-2</v>
      </c>
      <c r="Q40" s="161">
        <f t="shared" si="14"/>
        <v>13279.856</v>
      </c>
      <c r="R40" s="141">
        <f t="shared" si="26"/>
        <v>2.2493316667711641E-3</v>
      </c>
      <c r="S40" s="153">
        <f t="shared" si="33"/>
        <v>0.2</v>
      </c>
      <c r="Z40" s="141">
        <f t="shared" si="15"/>
        <v>-6557</v>
      </c>
      <c r="AA40" s="141">
        <f t="shared" si="16"/>
        <v>-0.11179996818955629</v>
      </c>
      <c r="AB40" s="141">
        <f t="shared" si="27"/>
        <v>-6.0711712275480528E-2</v>
      </c>
      <c r="AC40" s="141">
        <f t="shared" si="28"/>
        <v>-4.7427119528505673E-2</v>
      </c>
      <c r="AD40" s="141">
        <f t="shared" si="29"/>
        <v>1.8305681927850426E-3</v>
      </c>
      <c r="AE40" s="141">
        <f t="shared" si="30"/>
        <v>6.7019598168725933E-7</v>
      </c>
      <c r="AF40" s="141">
        <f t="shared" si="31"/>
        <v>-4.7427119528505673E-2</v>
      </c>
      <c r="AG40" s="153"/>
      <c r="AH40" s="141">
        <f t="shared" si="17"/>
        <v>-4.9257687721290716E-2</v>
      </c>
      <c r="AI40" s="141">
        <f t="shared" si="18"/>
        <v>0.45228991760137671</v>
      </c>
      <c r="AJ40" s="141">
        <f t="shared" si="19"/>
        <v>-0.91145904354460128</v>
      </c>
      <c r="AK40" s="141">
        <f t="shared" si="20"/>
        <v>-0.22799000156647736</v>
      </c>
      <c r="AL40" s="141">
        <f t="shared" si="21"/>
        <v>0.39444487618197754</v>
      </c>
      <c r="AM40" s="141">
        <f t="shared" si="22"/>
        <v>0.19981995960273571</v>
      </c>
      <c r="AN40" s="141">
        <f t="shared" si="34"/>
        <v>7.0363990381941663</v>
      </c>
      <c r="AO40" s="141">
        <f t="shared" si="34"/>
        <v>7.039497183685901</v>
      </c>
      <c r="AP40" s="141">
        <f t="shared" si="34"/>
        <v>7.032341760646931</v>
      </c>
      <c r="AQ40" s="141">
        <f t="shared" si="34"/>
        <v>7.0489415676107985</v>
      </c>
      <c r="AR40" s="141">
        <f t="shared" si="34"/>
        <v>7.0108157406929541</v>
      </c>
      <c r="AS40" s="141">
        <f t="shared" si="34"/>
        <v>7.100580383047812</v>
      </c>
      <c r="AT40" s="141">
        <f t="shared" si="34"/>
        <v>6.8995352416913951</v>
      </c>
      <c r="AU40" s="141">
        <f t="shared" si="24"/>
        <v>7.4435246736699865</v>
      </c>
      <c r="AW40" s="141">
        <v>-2400</v>
      </c>
      <c r="AX40" s="141">
        <f t="shared" si="0"/>
        <v>4.1151228367991857E-2</v>
      </c>
      <c r="AY40" s="141">
        <f t="shared" si="1"/>
        <v>-2.589857403227214E-2</v>
      </c>
      <c r="AZ40" s="141">
        <f t="shared" si="2"/>
        <v>6.7049802400263994E-2</v>
      </c>
      <c r="BA40" s="141">
        <f t="shared" si="3"/>
        <v>1.5149852250582159</v>
      </c>
      <c r="BB40" s="141">
        <f t="shared" si="4"/>
        <v>0.8823321807106782</v>
      </c>
      <c r="BC40" s="141">
        <f t="shared" si="5"/>
        <v>2.6220566177754598</v>
      </c>
      <c r="BD40" s="141">
        <f t="shared" si="6"/>
        <v>3.7626072056028241</v>
      </c>
      <c r="BE40" s="141">
        <f t="shared" si="35"/>
        <v>9.1578086784035033</v>
      </c>
      <c r="BF40" s="141">
        <f t="shared" si="35"/>
        <v>9.1602808841775367</v>
      </c>
      <c r="BG40" s="141">
        <f t="shared" si="35"/>
        <v>9.1645956169389091</v>
      </c>
      <c r="BH40" s="141">
        <f t="shared" si="35"/>
        <v>9.1721143039528972</v>
      </c>
      <c r="BI40" s="141">
        <f t="shared" si="35"/>
        <v>9.1851815678413722</v>
      </c>
      <c r="BJ40" s="141">
        <f t="shared" si="35"/>
        <v>9.2077946772735384</v>
      </c>
      <c r="BK40" s="141">
        <f t="shared" si="35"/>
        <v>9.2466693861501543</v>
      </c>
      <c r="BL40" s="141">
        <f t="shared" si="8"/>
        <v>9.3129028411952781</v>
      </c>
    </row>
    <row r="41" spans="1:64" s="141" customFormat="1" ht="12.95" customHeight="1" x14ac:dyDescent="0.2">
      <c r="A41" s="150" t="s">
        <v>343</v>
      </c>
      <c r="B41" s="151" t="s">
        <v>84</v>
      </c>
      <c r="C41" s="152">
        <v>28688.508999999998</v>
      </c>
      <c r="D41" s="152" t="s">
        <v>163</v>
      </c>
      <c r="E41" s="141">
        <f t="shared" si="11"/>
        <v>-6332.0624417749923</v>
      </c>
      <c r="F41" s="141">
        <f t="shared" si="12"/>
        <v>-6332</v>
      </c>
      <c r="G41" s="141">
        <f t="shared" si="25"/>
        <v>-0.10827439999775379</v>
      </c>
      <c r="H41" s="141">
        <f t="shared" si="32"/>
        <v>-0.10827439999775379</v>
      </c>
      <c r="P41" s="141">
        <f t="shared" si="13"/>
        <v>-6.1286899500968148E-2</v>
      </c>
      <c r="Q41" s="161">
        <f t="shared" si="14"/>
        <v>13670.008999999998</v>
      </c>
      <c r="R41" s="141">
        <f t="shared" si="26"/>
        <v>2.2078252029354311E-3</v>
      </c>
      <c r="S41" s="153">
        <f t="shared" si="33"/>
        <v>0.2</v>
      </c>
      <c r="Z41" s="141">
        <f t="shared" si="15"/>
        <v>-6332</v>
      </c>
      <c r="AA41" s="141">
        <f t="shared" si="16"/>
        <v>-0.10694598288577015</v>
      </c>
      <c r="AB41" s="141">
        <f t="shared" si="27"/>
        <v>-6.2615316612951805E-2</v>
      </c>
      <c r="AC41" s="141">
        <f t="shared" si="28"/>
        <v>-4.6987500496785642E-2</v>
      </c>
      <c r="AD41" s="141">
        <f t="shared" si="29"/>
        <v>-1.328417111983643E-3</v>
      </c>
      <c r="AE41" s="141">
        <f t="shared" si="30"/>
        <v>3.5293840468219252E-7</v>
      </c>
      <c r="AF41" s="141">
        <f t="shared" si="31"/>
        <v>-4.6987500496785642E-2</v>
      </c>
      <c r="AG41" s="153"/>
      <c r="AH41" s="141">
        <f t="shared" si="17"/>
        <v>-4.5659083384801992E-2</v>
      </c>
      <c r="AI41" s="141">
        <f t="shared" si="18"/>
        <v>0.4620284283317676</v>
      </c>
      <c r="AJ41" s="141">
        <f t="shared" si="19"/>
        <v>-0.89395037230428165</v>
      </c>
      <c r="AK41" s="141">
        <f t="shared" si="20"/>
        <v>-0.25010470457830475</v>
      </c>
      <c r="AL41" s="141">
        <f t="shared" si="21"/>
        <v>0.43517807846029871</v>
      </c>
      <c r="AM41" s="141">
        <f t="shared" si="22"/>
        <v>0.22108925830269552</v>
      </c>
      <c r="AN41" s="141">
        <f t="shared" ref="AN41:AT50" si="36">$AU41+$AB$7*SIN(AO41)</f>
        <v>7.1081401060051324</v>
      </c>
      <c r="AO41" s="141">
        <f t="shared" si="36"/>
        <v>7.110131748169886</v>
      </c>
      <c r="AP41" s="141">
        <f t="shared" si="36"/>
        <v>7.1051871826028616</v>
      </c>
      <c r="AQ41" s="141">
        <f t="shared" si="36"/>
        <v>7.117512177795307</v>
      </c>
      <c r="AR41" s="141">
        <f t="shared" si="36"/>
        <v>7.0870881671798021</v>
      </c>
      <c r="AS41" s="141">
        <f t="shared" si="36"/>
        <v>7.1641480303784251</v>
      </c>
      <c r="AT41" s="141">
        <f t="shared" si="36"/>
        <v>6.9795868027604566</v>
      </c>
      <c r="AU41" s="141">
        <f t="shared" si="24"/>
        <v>7.5447058350106619</v>
      </c>
      <c r="AW41" s="141">
        <v>-2200</v>
      </c>
      <c r="AX41" s="141">
        <f t="shared" si="0"/>
        <v>4.5634401456170662E-2</v>
      </c>
      <c r="AY41" s="141">
        <f t="shared" si="1"/>
        <v>-2.3418549394988556E-2</v>
      </c>
      <c r="AZ41" s="141">
        <f t="shared" si="2"/>
        <v>6.9052950851159214E-2</v>
      </c>
      <c r="BA41" s="141">
        <f t="shared" si="3"/>
        <v>1.5900012460120139</v>
      </c>
      <c r="BB41" s="141">
        <f t="shared" si="4"/>
        <v>0.99715576736332467</v>
      </c>
      <c r="BC41" s="141">
        <f t="shared" si="5"/>
        <v>3.0366182552152994</v>
      </c>
      <c r="BD41" s="141">
        <f t="shared" si="6"/>
        <v>19.034765518915158</v>
      </c>
      <c r="BE41" s="141">
        <f t="shared" si="35"/>
        <v>9.3717028512508911</v>
      </c>
      <c r="BF41" s="141">
        <f t="shared" si="35"/>
        <v>9.37226684314194</v>
      </c>
      <c r="BG41" s="141">
        <f t="shared" si="35"/>
        <v>9.3732187860096232</v>
      </c>
      <c r="BH41" s="141">
        <f t="shared" si="35"/>
        <v>9.3748254326087501</v>
      </c>
      <c r="BI41" s="141">
        <f t="shared" si="35"/>
        <v>9.3775367683768369</v>
      </c>
      <c r="BJ41" s="141">
        <f t="shared" si="35"/>
        <v>9.3821115717527235</v>
      </c>
      <c r="BK41" s="141">
        <f t="shared" si="35"/>
        <v>9.389828605685695</v>
      </c>
      <c r="BL41" s="141">
        <f t="shared" si="8"/>
        <v>9.4028416512758781</v>
      </c>
    </row>
    <row r="42" spans="1:64" s="141" customFormat="1" ht="12.95" customHeight="1" x14ac:dyDescent="0.2">
      <c r="A42" s="150" t="s">
        <v>343</v>
      </c>
      <c r="B42" s="151" t="s">
        <v>84</v>
      </c>
      <c r="C42" s="152">
        <v>28695.444</v>
      </c>
      <c r="D42" s="152" t="s">
        <v>163</v>
      </c>
      <c r="E42" s="141">
        <f t="shared" si="11"/>
        <v>-6328.063031853756</v>
      </c>
      <c r="F42" s="141">
        <f t="shared" si="12"/>
        <v>-6328</v>
      </c>
      <c r="G42" s="141">
        <f t="shared" si="25"/>
        <v>-0.1092975999963528</v>
      </c>
      <c r="H42" s="141">
        <f t="shared" si="32"/>
        <v>-0.1092975999963528</v>
      </c>
      <c r="P42" s="141">
        <f t="shared" si="13"/>
        <v>-6.1263827881137635E-2</v>
      </c>
      <c r="Q42" s="161">
        <f t="shared" si="14"/>
        <v>13676.944</v>
      </c>
      <c r="R42" s="141">
        <f t="shared" si="26"/>
        <v>2.3072432636164221E-3</v>
      </c>
      <c r="S42" s="153">
        <f t="shared" si="33"/>
        <v>0.2</v>
      </c>
      <c r="Z42" s="141">
        <f t="shared" si="15"/>
        <v>-6328</v>
      </c>
      <c r="AA42" s="141">
        <f t="shared" si="16"/>
        <v>-0.1068560741477862</v>
      </c>
      <c r="AB42" s="141">
        <f t="shared" si="27"/>
        <v>-6.3705353729704234E-2</v>
      </c>
      <c r="AC42" s="141">
        <f t="shared" si="28"/>
        <v>-4.8033772115215166E-2</v>
      </c>
      <c r="AD42" s="141">
        <f t="shared" si="29"/>
        <v>-2.4415258485666058E-3</v>
      </c>
      <c r="AE42" s="141">
        <f t="shared" si="30"/>
        <v>1.1922096938437771E-6</v>
      </c>
      <c r="AF42" s="141">
        <f t="shared" si="31"/>
        <v>-4.8033772115215166E-2</v>
      </c>
      <c r="AG42" s="153"/>
      <c r="AH42" s="141">
        <f t="shared" si="17"/>
        <v>-4.559224626664856E-2</v>
      </c>
      <c r="AI42" s="141">
        <f t="shared" si="18"/>
        <v>0.46221357194891444</v>
      </c>
      <c r="AJ42" s="141">
        <f t="shared" si="19"/>
        <v>-0.89361863014327758</v>
      </c>
      <c r="AK42" s="141">
        <f t="shared" si="20"/>
        <v>-0.25050256082412364</v>
      </c>
      <c r="AL42" s="141">
        <f t="shared" si="21"/>
        <v>0.43591775453574144</v>
      </c>
      <c r="AM42" s="141">
        <f t="shared" si="22"/>
        <v>0.22147720593296291</v>
      </c>
      <c r="AN42" s="141">
        <f t="shared" si="36"/>
        <v>7.1094286073245367</v>
      </c>
      <c r="AO42" s="141">
        <f t="shared" si="36"/>
        <v>7.1114028627926062</v>
      </c>
      <c r="AP42" s="141">
        <f t="shared" si="36"/>
        <v>7.106494615426314</v>
      </c>
      <c r="AQ42" s="141">
        <f t="shared" si="36"/>
        <v>7.1187460507863261</v>
      </c>
      <c r="AR42" s="141">
        <f t="shared" si="36"/>
        <v>7.0884613728012669</v>
      </c>
      <c r="AS42" s="141">
        <f t="shared" si="36"/>
        <v>7.1652759605919831</v>
      </c>
      <c r="AT42" s="141">
        <f t="shared" si="36"/>
        <v>6.9810616847323352</v>
      </c>
      <c r="AU42" s="141">
        <f t="shared" si="24"/>
        <v>7.5465046112122742</v>
      </c>
      <c r="AW42" s="141">
        <v>-2000</v>
      </c>
      <c r="AX42" s="141">
        <f t="shared" si="0"/>
        <v>4.6998905469539443E-2</v>
      </c>
      <c r="AY42" s="141">
        <f t="shared" si="1"/>
        <v>-2.0872696288932849E-2</v>
      </c>
      <c r="AZ42" s="141">
        <f t="shared" si="2"/>
        <v>6.7871601758472289E-2</v>
      </c>
      <c r="BA42" s="141">
        <f t="shared" si="3"/>
        <v>1.5627784848150719</v>
      </c>
      <c r="BB42" s="141">
        <f t="shared" si="4"/>
        <v>0.93885048250155179</v>
      </c>
      <c r="BC42" s="141">
        <f t="shared" si="5"/>
        <v>-2.8196074211593332</v>
      </c>
      <c r="BD42" s="141">
        <f t="shared" si="6"/>
        <v>-6.1577078328288568</v>
      </c>
      <c r="BE42" s="141">
        <f t="shared" si="35"/>
        <v>9.5885159700965197</v>
      </c>
      <c r="BF42" s="141">
        <f t="shared" si="35"/>
        <v>9.5868566627374925</v>
      </c>
      <c r="BG42" s="141">
        <f t="shared" si="35"/>
        <v>9.5840232743275262</v>
      </c>
      <c r="BH42" s="141">
        <f t="shared" si="35"/>
        <v>9.5791880227478092</v>
      </c>
      <c r="BI42" s="141">
        <f t="shared" si="35"/>
        <v>9.5709448711518537</v>
      </c>
      <c r="BJ42" s="141">
        <f t="shared" si="35"/>
        <v>9.5569146362830555</v>
      </c>
      <c r="BK42" s="141">
        <f t="shared" si="35"/>
        <v>9.5330930166747372</v>
      </c>
      <c r="BL42" s="141">
        <f t="shared" si="8"/>
        <v>9.4927804613564781</v>
      </c>
    </row>
    <row r="43" spans="1:64" s="141" customFormat="1" ht="12.95" customHeight="1" x14ac:dyDescent="0.2">
      <c r="A43" s="150" t="s">
        <v>343</v>
      </c>
      <c r="B43" s="151" t="s">
        <v>84</v>
      </c>
      <c r="C43" s="152">
        <v>29028.383000000002</v>
      </c>
      <c r="D43" s="152" t="s">
        <v>163</v>
      </c>
      <c r="E43" s="141">
        <f t="shared" si="11"/>
        <v>-6136.0573303734018</v>
      </c>
      <c r="F43" s="141">
        <f t="shared" si="12"/>
        <v>-6136</v>
      </c>
      <c r="G43" s="141">
        <f t="shared" si="25"/>
        <v>-9.9411199997121003E-2</v>
      </c>
      <c r="H43" s="141">
        <f t="shared" si="32"/>
        <v>-9.9411199997121003E-2</v>
      </c>
      <c r="P43" s="141">
        <f t="shared" si="13"/>
        <v>-6.0125424417562946E-2</v>
      </c>
      <c r="Q43" s="161">
        <f t="shared" si="14"/>
        <v>14009.883000000002</v>
      </c>
      <c r="R43" s="141">
        <f t="shared" si="26"/>
        <v>1.5433721628874001E-3</v>
      </c>
      <c r="S43" s="153">
        <f t="shared" si="33"/>
        <v>0.2</v>
      </c>
      <c r="Z43" s="141">
        <f t="shared" si="15"/>
        <v>-6136</v>
      </c>
      <c r="AA43" s="141">
        <f t="shared" si="16"/>
        <v>-0.10239043446798735</v>
      </c>
      <c r="AB43" s="141">
        <f t="shared" si="27"/>
        <v>-5.7146189946696603E-2</v>
      </c>
      <c r="AC43" s="141">
        <f t="shared" si="28"/>
        <v>-3.9285775579558056E-2</v>
      </c>
      <c r="AD43" s="141">
        <f t="shared" si="29"/>
        <v>2.9792344708663432E-3</v>
      </c>
      <c r="AE43" s="141">
        <f t="shared" si="30"/>
        <v>1.7751676064796519E-6</v>
      </c>
      <c r="AF43" s="141">
        <f t="shared" si="31"/>
        <v>-3.9285775579558056E-2</v>
      </c>
      <c r="AG43" s="153"/>
      <c r="AH43" s="141">
        <f t="shared" si="17"/>
        <v>-4.2265010050424399E-2</v>
      </c>
      <c r="AI43" s="141">
        <f t="shared" si="18"/>
        <v>0.47163444606541494</v>
      </c>
      <c r="AJ43" s="141">
        <f t="shared" si="19"/>
        <v>-0.87678502929167568</v>
      </c>
      <c r="AK43" s="141">
        <f t="shared" si="20"/>
        <v>-0.26980662814465528</v>
      </c>
      <c r="AL43" s="141">
        <f t="shared" si="21"/>
        <v>0.47212639744096052</v>
      </c>
      <c r="AM43" s="141">
        <f t="shared" si="22"/>
        <v>0.24054813557835561</v>
      </c>
      <c r="AN43" s="141">
        <f t="shared" si="36"/>
        <v>7.1718644435457701</v>
      </c>
      <c r="AO43" s="141">
        <f t="shared" si="36"/>
        <v>7.1731059704609939</v>
      </c>
      <c r="AP43" s="141">
        <f t="shared" si="36"/>
        <v>7.1697882426787425</v>
      </c>
      <c r="AQ43" s="141">
        <f t="shared" si="36"/>
        <v>7.1786847833538001</v>
      </c>
      <c r="AR43" s="141">
        <f t="shared" si="36"/>
        <v>7.1550430981779325</v>
      </c>
      <c r="AS43" s="141">
        <f t="shared" si="36"/>
        <v>7.2194940760560709</v>
      </c>
      <c r="AT43" s="141">
        <f t="shared" si="36"/>
        <v>7.0540255014941282</v>
      </c>
      <c r="AU43" s="141">
        <f t="shared" si="24"/>
        <v>7.6328458688896514</v>
      </c>
      <c r="AW43" s="141">
        <v>-1800</v>
      </c>
      <c r="AX43" s="141">
        <f t="shared" si="0"/>
        <v>4.5485538491635003E-2</v>
      </c>
      <c r="AY43" s="141">
        <f t="shared" si="1"/>
        <v>-1.8261014714105014E-2</v>
      </c>
      <c r="AZ43" s="141">
        <f t="shared" si="2"/>
        <v>6.374655320574002E-2</v>
      </c>
      <c r="BA43" s="141">
        <f t="shared" si="3"/>
        <v>1.4488442974782882</v>
      </c>
      <c r="BB43" s="141">
        <f t="shared" si="4"/>
        <v>0.73692328648543581</v>
      </c>
      <c r="BC43" s="141">
        <f t="shared" si="5"/>
        <v>-2.4288384058657138</v>
      </c>
      <c r="BD43" s="141">
        <f t="shared" si="6"/>
        <v>-2.6862057386509544</v>
      </c>
      <c r="BE43" s="141">
        <f t="shared" si="35"/>
        <v>9.7966181992105135</v>
      </c>
      <c r="BF43" s="141">
        <f t="shared" si="35"/>
        <v>9.7936291194892018</v>
      </c>
      <c r="BG43" s="141">
        <f t="shared" si="35"/>
        <v>9.7882330804043907</v>
      </c>
      <c r="BH43" s="141">
        <f t="shared" si="35"/>
        <v>9.7785197094136027</v>
      </c>
      <c r="BI43" s="141">
        <f t="shared" si="35"/>
        <v>9.7611213844531655</v>
      </c>
      <c r="BJ43" s="141">
        <f t="shared" si="35"/>
        <v>9.7302163677759914</v>
      </c>
      <c r="BK43" s="141">
        <f t="shared" si="35"/>
        <v>9.6760315595755628</v>
      </c>
      <c r="BL43" s="141">
        <f t="shared" si="8"/>
        <v>9.5827192714370799</v>
      </c>
    </row>
    <row r="44" spans="1:64" s="141" customFormat="1" ht="12.95" customHeight="1" x14ac:dyDescent="0.2">
      <c r="A44" s="150" t="s">
        <v>343</v>
      </c>
      <c r="B44" s="151" t="s">
        <v>84</v>
      </c>
      <c r="C44" s="152">
        <v>29040.517</v>
      </c>
      <c r="D44" s="152" t="s">
        <v>163</v>
      </c>
      <c r="E44" s="141">
        <f t="shared" si="11"/>
        <v>-6129.059660584755</v>
      </c>
      <c r="F44" s="141">
        <f t="shared" si="12"/>
        <v>-6129</v>
      </c>
      <c r="G44" s="141">
        <f t="shared" si="25"/>
        <v>-0.10345179999421816</v>
      </c>
      <c r="H44" s="141">
        <f t="shared" si="32"/>
        <v>-0.10345179999421816</v>
      </c>
      <c r="P44" s="141">
        <f t="shared" si="13"/>
        <v>-6.008277388640762E-2</v>
      </c>
      <c r="Q44" s="161">
        <f t="shared" si="14"/>
        <v>14022.017</v>
      </c>
      <c r="R44" s="141">
        <f t="shared" si="26"/>
        <v>1.8808724255399525E-3</v>
      </c>
      <c r="S44" s="153">
        <f t="shared" si="33"/>
        <v>0.2</v>
      </c>
      <c r="Z44" s="141">
        <f t="shared" si="15"/>
        <v>-6129</v>
      </c>
      <c r="AA44" s="141">
        <f t="shared" si="16"/>
        <v>-0.10222204134414985</v>
      </c>
      <c r="AB44" s="141">
        <f t="shared" si="27"/>
        <v>-6.1312532536475936E-2</v>
      </c>
      <c r="AC44" s="141">
        <f t="shared" si="28"/>
        <v>-4.3369026107810543E-2</v>
      </c>
      <c r="AD44" s="141">
        <f t="shared" si="29"/>
        <v>-1.2297586500683161E-3</v>
      </c>
      <c r="AE44" s="141">
        <f t="shared" si="30"/>
        <v>3.0246126748356943E-7</v>
      </c>
      <c r="AF44" s="141">
        <f t="shared" si="31"/>
        <v>-4.3369026107810543E-2</v>
      </c>
      <c r="AG44" s="153"/>
      <c r="AH44" s="141">
        <f t="shared" si="17"/>
        <v>-4.2139267457742227E-2</v>
      </c>
      <c r="AI44" s="141">
        <f t="shared" si="18"/>
        <v>0.47199848319741056</v>
      </c>
      <c r="AJ44" s="141">
        <f t="shared" si="19"/>
        <v>-0.87613625651980565</v>
      </c>
      <c r="AK44" s="141">
        <f t="shared" si="20"/>
        <v>-0.27051834213146059</v>
      </c>
      <c r="AL44" s="141">
        <f t="shared" si="21"/>
        <v>0.47347387200512148</v>
      </c>
      <c r="AM44" s="141">
        <f t="shared" si="22"/>
        <v>0.24126097322879028</v>
      </c>
      <c r="AN44" s="141">
        <f t="shared" si="36"/>
        <v>7.1741634836675434</v>
      </c>
      <c r="AO44" s="141">
        <f t="shared" si="36"/>
        <v>7.1753821044427681</v>
      </c>
      <c r="AP44" s="141">
        <f t="shared" si="36"/>
        <v>7.1721163310379277</v>
      </c>
      <c r="AQ44" s="141">
        <f t="shared" si="36"/>
        <v>7.1808982501927421</v>
      </c>
      <c r="AR44" s="141">
        <f t="shared" si="36"/>
        <v>7.1574945772239618</v>
      </c>
      <c r="AS44" s="141">
        <f t="shared" si="36"/>
        <v>7.2214769671826495</v>
      </c>
      <c r="AT44" s="141">
        <f t="shared" si="36"/>
        <v>7.0567666102967976</v>
      </c>
      <c r="AU44" s="141">
        <f t="shared" si="24"/>
        <v>7.6359937272424725</v>
      </c>
      <c r="AW44" s="141">
        <v>-1600</v>
      </c>
      <c r="AX44" s="141">
        <f t="shared" si="0"/>
        <v>4.1942236861622031E-2</v>
      </c>
      <c r="AY44" s="141">
        <f t="shared" si="1"/>
        <v>-1.5583504670505059E-2</v>
      </c>
      <c r="AZ44" s="141">
        <f t="shared" si="2"/>
        <v>5.7525741532127091E-2</v>
      </c>
      <c r="BA44" s="141">
        <f t="shared" si="3"/>
        <v>1.3004634405282676</v>
      </c>
      <c r="BB44" s="141">
        <f t="shared" si="4"/>
        <v>0.48077179933104747</v>
      </c>
      <c r="BC44" s="141">
        <f t="shared" si="5"/>
        <v>-2.1018656220694085</v>
      </c>
      <c r="BD44" s="141">
        <f t="shared" si="6"/>
        <v>-1.7470892102101099</v>
      </c>
      <c r="BE44" s="141">
        <f t="shared" si="35"/>
        <v>9.9878129610553152</v>
      </c>
      <c r="BF44" s="141">
        <f t="shared" si="35"/>
        <v>9.9848169919074703</v>
      </c>
      <c r="BG44" s="141">
        <f t="shared" si="35"/>
        <v>9.9788675417119546</v>
      </c>
      <c r="BH44" s="141">
        <f t="shared" si="35"/>
        <v>9.9671172743060392</v>
      </c>
      <c r="BI44" s="141">
        <f t="shared" si="35"/>
        <v>9.9441499015161803</v>
      </c>
      <c r="BJ44" s="141">
        <f t="shared" si="35"/>
        <v>9.9000964082197171</v>
      </c>
      <c r="BK44" s="141">
        <f t="shared" si="35"/>
        <v>9.8182158090136422</v>
      </c>
      <c r="BL44" s="141">
        <f t="shared" si="8"/>
        <v>9.6726580815176817</v>
      </c>
    </row>
    <row r="45" spans="1:64" s="141" customFormat="1" ht="12.95" customHeight="1" x14ac:dyDescent="0.2">
      <c r="A45" s="150" t="s">
        <v>343</v>
      </c>
      <c r="B45" s="151" t="s">
        <v>84</v>
      </c>
      <c r="C45" s="152">
        <v>29080.403999999999</v>
      </c>
      <c r="D45" s="152" t="s">
        <v>163</v>
      </c>
      <c r="E45" s="141">
        <f t="shared" si="11"/>
        <v>-6106.0568540197492</v>
      </c>
      <c r="F45" s="141">
        <f t="shared" si="12"/>
        <v>-6106</v>
      </c>
      <c r="G45" s="141">
        <f t="shared" si="25"/>
        <v>-9.8585199997614836E-2</v>
      </c>
      <c r="H45" s="141">
        <f t="shared" si="32"/>
        <v>-9.8585199997614836E-2</v>
      </c>
      <c r="P45" s="141">
        <f t="shared" si="13"/>
        <v>-5.9942068656354125E-2</v>
      </c>
      <c r="Q45" s="161">
        <f t="shared" si="14"/>
        <v>14061.903999999999</v>
      </c>
      <c r="R45" s="141">
        <f t="shared" si="26"/>
        <v>1.4932915998579258E-3</v>
      </c>
      <c r="S45" s="153">
        <f t="shared" si="33"/>
        <v>0.2</v>
      </c>
      <c r="Z45" s="141">
        <f t="shared" si="15"/>
        <v>-6106</v>
      </c>
      <c r="AA45" s="141">
        <f t="shared" si="16"/>
        <v>-0.10166596662299188</v>
      </c>
      <c r="AB45" s="141">
        <f t="shared" si="27"/>
        <v>-5.6861302030977091E-2</v>
      </c>
      <c r="AC45" s="141">
        <f t="shared" si="28"/>
        <v>-3.8643131341260711E-2</v>
      </c>
      <c r="AD45" s="141">
        <f t="shared" si="29"/>
        <v>3.0807666253770405E-3</v>
      </c>
      <c r="AE45" s="141">
        <f t="shared" si="30"/>
        <v>1.8982246000074077E-6</v>
      </c>
      <c r="AF45" s="141">
        <f t="shared" si="31"/>
        <v>-3.8643131341260711E-2</v>
      </c>
      <c r="AG45" s="153"/>
      <c r="AH45" s="141">
        <f t="shared" si="17"/>
        <v>-4.1723897966637745E-2</v>
      </c>
      <c r="AI45" s="141">
        <f t="shared" si="18"/>
        <v>0.47320525285862214</v>
      </c>
      <c r="AJ45" s="141">
        <f t="shared" si="19"/>
        <v>-0.8739864324573301</v>
      </c>
      <c r="AK45" s="141">
        <f t="shared" si="20"/>
        <v>-0.27286089782092438</v>
      </c>
      <c r="AL45" s="141">
        <f t="shared" si="21"/>
        <v>0.47791558633084485</v>
      </c>
      <c r="AM45" s="141">
        <f t="shared" si="22"/>
        <v>0.24361236326251379</v>
      </c>
      <c r="AN45" s="141">
        <f t="shared" si="36"/>
        <v>7.1817292895322371</v>
      </c>
      <c r="AO45" s="141">
        <f t="shared" si="36"/>
        <v>7.1828745261777147</v>
      </c>
      <c r="AP45" s="141">
        <f t="shared" si="36"/>
        <v>7.1797763130900734</v>
      </c>
      <c r="AQ45" s="141">
        <f t="shared" si="36"/>
        <v>7.1881860088981462</v>
      </c>
      <c r="AR45" s="141">
        <f t="shared" si="36"/>
        <v>7.1655609716302902</v>
      </c>
      <c r="AS45" s="141">
        <f t="shared" si="36"/>
        <v>7.2279971478096652</v>
      </c>
      <c r="AT45" s="141">
        <f t="shared" si="36"/>
        <v>7.0658135430811964</v>
      </c>
      <c r="AU45" s="141">
        <f t="shared" si="24"/>
        <v>7.6463366904017418</v>
      </c>
      <c r="AW45" s="141">
        <v>-1400</v>
      </c>
      <c r="AX45" s="141">
        <f t="shared" si="0"/>
        <v>3.7316746308222286E-2</v>
      </c>
      <c r="AY45" s="141">
        <f t="shared" si="1"/>
        <v>-1.2840166158132984E-2</v>
      </c>
      <c r="AZ45" s="141">
        <f t="shared" si="2"/>
        <v>5.0156912466355272E-2</v>
      </c>
      <c r="BA45" s="141">
        <f t="shared" si="3"/>
        <v>1.1578551727710982</v>
      </c>
      <c r="BB45" s="141">
        <f t="shared" si="4"/>
        <v>0.23749595411105986</v>
      </c>
      <c r="BC45" s="141">
        <f t="shared" si="5"/>
        <v>-1.8401181569706906</v>
      </c>
      <c r="BD45" s="141">
        <f t="shared" si="6"/>
        <v>-1.3134246806873713</v>
      </c>
      <c r="BE45" s="141">
        <f t="shared" si="35"/>
        <v>10.159246876749508</v>
      </c>
      <c r="BF45" s="141">
        <f t="shared" si="35"/>
        <v>10.157083537154248</v>
      </c>
      <c r="BG45" s="141">
        <f t="shared" si="35"/>
        <v>10.152190683209255</v>
      </c>
      <c r="BH45" s="141">
        <f t="shared" si="35"/>
        <v>10.141202124067155</v>
      </c>
      <c r="BI45" s="141">
        <f t="shared" si="35"/>
        <v>10.116896950618111</v>
      </c>
      <c r="BJ45" s="141">
        <f t="shared" si="35"/>
        <v>10.064785715279832</v>
      </c>
      <c r="BK45" s="141">
        <f t="shared" si="35"/>
        <v>9.9592234369746073</v>
      </c>
      <c r="BL45" s="141">
        <f t="shared" si="8"/>
        <v>9.7625968915982817</v>
      </c>
    </row>
    <row r="46" spans="1:64" s="141" customFormat="1" ht="12.95" customHeight="1" x14ac:dyDescent="0.2">
      <c r="A46" s="150" t="s">
        <v>343</v>
      </c>
      <c r="B46" s="151" t="s">
        <v>84</v>
      </c>
      <c r="C46" s="152">
        <v>29106.412</v>
      </c>
      <c r="D46" s="152" t="s">
        <v>163</v>
      </c>
      <c r="E46" s="141">
        <f t="shared" si="11"/>
        <v>-6091.05805759127</v>
      </c>
      <c r="F46" s="141">
        <f t="shared" si="12"/>
        <v>-6091</v>
      </c>
      <c r="G46" s="141">
        <f t="shared" si="25"/>
        <v>-0.10067219999837107</v>
      </c>
      <c r="H46" s="141">
        <f t="shared" si="32"/>
        <v>-0.10067219999837107</v>
      </c>
      <c r="P46" s="141">
        <f t="shared" si="13"/>
        <v>-5.9849835348044444E-2</v>
      </c>
      <c r="Q46" s="161">
        <f t="shared" si="14"/>
        <v>14087.912</v>
      </c>
      <c r="R46" s="141">
        <f t="shared" si="26"/>
        <v>1.666465455644237E-3</v>
      </c>
      <c r="S46" s="153">
        <f t="shared" si="33"/>
        <v>0.2</v>
      </c>
      <c r="Z46" s="141">
        <f t="shared" si="15"/>
        <v>-6091</v>
      </c>
      <c r="AA46" s="141">
        <f t="shared" si="16"/>
        <v>-0.10130100706899323</v>
      </c>
      <c r="AB46" s="141">
        <f t="shared" si="27"/>
        <v>-5.9221028277422288E-2</v>
      </c>
      <c r="AC46" s="141">
        <f t="shared" si="28"/>
        <v>-4.0822364650326626E-2</v>
      </c>
      <c r="AD46" s="141">
        <f t="shared" si="29"/>
        <v>6.2880707062215602E-4</v>
      </c>
      <c r="AE46" s="141">
        <f t="shared" si="30"/>
        <v>7.9079666412883428E-8</v>
      </c>
      <c r="AF46" s="141">
        <f t="shared" si="31"/>
        <v>-4.0822364650326626E-2</v>
      </c>
      <c r="AG46" s="153"/>
      <c r="AH46" s="141">
        <f t="shared" si="17"/>
        <v>-4.1451171720948782E-2</v>
      </c>
      <c r="AI46" s="141">
        <f t="shared" si="18"/>
        <v>0.47400115412697541</v>
      </c>
      <c r="AJ46" s="141">
        <f t="shared" si="19"/>
        <v>-0.87256924747798059</v>
      </c>
      <c r="AK46" s="141">
        <f t="shared" si="20"/>
        <v>-0.27439203580941507</v>
      </c>
      <c r="AL46" s="141">
        <f t="shared" si="21"/>
        <v>0.48082429876815491</v>
      </c>
      <c r="AM46" s="141">
        <f t="shared" si="22"/>
        <v>0.24515357827354203</v>
      </c>
      <c r="AN46" s="141">
        <f t="shared" si="36"/>
        <v>7.1866733704564627</v>
      </c>
      <c r="AO46" s="141">
        <f t="shared" si="36"/>
        <v>7.1877722940922952</v>
      </c>
      <c r="AP46" s="141">
        <f t="shared" si="36"/>
        <v>7.1847807415879563</v>
      </c>
      <c r="AQ46" s="141">
        <f t="shared" si="36"/>
        <v>7.1929513959314795</v>
      </c>
      <c r="AR46" s="141">
        <f t="shared" si="36"/>
        <v>7.1708311351877496</v>
      </c>
      <c r="AS46" s="141">
        <f t="shared" si="36"/>
        <v>7.2322538789365236</v>
      </c>
      <c r="AT46" s="141">
        <f t="shared" si="36"/>
        <v>7.0717471658531394</v>
      </c>
      <c r="AU46" s="141">
        <f t="shared" si="24"/>
        <v>7.6530821011577865</v>
      </c>
      <c r="AW46" s="141">
        <v>-1200</v>
      </c>
      <c r="AX46" s="141">
        <f t="shared" si="0"/>
        <v>3.2308684004381888E-2</v>
      </c>
      <c r="AY46" s="141">
        <f t="shared" si="1"/>
        <v>-1.003099917698878E-2</v>
      </c>
      <c r="AZ46" s="141">
        <f t="shared" si="2"/>
        <v>4.2339683181370664E-2</v>
      </c>
      <c r="BA46" s="141">
        <f t="shared" si="3"/>
        <v>1.0362699728987026</v>
      </c>
      <c r="BB46" s="141">
        <f t="shared" si="4"/>
        <v>3.1634273005294006E-2</v>
      </c>
      <c r="BC46" s="141">
        <f t="shared" si="5"/>
        <v>-1.6319704737859011</v>
      </c>
      <c r="BD46" s="141">
        <f t="shared" si="6"/>
        <v>-1.0631246317884127</v>
      </c>
      <c r="BE46" s="141">
        <f t="shared" si="35"/>
        <v>10.31208985982537</v>
      </c>
      <c r="BF46" s="141">
        <f t="shared" si="35"/>
        <v>10.310885703929722</v>
      </c>
      <c r="BG46" s="141">
        <f t="shared" si="35"/>
        <v>10.307682619009373</v>
      </c>
      <c r="BH46" s="141">
        <f t="shared" si="35"/>
        <v>10.299222398649615</v>
      </c>
      <c r="BI46" s="141">
        <f t="shared" si="35"/>
        <v>10.277276235970083</v>
      </c>
      <c r="BJ46" s="141">
        <f t="shared" si="35"/>
        <v>10.222740127669619</v>
      </c>
      <c r="BK46" s="141">
        <f t="shared" si="35"/>
        <v>10.098641626708961</v>
      </c>
      <c r="BL46" s="141">
        <f t="shared" si="8"/>
        <v>9.8525357016788817</v>
      </c>
    </row>
    <row r="47" spans="1:64" s="141" customFormat="1" ht="12.95" customHeight="1" x14ac:dyDescent="0.2">
      <c r="A47" s="150" t="s">
        <v>343</v>
      </c>
      <c r="B47" s="151" t="s">
        <v>84</v>
      </c>
      <c r="C47" s="152">
        <v>29132.423999999999</v>
      </c>
      <c r="D47" s="152" t="s">
        <v>163</v>
      </c>
      <c r="E47" s="141">
        <f t="shared" si="11"/>
        <v>-6076.0569543654337</v>
      </c>
      <c r="F47" s="141">
        <f t="shared" si="12"/>
        <v>-6076</v>
      </c>
      <c r="G47" s="141">
        <f t="shared" si="25"/>
        <v>-9.8759199998312397E-2</v>
      </c>
      <c r="H47" s="141">
        <f t="shared" si="32"/>
        <v>-9.8759199998312397E-2</v>
      </c>
      <c r="P47" s="141">
        <f t="shared" si="13"/>
        <v>-5.9757231754597934E-2</v>
      </c>
      <c r="Q47" s="161">
        <f t="shared" si="14"/>
        <v>14113.923999999999</v>
      </c>
      <c r="R47" s="141">
        <f t="shared" si="26"/>
        <v>1.5211535268837115E-3</v>
      </c>
      <c r="S47" s="153">
        <f t="shared" si="33"/>
        <v>0.2</v>
      </c>
      <c r="Z47" s="141">
        <f t="shared" si="15"/>
        <v>-6076</v>
      </c>
      <c r="AA47" s="141">
        <f t="shared" si="16"/>
        <v>-0.10093422711691535</v>
      </c>
      <c r="AB47" s="141">
        <f t="shared" si="27"/>
        <v>-5.7582204635994977E-2</v>
      </c>
      <c r="AC47" s="141">
        <f t="shared" si="28"/>
        <v>-3.9001968243714463E-2</v>
      </c>
      <c r="AD47" s="141">
        <f t="shared" si="29"/>
        <v>2.1750271186029568E-3</v>
      </c>
      <c r="AE47" s="141">
        <f t="shared" si="30"/>
        <v>9.4614859333165619E-7</v>
      </c>
      <c r="AF47" s="141">
        <f t="shared" si="31"/>
        <v>-3.9001968243714463E-2</v>
      </c>
      <c r="AG47" s="153"/>
      <c r="AH47" s="141">
        <f t="shared" si="17"/>
        <v>-4.117699536231742E-2</v>
      </c>
      <c r="AI47" s="141">
        <f t="shared" si="18"/>
        <v>0.47480414112886649</v>
      </c>
      <c r="AJ47" s="141">
        <f t="shared" si="19"/>
        <v>-0.87113998998619135</v>
      </c>
      <c r="AK47" s="141">
        <f t="shared" si="20"/>
        <v>-0.27592586866765778</v>
      </c>
      <c r="AL47" s="141">
        <f t="shared" si="21"/>
        <v>0.48374256264976773</v>
      </c>
      <c r="AM47" s="141">
        <f t="shared" si="22"/>
        <v>0.24670095906201578</v>
      </c>
      <c r="AN47" s="141">
        <f t="shared" si="36"/>
        <v>7.191625327544358</v>
      </c>
      <c r="AO47" s="141">
        <f t="shared" si="36"/>
        <v>7.1926791523007951</v>
      </c>
      <c r="AP47" s="141">
        <f t="shared" si="36"/>
        <v>7.1897921786026009</v>
      </c>
      <c r="AQ47" s="141">
        <f t="shared" si="36"/>
        <v>7.1977268001275494</v>
      </c>
      <c r="AR47" s="141">
        <f t="shared" si="36"/>
        <v>7.1761087242991533</v>
      </c>
      <c r="AS47" s="141">
        <f t="shared" si="36"/>
        <v>7.2365144317768069</v>
      </c>
      <c r="AT47" s="141">
        <f t="shared" si="36"/>
        <v>7.0777072395935354</v>
      </c>
      <c r="AU47" s="141">
        <f t="shared" si="24"/>
        <v>7.6598275119138322</v>
      </c>
      <c r="AW47" s="141">
        <v>-1000</v>
      </c>
      <c r="AX47" s="141">
        <f t="shared" si="0"/>
        <v>2.7324536803600443E-2</v>
      </c>
      <c r="AY47" s="141">
        <f t="shared" si="1"/>
        <v>-7.1560037270724545E-3</v>
      </c>
      <c r="AZ47" s="141">
        <f t="shared" si="2"/>
        <v>3.4480540530672898E-2</v>
      </c>
      <c r="BA47" s="141">
        <f t="shared" si="3"/>
        <v>0.93680513955885392</v>
      </c>
      <c r="BB47" s="141">
        <f t="shared" si="4"/>
        <v>-0.13583592977349682</v>
      </c>
      <c r="BC47" s="141">
        <f t="shared" si="5"/>
        <v>-1.464073758219866</v>
      </c>
      <c r="BD47" s="141">
        <f t="shared" si="6"/>
        <v>-0.89859240255306783</v>
      </c>
      <c r="BE47" s="141">
        <f t="shared" si="35"/>
        <v>10.449212813559702</v>
      </c>
      <c r="BF47" s="141">
        <f t="shared" si="35"/>
        <v>10.448689681204293</v>
      </c>
      <c r="BG47" s="141">
        <f t="shared" si="35"/>
        <v>10.446996393703643</v>
      </c>
      <c r="BH47" s="141">
        <f t="shared" si="35"/>
        <v>10.441547379737042</v>
      </c>
      <c r="BI47" s="141">
        <f t="shared" si="35"/>
        <v>10.424328480351868</v>
      </c>
      <c r="BJ47" s="141">
        <f t="shared" si="35"/>
        <v>10.372698542275085</v>
      </c>
      <c r="BK47" s="141">
        <f t="shared" si="35"/>
        <v>10.236070409752127</v>
      </c>
      <c r="BL47" s="141">
        <f t="shared" si="8"/>
        <v>9.9424745117594835</v>
      </c>
    </row>
    <row r="48" spans="1:64" s="141" customFormat="1" ht="12.95" customHeight="1" x14ac:dyDescent="0.2">
      <c r="A48" s="150" t="s">
        <v>366</v>
      </c>
      <c r="B48" s="151" t="s">
        <v>84</v>
      </c>
      <c r="C48" s="152">
        <v>29411.607</v>
      </c>
      <c r="D48" s="152" t="s">
        <v>163</v>
      </c>
      <c r="E48" s="141">
        <f t="shared" si="11"/>
        <v>-5915.0523025932189</v>
      </c>
      <c r="F48" s="141">
        <f t="shared" si="12"/>
        <v>-5915</v>
      </c>
      <c r="G48" s="141">
        <f t="shared" si="25"/>
        <v>-9.0692999994644197E-2</v>
      </c>
      <c r="I48" s="141">
        <f t="shared" ref="I48:I57" si="37">+C48-(C$7+F48*C$8)</f>
        <v>-9.0692999994644197E-2</v>
      </c>
      <c r="P48" s="141">
        <f t="shared" si="13"/>
        <v>-5.8739970074632858E-2</v>
      </c>
      <c r="Q48" s="161">
        <f t="shared" si="14"/>
        <v>14393.107</v>
      </c>
      <c r="R48" s="141">
        <f t="shared" si="26"/>
        <v>1.0209961210691399E-3</v>
      </c>
      <c r="S48" s="153">
        <f t="shared" ref="S48:S57" si="38">S$16</f>
        <v>0.1</v>
      </c>
      <c r="Z48" s="141">
        <f t="shared" si="15"/>
        <v>-5915</v>
      </c>
      <c r="AA48" s="141">
        <f t="shared" si="16"/>
        <v>-9.6882128254774824E-2</v>
      </c>
      <c r="AB48" s="141">
        <f t="shared" si="27"/>
        <v>-5.2550841814502237E-2</v>
      </c>
      <c r="AC48" s="141">
        <f t="shared" si="28"/>
        <v>-3.1953029920011339E-2</v>
      </c>
      <c r="AD48" s="141">
        <f t="shared" si="29"/>
        <v>6.1891282601306274E-3</v>
      </c>
      <c r="AE48" s="141">
        <f t="shared" si="30"/>
        <v>3.8305308620347567E-6</v>
      </c>
      <c r="AF48" s="141">
        <f t="shared" si="31"/>
        <v>-3.1953029920011339E-2</v>
      </c>
      <c r="AG48" s="153"/>
      <c r="AH48" s="141">
        <f t="shared" si="17"/>
        <v>-3.8142158180141959E-2</v>
      </c>
      <c r="AI48" s="141">
        <f t="shared" si="18"/>
        <v>0.48388753956730057</v>
      </c>
      <c r="AJ48" s="141">
        <f t="shared" si="19"/>
        <v>-0.8550076819790231</v>
      </c>
      <c r="AK48" s="141">
        <f t="shared" si="20"/>
        <v>-0.29256401583498676</v>
      </c>
      <c r="AL48" s="141">
        <f t="shared" si="21"/>
        <v>0.51569607952471064</v>
      </c>
      <c r="AM48" s="141">
        <f t="shared" si="22"/>
        <v>0.26371860752787218</v>
      </c>
      <c r="AN48" s="141">
        <f t="shared" si="36"/>
        <v>7.245294118790337</v>
      </c>
      <c r="AO48" s="141">
        <f t="shared" si="36"/>
        <v>7.2459380576032704</v>
      </c>
      <c r="AP48" s="141">
        <f t="shared" si="36"/>
        <v>7.2440406215993489</v>
      </c>
      <c r="AQ48" s="141">
        <f t="shared" si="36"/>
        <v>7.2496465445901199</v>
      </c>
      <c r="AR48" s="141">
        <f t="shared" si="36"/>
        <v>7.2332116902163506</v>
      </c>
      <c r="AS48" s="141">
        <f t="shared" si="36"/>
        <v>7.2825603214241124</v>
      </c>
      <c r="AT48" s="141">
        <f t="shared" si="36"/>
        <v>7.1433530506786358</v>
      </c>
      <c r="AU48" s="141">
        <f t="shared" si="24"/>
        <v>7.7322282540287155</v>
      </c>
      <c r="AW48" s="141">
        <v>-800</v>
      </c>
      <c r="AX48" s="141">
        <f t="shared" si="0"/>
        <v>2.2572179343487209E-2</v>
      </c>
      <c r="AY48" s="141">
        <f t="shared" si="1"/>
        <v>-4.215179808384005E-3</v>
      </c>
      <c r="AZ48" s="141">
        <f t="shared" si="2"/>
        <v>2.6787359151871214E-2</v>
      </c>
      <c r="BA48" s="141">
        <f t="shared" si="3"/>
        <v>0.85603431972303945</v>
      </c>
      <c r="BB48" s="141">
        <f t="shared" si="4"/>
        <v>-0.27120771068641203</v>
      </c>
      <c r="BC48" s="141">
        <f t="shared" si="5"/>
        <v>-1.3256833749431962</v>
      </c>
      <c r="BD48" s="141">
        <f t="shared" si="6"/>
        <v>-0.78066833571199334</v>
      </c>
      <c r="BE48" s="141">
        <f t="shared" si="35"/>
        <v>10.573597824042702</v>
      </c>
      <c r="BF48" s="141">
        <f t="shared" si="35"/>
        <v>10.573425495128692</v>
      </c>
      <c r="BG48" s="141">
        <f t="shared" si="35"/>
        <v>10.57271709795895</v>
      </c>
      <c r="BH48" s="141">
        <f t="shared" si="35"/>
        <v>10.569816705503662</v>
      </c>
      <c r="BI48" s="141">
        <f t="shared" si="35"/>
        <v>10.558129930366045</v>
      </c>
      <c r="BJ48" s="141">
        <f t="shared" si="35"/>
        <v>10.513722409079715</v>
      </c>
      <c r="BK48" s="141">
        <f t="shared" si="35"/>
        <v>10.371125899084863</v>
      </c>
      <c r="BL48" s="141">
        <f t="shared" si="8"/>
        <v>10.032413321840085</v>
      </c>
    </row>
    <row r="49" spans="1:64" s="141" customFormat="1" ht="12.95" customHeight="1" x14ac:dyDescent="0.2">
      <c r="A49" s="150" t="s">
        <v>366</v>
      </c>
      <c r="B49" s="151" t="s">
        <v>84</v>
      </c>
      <c r="C49" s="152">
        <v>29439.350999999999</v>
      </c>
      <c r="D49" s="152" t="s">
        <v>163</v>
      </c>
      <c r="E49" s="141">
        <f t="shared" si="11"/>
        <v>-5899.0523561109185</v>
      </c>
      <c r="F49" s="141">
        <f t="shared" si="12"/>
        <v>-5899</v>
      </c>
      <c r="G49" s="141">
        <f t="shared" si="25"/>
        <v>-9.0785799995501293E-2</v>
      </c>
      <c r="I49" s="141">
        <f t="shared" si="37"/>
        <v>-9.0785799995501293E-2</v>
      </c>
      <c r="P49" s="141">
        <f t="shared" si="13"/>
        <v>-5.8636545418394588E-2</v>
      </c>
      <c r="Q49" s="161">
        <f t="shared" si="14"/>
        <v>14420.850999999999</v>
      </c>
      <c r="R49" s="141">
        <f t="shared" si="26"/>
        <v>1.0335745698636164E-3</v>
      </c>
      <c r="S49" s="153">
        <f t="shared" si="38"/>
        <v>0.1</v>
      </c>
      <c r="Z49" s="141">
        <f t="shared" si="15"/>
        <v>-5899</v>
      </c>
      <c r="AA49" s="141">
        <f t="shared" si="16"/>
        <v>-9.6467835553483552E-2</v>
      </c>
      <c r="AB49" s="141">
        <f t="shared" si="27"/>
        <v>-5.2954509860412328E-2</v>
      </c>
      <c r="AC49" s="141">
        <f t="shared" si="28"/>
        <v>-3.2149254577106705E-2</v>
      </c>
      <c r="AD49" s="141">
        <f t="shared" si="29"/>
        <v>5.6820355579822596E-3</v>
      </c>
      <c r="AE49" s="141">
        <f t="shared" si="30"/>
        <v>3.2285528082174772E-6</v>
      </c>
      <c r="AF49" s="141">
        <f t="shared" si="31"/>
        <v>-3.2149254577106705E-2</v>
      </c>
      <c r="AG49" s="153"/>
      <c r="AH49" s="141">
        <f t="shared" si="17"/>
        <v>-3.7831290135088964E-2</v>
      </c>
      <c r="AI49" s="141">
        <f t="shared" si="18"/>
        <v>0.48483863713498865</v>
      </c>
      <c r="AJ49" s="141">
        <f t="shared" si="19"/>
        <v>-0.85332202787758693</v>
      </c>
      <c r="AK49" s="141">
        <f t="shared" si="20"/>
        <v>-0.29423552706369976</v>
      </c>
      <c r="AL49" s="141">
        <f t="shared" si="21"/>
        <v>0.51893772054619647</v>
      </c>
      <c r="AM49" s="141">
        <f t="shared" si="22"/>
        <v>0.2654528948828937</v>
      </c>
      <c r="AN49" s="141">
        <f t="shared" si="36"/>
        <v>7.2506816946188861</v>
      </c>
      <c r="AO49" s="141">
        <f t="shared" si="36"/>
        <v>7.2512920134912031</v>
      </c>
      <c r="AP49" s="141">
        <f t="shared" si="36"/>
        <v>7.2494795919439268</v>
      </c>
      <c r="AQ49" s="141">
        <f t="shared" si="36"/>
        <v>7.2548758543588781</v>
      </c>
      <c r="AR49" s="141">
        <f t="shared" si="36"/>
        <v>7.2389312198813025</v>
      </c>
      <c r="AS49" s="141">
        <f t="shared" si="36"/>
        <v>7.2871757809905198</v>
      </c>
      <c r="AT49" s="141">
        <f t="shared" si="36"/>
        <v>7.1500449671504001</v>
      </c>
      <c r="AU49" s="141">
        <f t="shared" si="24"/>
        <v>7.7394233588351637</v>
      </c>
      <c r="AW49" s="141">
        <v>-600</v>
      </c>
      <c r="AX49" s="141">
        <f t="shared" si="0"/>
        <v>1.8153300714024663E-2</v>
      </c>
      <c r="AY49" s="141">
        <f t="shared" si="1"/>
        <v>-1.2085274209234318E-3</v>
      </c>
      <c r="AZ49" s="141">
        <f t="shared" si="2"/>
        <v>1.9361828134948095E-2</v>
      </c>
      <c r="BA49" s="141">
        <f t="shared" si="3"/>
        <v>0.79006248209613872</v>
      </c>
      <c r="BB49" s="141">
        <f t="shared" si="4"/>
        <v>-0.38133205927983432</v>
      </c>
      <c r="BC49" s="141">
        <f t="shared" si="5"/>
        <v>-1.20909411385504</v>
      </c>
      <c r="BD49" s="141">
        <f t="shared" si="6"/>
        <v>-0.69083296082005752</v>
      </c>
      <c r="BE49" s="141">
        <f t="shared" si="35"/>
        <v>10.687720228318895</v>
      </c>
      <c r="BF49" s="141">
        <f t="shared" si="35"/>
        <v>10.687680785402764</v>
      </c>
      <c r="BG49" s="141">
        <f t="shared" si="35"/>
        <v>10.687461478599309</v>
      </c>
      <c r="BH49" s="141">
        <f t="shared" si="35"/>
        <v>10.686244854827301</v>
      </c>
      <c r="BI49" s="141">
        <f t="shared" si="35"/>
        <v>10.679577866947495</v>
      </c>
      <c r="BJ49" s="141">
        <f t="shared" si="35"/>
        <v>10.64521498260674</v>
      </c>
      <c r="BK49" s="141">
        <f t="shared" si="35"/>
        <v>10.503443392298731</v>
      </c>
      <c r="BL49" s="141">
        <f t="shared" si="8"/>
        <v>10.122352131920685</v>
      </c>
    </row>
    <row r="50" spans="1:64" s="141" customFormat="1" ht="12.95" customHeight="1" x14ac:dyDescent="0.2">
      <c r="A50" s="150" t="s">
        <v>366</v>
      </c>
      <c r="B50" s="151" t="s">
        <v>84</v>
      </c>
      <c r="C50" s="152">
        <v>29451.489000000001</v>
      </c>
      <c r="D50" s="152" t="s">
        <v>163</v>
      </c>
      <c r="E50" s="141">
        <f t="shared" si="11"/>
        <v>-5892.0523795249101</v>
      </c>
      <c r="F50" s="141">
        <f t="shared" si="12"/>
        <v>-5892</v>
      </c>
      <c r="G50" s="141">
        <f t="shared" si="25"/>
        <v>-9.0826399995421525E-2</v>
      </c>
      <c r="I50" s="141">
        <f t="shared" si="37"/>
        <v>-9.0826399995421525E-2</v>
      </c>
      <c r="P50" s="141">
        <f t="shared" si="13"/>
        <v>-5.8591164651496941E-2</v>
      </c>
      <c r="Q50" s="161">
        <f t="shared" si="14"/>
        <v>14432.989000000001</v>
      </c>
      <c r="R50" s="141">
        <f t="shared" si="26"/>
        <v>1.0391103976782048E-3</v>
      </c>
      <c r="S50" s="153">
        <f t="shared" si="38"/>
        <v>0.1</v>
      </c>
      <c r="Z50" s="141">
        <f t="shared" si="15"/>
        <v>-5892</v>
      </c>
      <c r="AA50" s="141">
        <f t="shared" si="16"/>
        <v>-9.6285918892683481E-2</v>
      </c>
      <c r="AB50" s="141">
        <f t="shared" si="27"/>
        <v>-5.3131645754234992E-2</v>
      </c>
      <c r="AC50" s="141">
        <f t="shared" si="28"/>
        <v>-3.2235235343924584E-2</v>
      </c>
      <c r="AD50" s="141">
        <f t="shared" si="29"/>
        <v>5.4595188972619557E-3</v>
      </c>
      <c r="AE50" s="141">
        <f t="shared" si="30"/>
        <v>2.9806346589560402E-6</v>
      </c>
      <c r="AF50" s="141">
        <f t="shared" si="31"/>
        <v>-3.2235235343924584E-2</v>
      </c>
      <c r="AG50" s="153"/>
      <c r="AH50" s="141">
        <f t="shared" si="17"/>
        <v>-3.7694754241186533E-2</v>
      </c>
      <c r="AI50" s="141">
        <f t="shared" si="18"/>
        <v>0.48525760609980717</v>
      </c>
      <c r="AJ50" s="141">
        <f t="shared" si="19"/>
        <v>-0.85257967668279044</v>
      </c>
      <c r="AK50" s="141">
        <f t="shared" si="20"/>
        <v>-0.29496786790646856</v>
      </c>
      <c r="AL50" s="141">
        <f t="shared" si="21"/>
        <v>0.52035987424653396</v>
      </c>
      <c r="AM50" s="141">
        <f t="shared" si="22"/>
        <v>0.26621422176794901</v>
      </c>
      <c r="AN50" s="141">
        <f t="shared" si="36"/>
        <v>7.2530419597189297</v>
      </c>
      <c r="AO50" s="141">
        <f t="shared" si="36"/>
        <v>7.2536379546272745</v>
      </c>
      <c r="AP50" s="141">
        <f t="shared" si="36"/>
        <v>7.2518619748919608</v>
      </c>
      <c r="AQ50" s="141">
        <f t="shared" si="36"/>
        <v>7.2571678065051</v>
      </c>
      <c r="AR50" s="141">
        <f t="shared" si="36"/>
        <v>7.2414360104143167</v>
      </c>
      <c r="AS50" s="141">
        <f t="shared" si="36"/>
        <v>7.2891977354333815</v>
      </c>
      <c r="AT50" s="141">
        <f t="shared" si="36"/>
        <v>7.15298227363101</v>
      </c>
      <c r="AU50" s="141">
        <f t="shared" si="24"/>
        <v>7.7425712171879848</v>
      </c>
      <c r="AW50" s="141">
        <v>-400</v>
      </c>
      <c r="AX50" s="141">
        <f t="shared" si="0"/>
        <v>1.4117067280605277E-2</v>
      </c>
      <c r="AY50" s="141">
        <f t="shared" si="1"/>
        <v>1.8639534353092641E-3</v>
      </c>
      <c r="AZ50" s="141">
        <f t="shared" si="2"/>
        <v>1.2253113845296013E-2</v>
      </c>
      <c r="BA50" s="141">
        <f t="shared" si="3"/>
        <v>0.73563275224230362</v>
      </c>
      <c r="BB50" s="141">
        <f t="shared" si="4"/>
        <v>-0.47185452242935955</v>
      </c>
      <c r="BC50" s="141">
        <f t="shared" si="5"/>
        <v>-1.1089379203795264</v>
      </c>
      <c r="BD50" s="141">
        <f t="shared" si="6"/>
        <v>-0.61927098158596827</v>
      </c>
      <c r="BE50" s="141">
        <f t="shared" si="35"/>
        <v>10.793483878860222</v>
      </c>
      <c r="BF50" s="141">
        <f t="shared" si="35"/>
        <v>10.793478822593102</v>
      </c>
      <c r="BG50" s="141">
        <f t="shared" si="35"/>
        <v>10.793436366644322</v>
      </c>
      <c r="BH50" s="141">
        <f t="shared" si="35"/>
        <v>10.793080223233401</v>
      </c>
      <c r="BI50" s="141">
        <f t="shared" si="35"/>
        <v>10.790116675888399</v>
      </c>
      <c r="BJ50" s="141">
        <f t="shared" si="35"/>
        <v>10.766920533578418</v>
      </c>
      <c r="BK50" s="141">
        <f t="shared" si="35"/>
        <v>10.632680319682018</v>
      </c>
      <c r="BL50" s="141">
        <f t="shared" si="8"/>
        <v>10.212290942001285</v>
      </c>
    </row>
    <row r="51" spans="1:64" s="141" customFormat="1" ht="12.95" customHeight="1" x14ac:dyDescent="0.2">
      <c r="A51" s="150" t="s">
        <v>366</v>
      </c>
      <c r="B51" s="151" t="s">
        <v>84</v>
      </c>
      <c r="C51" s="152">
        <v>29458.423999999999</v>
      </c>
      <c r="D51" s="152" t="s">
        <v>163</v>
      </c>
      <c r="E51" s="141">
        <f t="shared" si="11"/>
        <v>-5888.0529696036756</v>
      </c>
      <c r="F51" s="141">
        <f t="shared" si="12"/>
        <v>-5888</v>
      </c>
      <c r="G51" s="141">
        <f t="shared" si="25"/>
        <v>-9.1849599997658515E-2</v>
      </c>
      <c r="I51" s="141">
        <f t="shared" si="37"/>
        <v>-9.1849599997658515E-2</v>
      </c>
      <c r="P51" s="141">
        <f t="shared" si="13"/>
        <v>-5.8565196579040468E-2</v>
      </c>
      <c r="Q51" s="161">
        <f t="shared" si="14"/>
        <v>14439.923999999999</v>
      </c>
      <c r="R51" s="141">
        <f t="shared" si="26"/>
        <v>1.1078515109333128E-3</v>
      </c>
      <c r="S51" s="153">
        <f t="shared" si="38"/>
        <v>0.1</v>
      </c>
      <c r="Z51" s="141">
        <f t="shared" si="15"/>
        <v>-5888</v>
      </c>
      <c r="AA51" s="141">
        <f t="shared" si="16"/>
        <v>-9.6181784984807131E-2</v>
      </c>
      <c r="AB51" s="141">
        <f t="shared" si="27"/>
        <v>-5.4233011591891853E-2</v>
      </c>
      <c r="AC51" s="141">
        <f t="shared" si="28"/>
        <v>-3.3284403418618047E-2</v>
      </c>
      <c r="AD51" s="141">
        <f t="shared" si="29"/>
        <v>4.3321849871486157E-3</v>
      </c>
      <c r="AE51" s="141">
        <f t="shared" si="30"/>
        <v>1.8767826762875853E-6</v>
      </c>
      <c r="AF51" s="141">
        <f t="shared" si="31"/>
        <v>-3.3284403418618047E-2</v>
      </c>
      <c r="AG51" s="153"/>
      <c r="AH51" s="141">
        <f t="shared" si="17"/>
        <v>-3.7616588405766663E-2</v>
      </c>
      <c r="AI51" s="141">
        <f t="shared" si="18"/>
        <v>0.48549780430492262</v>
      </c>
      <c r="AJ51" s="141">
        <f t="shared" si="19"/>
        <v>-0.852154134999209</v>
      </c>
      <c r="AK51" s="141">
        <f t="shared" si="20"/>
        <v>-0.29538663781615687</v>
      </c>
      <c r="AL51" s="141">
        <f t="shared" si="21"/>
        <v>0.52117361646255023</v>
      </c>
      <c r="AM51" s="141">
        <f t="shared" si="22"/>
        <v>0.26664997505882071</v>
      </c>
      <c r="AN51" s="141">
        <f t="shared" ref="AN51:AT60" si="39">$AU51+$AB$7*SIN(AO51)</f>
        <v>7.254391562700385</v>
      </c>
      <c r="AO51" s="141">
        <f t="shared" si="39"/>
        <v>7.2549794767336904</v>
      </c>
      <c r="AP51" s="141">
        <f t="shared" si="39"/>
        <v>7.2532241158708475</v>
      </c>
      <c r="AQ51" s="141">
        <f t="shared" si="39"/>
        <v>7.2584786287058929</v>
      </c>
      <c r="AR51" s="141">
        <f t="shared" si="39"/>
        <v>7.2428680000153642</v>
      </c>
      <c r="AS51" s="141">
        <f t="shared" si="39"/>
        <v>7.2903538919286932</v>
      </c>
      <c r="AT51" s="141">
        <f t="shared" si="39"/>
        <v>7.1546633573918204</v>
      </c>
      <c r="AU51" s="141">
        <f t="shared" si="24"/>
        <v>7.7443699933895971</v>
      </c>
      <c r="AW51" s="141">
        <v>-200</v>
      </c>
      <c r="AX51" s="141">
        <f t="shared" si="0"/>
        <v>1.0485666164303988E-2</v>
      </c>
      <c r="AY51" s="141">
        <f t="shared" si="1"/>
        <v>5.0022627603140838E-3</v>
      </c>
      <c r="AZ51" s="141">
        <f t="shared" si="2"/>
        <v>5.4834034039899044E-3</v>
      </c>
      <c r="BA51" s="141">
        <f t="shared" si="3"/>
        <v>0.69023363412769334</v>
      </c>
      <c r="BB51" s="141">
        <f t="shared" si="4"/>
        <v>-0.54709404654182126</v>
      </c>
      <c r="BC51" s="141">
        <f t="shared" si="5"/>
        <v>-1.0214422115544082</v>
      </c>
      <c r="BD51" s="141">
        <f t="shared" si="6"/>
        <v>-0.56030582475157986</v>
      </c>
      <c r="BE51" s="141">
        <f t="shared" si="35"/>
        <v>10.892338151695704</v>
      </c>
      <c r="BF51" s="141">
        <f t="shared" si="35"/>
        <v>10.892337963232995</v>
      </c>
      <c r="BG51" s="141">
        <f t="shared" si="35"/>
        <v>10.892334880698668</v>
      </c>
      <c r="BH51" s="141">
        <f t="shared" si="35"/>
        <v>10.892284475152303</v>
      </c>
      <c r="BI51" s="141">
        <f t="shared" si="35"/>
        <v>10.891463694376741</v>
      </c>
      <c r="BJ51" s="141">
        <f t="shared" si="35"/>
        <v>10.87890532216562</v>
      </c>
      <c r="BK51" s="141">
        <f t="shared" si="35"/>
        <v>10.758519013395144</v>
      </c>
      <c r="BL51" s="141">
        <f t="shared" si="8"/>
        <v>10.302229752081887</v>
      </c>
    </row>
    <row r="52" spans="1:64" s="141" customFormat="1" ht="12.95" customHeight="1" x14ac:dyDescent="0.2">
      <c r="A52" s="150" t="s">
        <v>366</v>
      </c>
      <c r="B52" s="151" t="s">
        <v>84</v>
      </c>
      <c r="C52" s="152">
        <v>29465.359</v>
      </c>
      <c r="D52" s="152" t="s">
        <v>163</v>
      </c>
      <c r="E52" s="141">
        <f t="shared" si="11"/>
        <v>-5884.0535596824393</v>
      </c>
      <c r="F52" s="141">
        <f t="shared" si="12"/>
        <v>-5884</v>
      </c>
      <c r="G52" s="141">
        <f t="shared" si="25"/>
        <v>-9.2872799996257527E-2</v>
      </c>
      <c r="I52" s="141">
        <f t="shared" si="37"/>
        <v>-9.2872799996257527E-2</v>
      </c>
      <c r="P52" s="141">
        <f t="shared" si="13"/>
        <v>-5.8539202175196481E-2</v>
      </c>
      <c r="Q52" s="161">
        <f t="shared" si="14"/>
        <v>14446.859</v>
      </c>
      <c r="R52" s="141">
        <f t="shared" si="26"/>
        <v>1.1787959393383678E-3</v>
      </c>
      <c r="S52" s="153">
        <f t="shared" si="38"/>
        <v>0.1</v>
      </c>
      <c r="Z52" s="141">
        <f t="shared" si="15"/>
        <v>-5884</v>
      </c>
      <c r="AA52" s="141">
        <f t="shared" si="16"/>
        <v>-9.6077518984780647E-2</v>
      </c>
      <c r="AB52" s="141">
        <f t="shared" si="27"/>
        <v>-5.5334483186673361E-2</v>
      </c>
      <c r="AC52" s="141">
        <f t="shared" si="28"/>
        <v>-3.4333597821061046E-2</v>
      </c>
      <c r="AD52" s="141">
        <f t="shared" si="29"/>
        <v>3.2047189885231198E-3</v>
      </c>
      <c r="AE52" s="141">
        <f t="shared" si="30"/>
        <v>1.0270223795400649E-6</v>
      </c>
      <c r="AF52" s="141">
        <f t="shared" si="31"/>
        <v>-3.4333597821061046E-2</v>
      </c>
      <c r="AG52" s="153"/>
      <c r="AH52" s="141">
        <f t="shared" si="17"/>
        <v>-3.7538316809584166E-2</v>
      </c>
      <c r="AI52" s="141">
        <f t="shared" si="18"/>
        <v>0.48573857706379342</v>
      </c>
      <c r="AJ52" s="141">
        <f t="shared" si="19"/>
        <v>-0.85172761477930903</v>
      </c>
      <c r="AK52" s="141">
        <f t="shared" si="20"/>
        <v>-0.29580561870089145</v>
      </c>
      <c r="AL52" s="141">
        <f t="shared" si="21"/>
        <v>0.52198814927452331</v>
      </c>
      <c r="AM52" s="141">
        <f t="shared" si="22"/>
        <v>0.26708624640813766</v>
      </c>
      <c r="AN52" s="141">
        <f t="shared" si="39"/>
        <v>7.2557418079034379</v>
      </c>
      <c r="AO52" s="141">
        <f t="shared" si="39"/>
        <v>7.2563217165054956</v>
      </c>
      <c r="AP52" s="141">
        <f t="shared" si="39"/>
        <v>7.2545868256291222</v>
      </c>
      <c r="AQ52" s="141">
        <f t="shared" si="39"/>
        <v>7.2597902792896187</v>
      </c>
      <c r="AR52" s="141">
        <f t="shared" si="39"/>
        <v>7.2443004841078702</v>
      </c>
      <c r="AS52" s="141">
        <f t="shared" si="39"/>
        <v>7.2915106042968354</v>
      </c>
      <c r="AT52" s="141">
        <f t="shared" si="39"/>
        <v>7.1563463492044432</v>
      </c>
      <c r="AU52" s="141">
        <f t="shared" si="24"/>
        <v>7.7461687695912085</v>
      </c>
      <c r="AW52" s="141">
        <v>0</v>
      </c>
      <c r="AX52" s="141">
        <f t="shared" si="0"/>
        <v>7.2663131721855817E-3</v>
      </c>
      <c r="AY52" s="141">
        <f t="shared" si="1"/>
        <v>8.2064005540910274E-3</v>
      </c>
      <c r="AZ52" s="141">
        <f t="shared" si="2"/>
        <v>-9.4008738190544535E-4</v>
      </c>
      <c r="BA52" s="141">
        <f t="shared" si="3"/>
        <v>0.65196757514571069</v>
      </c>
      <c r="BB52" s="141">
        <f t="shared" si="4"/>
        <v>-0.61029632538269418</v>
      </c>
      <c r="BC52" s="141">
        <f t="shared" si="5"/>
        <v>-0.94389631873868263</v>
      </c>
      <c r="BD52" s="141">
        <f t="shared" si="6"/>
        <v>-0.51041916967370315</v>
      </c>
      <c r="BE52" s="141">
        <f t="shared" si="35"/>
        <v>10.985404921072019</v>
      </c>
      <c r="BF52" s="141">
        <f t="shared" si="35"/>
        <v>10.985404921065925</v>
      </c>
      <c r="BG52" s="141">
        <f t="shared" si="35"/>
        <v>10.985404920055664</v>
      </c>
      <c r="BH52" s="141">
        <f t="shared" si="35"/>
        <v>10.985404752602644</v>
      </c>
      <c r="BI52" s="141">
        <f t="shared" si="35"/>
        <v>10.985377034867822</v>
      </c>
      <c r="BJ52" s="141">
        <f t="shared" si="35"/>
        <v>10.98152340441195</v>
      </c>
      <c r="BK52" s="141">
        <f t="shared" si="35"/>
        <v>10.880669275350826</v>
      </c>
      <c r="BL52" s="141">
        <f t="shared" si="8"/>
        <v>10.392168562162489</v>
      </c>
    </row>
    <row r="53" spans="1:64" s="141" customFormat="1" ht="12.95" customHeight="1" x14ac:dyDescent="0.2">
      <c r="A53" s="150" t="s">
        <v>366</v>
      </c>
      <c r="B53" s="151" t="s">
        <v>84</v>
      </c>
      <c r="C53" s="152">
        <v>29477.498</v>
      </c>
      <c r="D53" s="152" t="s">
        <v>163</v>
      </c>
      <c r="E53" s="141">
        <f t="shared" si="11"/>
        <v>-5877.0530063970937</v>
      </c>
      <c r="F53" s="141">
        <f t="shared" si="12"/>
        <v>-5877</v>
      </c>
      <c r="G53" s="141">
        <f t="shared" si="25"/>
        <v>-9.1913399999612011E-2</v>
      </c>
      <c r="I53" s="141">
        <f t="shared" si="37"/>
        <v>-9.1913399999612011E-2</v>
      </c>
      <c r="P53" s="141">
        <f t="shared" si="13"/>
        <v>-5.8493648608568302E-2</v>
      </c>
      <c r="Q53" s="161">
        <f t="shared" si="14"/>
        <v>14458.998</v>
      </c>
      <c r="R53" s="141">
        <f t="shared" si="26"/>
        <v>1.1168797830391679E-3</v>
      </c>
      <c r="S53" s="153">
        <f t="shared" si="38"/>
        <v>0.1</v>
      </c>
      <c r="Z53" s="141">
        <f t="shared" si="15"/>
        <v>-5877</v>
      </c>
      <c r="AA53" s="141">
        <f t="shared" si="16"/>
        <v>-9.5894735468624426E-2</v>
      </c>
      <c r="AB53" s="141">
        <f t="shared" si="27"/>
        <v>-5.451231313955588E-2</v>
      </c>
      <c r="AC53" s="141">
        <f t="shared" si="28"/>
        <v>-3.3419751391043709E-2</v>
      </c>
      <c r="AD53" s="141">
        <f t="shared" si="29"/>
        <v>3.9813354690124148E-3</v>
      </c>
      <c r="AE53" s="141">
        <f t="shared" si="30"/>
        <v>1.5851032116816305E-6</v>
      </c>
      <c r="AF53" s="141">
        <f t="shared" si="31"/>
        <v>-3.3419751391043709E-2</v>
      </c>
      <c r="AG53" s="153"/>
      <c r="AH53" s="141">
        <f t="shared" si="17"/>
        <v>-3.7401086860056131E-2</v>
      </c>
      <c r="AI53" s="141">
        <f t="shared" si="18"/>
        <v>0.48616131656378536</v>
      </c>
      <c r="AJ53" s="141">
        <f t="shared" si="19"/>
        <v>-0.85097884189585338</v>
      </c>
      <c r="AK53" s="141">
        <f t="shared" si="20"/>
        <v>-0.29653934406740473</v>
      </c>
      <c r="AL53" s="141">
        <f t="shared" si="21"/>
        <v>0.52341549129578557</v>
      </c>
      <c r="AM53" s="141">
        <f t="shared" si="22"/>
        <v>0.26785097308097966</v>
      </c>
      <c r="AN53" s="141">
        <f t="shared" si="39"/>
        <v>7.2581062876028106</v>
      </c>
      <c r="AO53" s="141">
        <f t="shared" si="39"/>
        <v>7.2586723673292912</v>
      </c>
      <c r="AP53" s="141">
        <f t="shared" si="39"/>
        <v>7.2569729412308517</v>
      </c>
      <c r="AQ53" s="141">
        <f t="shared" si="39"/>
        <v>7.2620876676816994</v>
      </c>
      <c r="AR53" s="141">
        <f t="shared" si="39"/>
        <v>7.2468085197805827</v>
      </c>
      <c r="AS53" s="141">
        <f t="shared" si="39"/>
        <v>7.2935362067262997</v>
      </c>
      <c r="AT53" s="141">
        <f t="shared" si="39"/>
        <v>7.1592961772495505</v>
      </c>
      <c r="AU53" s="141">
        <f t="shared" si="24"/>
        <v>7.7493166279440295</v>
      </c>
      <c r="AW53" s="141">
        <v>200</v>
      </c>
      <c r="AX53" s="141">
        <f t="shared" si="0"/>
        <v>4.4576562470916813E-3</v>
      </c>
      <c r="AY53" s="141">
        <f t="shared" si="1"/>
        <v>1.1476366816640094E-2</v>
      </c>
      <c r="AZ53" s="141">
        <f t="shared" si="2"/>
        <v>-7.0187105695484128E-3</v>
      </c>
      <c r="BA53" s="141">
        <f t="shared" si="3"/>
        <v>0.61940185518956281</v>
      </c>
      <c r="BB53" s="141">
        <f t="shared" si="4"/>
        <v>-0.66390210346219913</v>
      </c>
      <c r="BC53" s="141">
        <f t="shared" si="5"/>
        <v>-0.87430619313923952</v>
      </c>
      <c r="BD53" s="141">
        <f t="shared" si="6"/>
        <v>-0.46730729805454763</v>
      </c>
      <c r="BE53" s="141">
        <f t="shared" si="35"/>
        <v>11.073570766400286</v>
      </c>
      <c r="BF53" s="141">
        <f t="shared" si="35"/>
        <v>11.073570775095648</v>
      </c>
      <c r="BG53" s="141">
        <f t="shared" si="35"/>
        <v>11.073570586989353</v>
      </c>
      <c r="BH53" s="141">
        <f t="shared" si="35"/>
        <v>11.073574656181794</v>
      </c>
      <c r="BI53" s="141">
        <f t="shared" si="35"/>
        <v>11.073486582411677</v>
      </c>
      <c r="BJ53" s="141">
        <f t="shared" si="35"/>
        <v>11.075371184183252</v>
      </c>
      <c r="BK53" s="141">
        <f t="shared" si="35"/>
        <v>10.998870723041467</v>
      </c>
      <c r="BL53" s="141">
        <f t="shared" si="8"/>
        <v>10.482107372243089</v>
      </c>
    </row>
    <row r="54" spans="1:64" s="141" customFormat="1" ht="12.95" customHeight="1" x14ac:dyDescent="0.2">
      <c r="A54" s="150" t="s">
        <v>366</v>
      </c>
      <c r="B54" s="151" t="s">
        <v>84</v>
      </c>
      <c r="C54" s="152">
        <v>29510.445</v>
      </c>
      <c r="D54" s="152" t="s">
        <v>163</v>
      </c>
      <c r="E54" s="141">
        <f t="shared" si="11"/>
        <v>-5858.0524932500211</v>
      </c>
      <c r="F54" s="141">
        <f t="shared" si="12"/>
        <v>-5858</v>
      </c>
      <c r="G54" s="141">
        <f t="shared" si="25"/>
        <v>-9.1023599998152349E-2</v>
      </c>
      <c r="I54" s="141">
        <f t="shared" si="37"/>
        <v>-9.1023599998152349E-2</v>
      </c>
      <c r="P54" s="141">
        <f t="shared" si="13"/>
        <v>-5.8369596722640027E-2</v>
      </c>
      <c r="Q54" s="161">
        <f t="shared" si="14"/>
        <v>14491.945</v>
      </c>
      <c r="R54" s="141">
        <f t="shared" si="26"/>
        <v>1.0662839299171694E-3</v>
      </c>
      <c r="S54" s="153">
        <f t="shared" si="38"/>
        <v>0.1</v>
      </c>
      <c r="Z54" s="141">
        <f t="shared" si="15"/>
        <v>-5858</v>
      </c>
      <c r="AA54" s="141">
        <f t="shared" si="16"/>
        <v>-9.5396566337317884E-2</v>
      </c>
      <c r="AB54" s="141">
        <f t="shared" si="27"/>
        <v>-5.3996630383474485E-2</v>
      </c>
      <c r="AC54" s="141">
        <f t="shared" si="28"/>
        <v>-3.2654003275512322E-2</v>
      </c>
      <c r="AD54" s="141">
        <f t="shared" si="29"/>
        <v>4.3729663391655349E-3</v>
      </c>
      <c r="AE54" s="141">
        <f t="shared" si="30"/>
        <v>1.9122834603474822E-6</v>
      </c>
      <c r="AF54" s="141">
        <f t="shared" si="31"/>
        <v>-3.2654003275512322E-2</v>
      </c>
      <c r="AG54" s="153"/>
      <c r="AH54" s="141">
        <f t="shared" si="17"/>
        <v>-3.7026969614677864E-2</v>
      </c>
      <c r="AI54" s="141">
        <f t="shared" si="18"/>
        <v>0.4873177120820622</v>
      </c>
      <c r="AJ54" s="141">
        <f t="shared" si="19"/>
        <v>-0.84893119935429806</v>
      </c>
      <c r="AK54" s="141">
        <f t="shared" si="20"/>
        <v>-0.29853416359039686</v>
      </c>
      <c r="AL54" s="141">
        <f t="shared" si="21"/>
        <v>0.52730205000743979</v>
      </c>
      <c r="AM54" s="141">
        <f t="shared" si="22"/>
        <v>0.26993475860301475</v>
      </c>
      <c r="AN54" s="141">
        <f t="shared" si="39"/>
        <v>7.2645341767800033</v>
      </c>
      <c r="AO54" s="141">
        <f t="shared" si="39"/>
        <v>7.2650638679622759</v>
      </c>
      <c r="AP54" s="141">
        <f t="shared" si="39"/>
        <v>7.2634584163230222</v>
      </c>
      <c r="AQ54" s="141">
        <f t="shared" si="39"/>
        <v>7.268336350524935</v>
      </c>
      <c r="AR54" s="141">
        <f t="shared" si="39"/>
        <v>7.253623653528499</v>
      </c>
      <c r="AS54" s="141">
        <f t="shared" si="39"/>
        <v>7.2990432037596591</v>
      </c>
      <c r="AT54" s="141">
        <f t="shared" si="39"/>
        <v>7.1673323300359693</v>
      </c>
      <c r="AU54" s="141">
        <f t="shared" si="24"/>
        <v>7.7578608149016866</v>
      </c>
      <c r="AW54" s="141">
        <v>400</v>
      </c>
      <c r="AX54" s="141">
        <f t="shared" si="0"/>
        <v>2.0536288091571684E-3</v>
      </c>
      <c r="AY54" s="141">
        <f t="shared" si="1"/>
        <v>1.4812161547961285E-2</v>
      </c>
      <c r="AZ54" s="141">
        <f t="shared" si="2"/>
        <v>-1.2758532738804116E-2</v>
      </c>
      <c r="BA54" s="141">
        <f t="shared" si="3"/>
        <v>0.59144804617674107</v>
      </c>
      <c r="BB54" s="141">
        <f t="shared" si="4"/>
        <v>-0.70975963545677112</v>
      </c>
      <c r="BC54" s="141">
        <f t="shared" si="5"/>
        <v>-0.81117398326539303</v>
      </c>
      <c r="BD54" s="141">
        <f t="shared" si="6"/>
        <v>-0.42939457008080528</v>
      </c>
      <c r="BE54" s="141">
        <f t="shared" si="35"/>
        <v>11.157547872855238</v>
      </c>
      <c r="BF54" s="141">
        <f t="shared" si="35"/>
        <v>11.157548214818199</v>
      </c>
      <c r="BG54" s="141">
        <f t="shared" si="35"/>
        <v>11.157544640533477</v>
      </c>
      <c r="BH54" s="141">
        <f t="shared" si="35"/>
        <v>11.157581996014349</v>
      </c>
      <c r="BI54" s="141">
        <f t="shared" si="35"/>
        <v>11.157191164598061</v>
      </c>
      <c r="BJ54" s="141">
        <f t="shared" si="35"/>
        <v>11.161234997856718</v>
      </c>
      <c r="BK54" s="141">
        <f t="shared" si="35"/>
        <v>11.112894894351152</v>
      </c>
      <c r="BL54" s="141">
        <f t="shared" si="8"/>
        <v>10.572046182323689</v>
      </c>
    </row>
    <row r="55" spans="1:64" s="141" customFormat="1" ht="12.95" customHeight="1" x14ac:dyDescent="0.2">
      <c r="A55" s="150" t="s">
        <v>366</v>
      </c>
      <c r="B55" s="151" t="s">
        <v>84</v>
      </c>
      <c r="C55" s="152">
        <v>29536.45</v>
      </c>
      <c r="D55" s="152" t="s">
        <v>163</v>
      </c>
      <c r="E55" s="141">
        <f t="shared" si="11"/>
        <v>-5843.0554269195618</v>
      </c>
      <c r="F55" s="141">
        <f t="shared" si="12"/>
        <v>-5843</v>
      </c>
      <c r="G55" s="141">
        <f t="shared" si="25"/>
        <v>-9.6110599995881785E-2</v>
      </c>
      <c r="I55" s="141">
        <f t="shared" si="37"/>
        <v>-9.6110599995881785E-2</v>
      </c>
      <c r="P55" s="141">
        <f t="shared" si="13"/>
        <v>-5.8271241366734533E-2</v>
      </c>
      <c r="Q55" s="161">
        <f t="shared" si="14"/>
        <v>14517.95</v>
      </c>
      <c r="R55" s="141">
        <f t="shared" si="26"/>
        <v>1.4318170614652207E-3</v>
      </c>
      <c r="S55" s="153">
        <f t="shared" si="38"/>
        <v>0.1</v>
      </c>
      <c r="Z55" s="141">
        <f t="shared" si="15"/>
        <v>-5843</v>
      </c>
      <c r="AA55" s="141">
        <f t="shared" si="16"/>
        <v>-9.500116321544573E-2</v>
      </c>
      <c r="AB55" s="141">
        <f t="shared" si="27"/>
        <v>-5.9380678147170587E-2</v>
      </c>
      <c r="AC55" s="141">
        <f t="shared" si="28"/>
        <v>-3.7839358629147252E-2</v>
      </c>
      <c r="AD55" s="141">
        <f t="shared" si="29"/>
        <v>-1.1094367804360544E-3</v>
      </c>
      <c r="AE55" s="141">
        <f t="shared" si="30"/>
        <v>1.230849969784318E-7</v>
      </c>
      <c r="AF55" s="141">
        <f t="shared" si="31"/>
        <v>-3.7839358629147252E-2</v>
      </c>
      <c r="AG55" s="153"/>
      <c r="AH55" s="141">
        <f t="shared" si="17"/>
        <v>-3.6729921848711197E-2</v>
      </c>
      <c r="AI55" s="141">
        <f t="shared" si="18"/>
        <v>0.48823999178349065</v>
      </c>
      <c r="AJ55" s="141">
        <f t="shared" si="19"/>
        <v>-0.84729874038541353</v>
      </c>
      <c r="AK55" s="141">
        <f t="shared" si="20"/>
        <v>-0.30011242754279172</v>
      </c>
      <c r="AL55" s="141">
        <f t="shared" si="21"/>
        <v>0.53038326348270604</v>
      </c>
      <c r="AM55" s="141">
        <f t="shared" si="22"/>
        <v>0.27158831026193819</v>
      </c>
      <c r="AN55" s="141">
        <f t="shared" si="39"/>
        <v>7.2696192625556932</v>
      </c>
      <c r="AO55" s="141">
        <f t="shared" si="39"/>
        <v>7.2701213929218014</v>
      </c>
      <c r="AP55" s="141">
        <f t="shared" si="39"/>
        <v>7.2685877825433813</v>
      </c>
      <c r="AQ55" s="141">
        <f t="shared" si="39"/>
        <v>7.2732829717129706</v>
      </c>
      <c r="AR55" s="141">
        <f t="shared" si="39"/>
        <v>7.2590118551030693</v>
      </c>
      <c r="AS55" s="141">
        <f t="shared" si="39"/>
        <v>7.3034003900146773</v>
      </c>
      <c r="AT55" s="141">
        <f t="shared" si="39"/>
        <v>7.1737071112327335</v>
      </c>
      <c r="AU55" s="141">
        <f t="shared" si="24"/>
        <v>7.7646062256577313</v>
      </c>
      <c r="AW55" s="141">
        <v>600</v>
      </c>
      <c r="AX55" s="141">
        <f t="shared" si="0"/>
        <v>4.5783945234096485E-5</v>
      </c>
      <c r="AY55" s="141">
        <f t="shared" si="1"/>
        <v>1.8213784748054601E-2</v>
      </c>
      <c r="AZ55" s="141">
        <f t="shared" si="2"/>
        <v>-1.8168000802820505E-2</v>
      </c>
      <c r="BA55" s="141">
        <f t="shared" si="3"/>
        <v>0.56727169377678077</v>
      </c>
      <c r="BB55" s="141">
        <f t="shared" si="4"/>
        <v>-0.74928211478532891</v>
      </c>
      <c r="BC55" s="141">
        <f t="shared" si="5"/>
        <v>-0.75335351682639973</v>
      </c>
      <c r="BD55" s="141">
        <f t="shared" si="6"/>
        <v>-0.39556441526418101</v>
      </c>
      <c r="BE55" s="141">
        <f t="shared" si="35"/>
        <v>11.237915860111311</v>
      </c>
      <c r="BF55" s="141">
        <f t="shared" si="35"/>
        <v>11.237916858814764</v>
      </c>
      <c r="BG55" s="141">
        <f t="shared" si="35"/>
        <v>11.237909843903996</v>
      </c>
      <c r="BH55" s="141">
        <f t="shared" si="35"/>
        <v>11.237959112550923</v>
      </c>
      <c r="BI55" s="141">
        <f t="shared" si="35"/>
        <v>11.237612870306826</v>
      </c>
      <c r="BJ55" s="141">
        <f t="shared" si="35"/>
        <v>11.2400359531566</v>
      </c>
      <c r="BK55" s="141">
        <f t="shared" si="35"/>
        <v>11.222547094337928</v>
      </c>
      <c r="BL55" s="141">
        <f t="shared" si="8"/>
        <v>10.661984992404291</v>
      </c>
    </row>
    <row r="56" spans="1:64" s="141" customFormat="1" ht="12.95" customHeight="1" x14ac:dyDescent="0.2">
      <c r="A56" s="150" t="s">
        <v>388</v>
      </c>
      <c r="B56" s="151" t="s">
        <v>84</v>
      </c>
      <c r="C56" s="152">
        <v>31265.286</v>
      </c>
      <c r="D56" s="152" t="s">
        <v>163</v>
      </c>
      <c r="E56" s="141">
        <f t="shared" si="11"/>
        <v>-4846.0368471662532</v>
      </c>
      <c r="F56" s="141">
        <f t="shared" si="12"/>
        <v>-4846</v>
      </c>
      <c r="G56" s="141">
        <f t="shared" ref="G56:G87" si="40">+C56-(C$7+F56*C$8)</f>
        <v>-6.3893199996527983E-2</v>
      </c>
      <c r="I56" s="141">
        <f t="shared" si="37"/>
        <v>-6.3893199996527983E-2</v>
      </c>
      <c r="P56" s="141">
        <f t="shared" si="13"/>
        <v>-5.0903656771305872E-2</v>
      </c>
      <c r="Q56" s="161">
        <f t="shared" si="14"/>
        <v>16246.786</v>
      </c>
      <c r="R56" s="141">
        <f t="shared" ref="R56:R87" si="41">+(P56-G56)^2</f>
        <v>1.6872823319991363E-4</v>
      </c>
      <c r="S56" s="153">
        <f t="shared" si="38"/>
        <v>0.1</v>
      </c>
      <c r="Z56" s="141">
        <f t="shared" si="15"/>
        <v>-4846</v>
      </c>
      <c r="AA56" s="141">
        <f t="shared" si="16"/>
        <v>-6.4372250807886375E-2</v>
      </c>
      <c r="AB56" s="141">
        <f t="shared" ref="AB56:AB87" si="42">IF(S56&lt;&gt;0,G56-AH56, -9999)</f>
        <v>-5.042460595994748E-2</v>
      </c>
      <c r="AC56" s="141">
        <f t="shared" ref="AC56:AC87" si="43">+G56-P56</f>
        <v>-1.2989543225222111E-2</v>
      </c>
      <c r="AD56" s="141">
        <f t="shared" ref="AD56:AD87" si="44">IF(S56&lt;&gt;0,G56-AA56, -9999)</f>
        <v>4.7905081135839189E-4</v>
      </c>
      <c r="AE56" s="141">
        <f t="shared" ref="AE56:AE87" si="45">+(G56-AA56)^2*S56</f>
        <v>2.2948967986313359E-8</v>
      </c>
      <c r="AF56" s="141">
        <f t="shared" ref="AF56:AF87" si="46">IF(S56&lt;&gt;0,G56-P56, -9999)</f>
        <v>-1.2989543225222111E-2</v>
      </c>
      <c r="AG56" s="153"/>
      <c r="AH56" s="141">
        <f t="shared" si="17"/>
        <v>-1.3468594036580505E-2</v>
      </c>
      <c r="AI56" s="141">
        <f t="shared" si="18"/>
        <v>0.57375200371737001</v>
      </c>
      <c r="AJ56" s="141">
        <f t="shared" si="19"/>
        <v>-0.69762258312039616</v>
      </c>
      <c r="AK56" s="141">
        <f t="shared" si="20"/>
        <v>-0.41264805929560872</v>
      </c>
      <c r="AL56" s="141">
        <f t="shared" si="21"/>
        <v>0.76918787650692277</v>
      </c>
      <c r="AM56" s="141">
        <f t="shared" si="22"/>
        <v>0.40474936269889772</v>
      </c>
      <c r="AN56" s="141">
        <f t="shared" si="39"/>
        <v>7.6339833096170446</v>
      </c>
      <c r="AO56" s="141">
        <f t="shared" si="39"/>
        <v>7.6339823891393443</v>
      </c>
      <c r="AP56" s="141">
        <f t="shared" si="39"/>
        <v>7.6339894989448824</v>
      </c>
      <c r="AQ56" s="141">
        <f t="shared" si="39"/>
        <v>7.6339345883994669</v>
      </c>
      <c r="AR56" s="141">
        <f t="shared" si="39"/>
        <v>7.6343590249236399</v>
      </c>
      <c r="AS56" s="141">
        <f t="shared" si="39"/>
        <v>7.6310989814086385</v>
      </c>
      <c r="AT56" s="141">
        <f t="shared" si="39"/>
        <v>7.6574994003521484</v>
      </c>
      <c r="AU56" s="141">
        <f t="shared" si="24"/>
        <v>8.212951193909527</v>
      </c>
      <c r="AW56" s="141">
        <v>800</v>
      </c>
      <c r="AX56" s="141">
        <f t="shared" si="0"/>
        <v>-1.5754050352511963E-3</v>
      </c>
      <c r="AY56" s="141">
        <f t="shared" si="1"/>
        <v>2.1681236416920036E-2</v>
      </c>
      <c r="AZ56" s="141">
        <f t="shared" si="2"/>
        <v>-2.3256641452171233E-2</v>
      </c>
      <c r="BA56" s="141">
        <f t="shared" si="3"/>
        <v>0.54622602473478277</v>
      </c>
      <c r="BB56" s="141">
        <f t="shared" si="4"/>
        <v>-0.78356235226807636</v>
      </c>
      <c r="BC56" s="141">
        <f t="shared" si="5"/>
        <v>-0.69995206909319596</v>
      </c>
      <c r="BD56" s="141">
        <f t="shared" si="6"/>
        <v>-0.36500133631854226</v>
      </c>
      <c r="BE56" s="141">
        <f t="shared" si="35"/>
        <v>11.315153074705037</v>
      </c>
      <c r="BF56" s="141">
        <f t="shared" si="35"/>
        <v>11.315149682152832</v>
      </c>
      <c r="BG56" s="141">
        <f t="shared" si="35"/>
        <v>11.315167883715571</v>
      </c>
      <c r="BH56" s="141">
        <f t="shared" si="35"/>
        <v>11.315070217814643</v>
      </c>
      <c r="BI56" s="141">
        <f t="shared" si="35"/>
        <v>11.315593936110709</v>
      </c>
      <c r="BJ56" s="141">
        <f t="shared" si="35"/>
        <v>11.3127758112583</v>
      </c>
      <c r="BK56" s="141">
        <f t="shared" si="35"/>
        <v>11.327667969057831</v>
      </c>
      <c r="BL56" s="141">
        <f t="shared" si="8"/>
        <v>10.751923802484892</v>
      </c>
    </row>
    <row r="57" spans="1:64" s="141" customFormat="1" ht="12.95" customHeight="1" x14ac:dyDescent="0.2">
      <c r="A57" s="150" t="s">
        <v>388</v>
      </c>
      <c r="B57" s="151" t="s">
        <v>84</v>
      </c>
      <c r="C57" s="152">
        <v>31272.212</v>
      </c>
      <c r="D57" s="152" t="s">
        <v>163</v>
      </c>
      <c r="E57" s="141">
        <f t="shared" si="11"/>
        <v>-4842.0426275390755</v>
      </c>
      <c r="F57" s="141">
        <f t="shared" si="12"/>
        <v>-4842</v>
      </c>
      <c r="G57" s="141">
        <f t="shared" si="40"/>
        <v>-7.3916399996960536E-2</v>
      </c>
      <c r="I57" s="141">
        <f t="shared" si="37"/>
        <v>-7.3916399996960536E-2</v>
      </c>
      <c r="P57" s="141">
        <f t="shared" si="13"/>
        <v>-5.0870803041015829E-2</v>
      </c>
      <c r="Q57" s="161">
        <f t="shared" si="14"/>
        <v>16253.712</v>
      </c>
      <c r="R57" s="141">
        <f t="shared" si="41"/>
        <v>5.3109953905584796E-4</v>
      </c>
      <c r="S57" s="153">
        <f t="shared" si="38"/>
        <v>0.1</v>
      </c>
      <c r="Z57" s="141">
        <f t="shared" si="15"/>
        <v>-4842</v>
      </c>
      <c r="AA57" s="141">
        <f t="shared" si="16"/>
        <v>-6.4231427218258322E-2</v>
      </c>
      <c r="AB57" s="141">
        <f t="shared" si="42"/>
        <v>-6.0555775819718036E-2</v>
      </c>
      <c r="AC57" s="141">
        <f t="shared" si="43"/>
        <v>-2.3045596955944707E-2</v>
      </c>
      <c r="AD57" s="141">
        <f t="shared" si="44"/>
        <v>-9.6849727787022138E-3</v>
      </c>
      <c r="AE57" s="141">
        <f t="shared" si="45"/>
        <v>9.3798697724202882E-6</v>
      </c>
      <c r="AF57" s="141">
        <f t="shared" si="46"/>
        <v>-2.3045596955944707E-2</v>
      </c>
      <c r="AG57" s="153"/>
      <c r="AH57" s="141">
        <f t="shared" si="17"/>
        <v>-1.3360624177242496E-2</v>
      </c>
      <c r="AI57" s="141">
        <f t="shared" si="18"/>
        <v>0.57422105176031213</v>
      </c>
      <c r="AJ57" s="141">
        <f t="shared" si="19"/>
        <v>-0.69680821988299146</v>
      </c>
      <c r="AK57" s="141">
        <f t="shared" si="20"/>
        <v>-0.4131320157180926</v>
      </c>
      <c r="AL57" s="141">
        <f t="shared" si="21"/>
        <v>0.77032388839844512</v>
      </c>
      <c r="AM57" s="141">
        <f t="shared" si="22"/>
        <v>0.40541057262447761</v>
      </c>
      <c r="AN57" s="141">
        <f t="shared" si="39"/>
        <v>7.6355765459760088</v>
      </c>
      <c r="AO57" s="141">
        <f t="shared" si="39"/>
        <v>7.6355756381370963</v>
      </c>
      <c r="AP57" s="141">
        <f t="shared" si="39"/>
        <v>7.635582700648504</v>
      </c>
      <c r="AQ57" s="141">
        <f t="shared" si="39"/>
        <v>7.6355277639326093</v>
      </c>
      <c r="AR57" s="141">
        <f t="shared" si="39"/>
        <v>7.63595545585639</v>
      </c>
      <c r="AS57" s="141">
        <f t="shared" si="39"/>
        <v>7.6326472787445487</v>
      </c>
      <c r="AT57" s="141">
        <f t="shared" si="39"/>
        <v>7.6596739766892243</v>
      </c>
      <c r="AU57" s="141">
        <f t="shared" si="24"/>
        <v>8.2147499701111393</v>
      </c>
      <c r="AW57" s="141">
        <v>1000</v>
      </c>
      <c r="AX57" s="141">
        <f t="shared" si="0"/>
        <v>-2.8198843960419856E-3</v>
      </c>
      <c r="AY57" s="141">
        <f t="shared" si="1"/>
        <v>2.5214516554557597E-2</v>
      </c>
      <c r="AZ57" s="141">
        <f t="shared" si="2"/>
        <v>-2.8034400950599583E-2</v>
      </c>
      <c r="BA57" s="141">
        <f t="shared" si="3"/>
        <v>0.52780375526376533</v>
      </c>
      <c r="BB57" s="141">
        <f t="shared" si="4"/>
        <v>-0.81345568062761964</v>
      </c>
      <c r="BC57" s="141">
        <f t="shared" si="5"/>
        <v>-0.6502618505953498</v>
      </c>
      <c r="BD57" s="141">
        <f t="shared" si="6"/>
        <v>-0.33709355230197741</v>
      </c>
      <c r="BE57" s="141">
        <f t="shared" si="35"/>
        <v>11.389661129682979</v>
      </c>
      <c r="BF57" s="141">
        <f t="shared" si="35"/>
        <v>11.389631094258659</v>
      </c>
      <c r="BG57" s="141">
        <f t="shared" si="35"/>
        <v>11.389762936394012</v>
      </c>
      <c r="BH57" s="141">
        <f t="shared" si="35"/>
        <v>11.389183896798553</v>
      </c>
      <c r="BI57" s="141">
        <f t="shared" si="35"/>
        <v>11.391721015512491</v>
      </c>
      <c r="BJ57" s="141">
        <f t="shared" si="35"/>
        <v>11.380487007632148</v>
      </c>
      <c r="BK57" s="141">
        <f t="shared" si="35"/>
        <v>11.428134793708619</v>
      </c>
      <c r="BL57" s="141">
        <f t="shared" si="8"/>
        <v>10.841862612565492</v>
      </c>
    </row>
    <row r="58" spans="1:64" s="141" customFormat="1" ht="12.95" customHeight="1" x14ac:dyDescent="0.2">
      <c r="A58" s="150" t="s">
        <v>343</v>
      </c>
      <c r="B58" s="151" t="s">
        <v>84</v>
      </c>
      <c r="C58" s="152">
        <v>31556.607</v>
      </c>
      <c r="D58" s="152" t="s">
        <v>163</v>
      </c>
      <c r="E58" s="141">
        <f t="shared" si="11"/>
        <v>-4678.0322188080318</v>
      </c>
      <c r="F58" s="141">
        <f t="shared" si="12"/>
        <v>-4678</v>
      </c>
      <c r="G58" s="141">
        <f t="shared" si="40"/>
        <v>-5.5867599996417994E-2</v>
      </c>
      <c r="H58" s="141">
        <f t="shared" ref="H58:H69" si="47">+C58-(C$7+F58*C$8)</f>
        <v>-5.5867599996417994E-2</v>
      </c>
      <c r="P58" s="141">
        <f t="shared" si="13"/>
        <v>-4.9501128774478917E-2</v>
      </c>
      <c r="Q58" s="161">
        <f t="shared" si="14"/>
        <v>16538.107</v>
      </c>
      <c r="R58" s="141">
        <f t="shared" si="41"/>
        <v>4.0531955819778444E-5</v>
      </c>
      <c r="S58" s="153">
        <f t="shared" ref="S58:S69" si="48">S$15</f>
        <v>0.2</v>
      </c>
      <c r="Z58" s="141">
        <f t="shared" si="15"/>
        <v>-4678</v>
      </c>
      <c r="AA58" s="141">
        <f t="shared" si="16"/>
        <v>-5.8329043404780907E-2</v>
      </c>
      <c r="AB58" s="141">
        <f t="shared" si="42"/>
        <v>-4.7039685366116003E-2</v>
      </c>
      <c r="AC58" s="141">
        <f t="shared" si="43"/>
        <v>-6.3664712219390768E-3</v>
      </c>
      <c r="AD58" s="141">
        <f t="shared" si="44"/>
        <v>2.4614434083629136E-3</v>
      </c>
      <c r="AE58" s="141">
        <f t="shared" si="45"/>
        <v>1.2117407305146474E-6</v>
      </c>
      <c r="AF58" s="141">
        <f t="shared" si="46"/>
        <v>-6.3664712219390768E-3</v>
      </c>
      <c r="AG58" s="153"/>
      <c r="AH58" s="141">
        <f t="shared" si="17"/>
        <v>-8.8279146303019921E-3</v>
      </c>
      <c r="AI58" s="141">
        <f t="shared" si="18"/>
        <v>0.59464651803143176</v>
      </c>
      <c r="AJ58" s="141">
        <f t="shared" si="19"/>
        <v>-0.66139600042783464</v>
      </c>
      <c r="AK58" s="141">
        <f t="shared" si="20"/>
        <v>-0.4331908699769037</v>
      </c>
      <c r="AL58" s="141">
        <f t="shared" si="21"/>
        <v>0.81858325199928184</v>
      </c>
      <c r="AM58" s="141">
        <f t="shared" si="22"/>
        <v>0.43378927478992141</v>
      </c>
      <c r="AN58" s="141">
        <f t="shared" si="39"/>
        <v>7.7020654878550392</v>
      </c>
      <c r="AO58" s="141">
        <f t="shared" si="39"/>
        <v>7.7020652265450993</v>
      </c>
      <c r="AP58" s="141">
        <f t="shared" si="39"/>
        <v>7.7020681371076076</v>
      </c>
      <c r="AQ58" s="141">
        <f t="shared" si="39"/>
        <v>7.7020357213569035</v>
      </c>
      <c r="AR58" s="141">
        <f t="shared" si="39"/>
        <v>7.7023971329613961</v>
      </c>
      <c r="AS58" s="141">
        <f t="shared" si="39"/>
        <v>7.698414793653046</v>
      </c>
      <c r="AT58" s="141">
        <f t="shared" si="39"/>
        <v>7.7503632912512614</v>
      </c>
      <c r="AU58" s="141">
        <f t="shared" si="24"/>
        <v>8.2884997943772323</v>
      </c>
      <c r="AW58" s="141">
        <v>1200</v>
      </c>
      <c r="AX58" s="141">
        <f t="shared" si="0"/>
        <v>-3.6976653464130017E-3</v>
      </c>
      <c r="AY58" s="141">
        <f t="shared" si="1"/>
        <v>2.881362516096728E-2</v>
      </c>
      <c r="AZ58" s="141">
        <f t="shared" si="2"/>
        <v>-3.2511290507380282E-2</v>
      </c>
      <c r="BA58" s="141">
        <f t="shared" si="3"/>
        <v>0.51160235331765358</v>
      </c>
      <c r="BB58" s="141">
        <f t="shared" si="4"/>
        <v>-0.83963947695395691</v>
      </c>
      <c r="BC58" s="141">
        <f t="shared" si="5"/>
        <v>-0.60371181125743234</v>
      </c>
      <c r="BD58" s="141">
        <f t="shared" si="6"/>
        <v>-0.31137091527024136</v>
      </c>
      <c r="BE58" s="141">
        <f t="shared" si="35"/>
        <v>11.461783740291878</v>
      </c>
      <c r="BF58" s="141">
        <f t="shared" si="35"/>
        <v>11.461672764783346</v>
      </c>
      <c r="BG58" s="141">
        <f t="shared" si="35"/>
        <v>11.46208882873443</v>
      </c>
      <c r="BH58" s="141">
        <f t="shared" si="35"/>
        <v>11.460527164493056</v>
      </c>
      <c r="BI58" s="141">
        <f t="shared" si="35"/>
        <v>11.466363949580117</v>
      </c>
      <c r="BJ58" s="141">
        <f t="shared" si="35"/>
        <v>11.44418906870208</v>
      </c>
      <c r="BK58" s="141">
        <f t="shared" si="35"/>
        <v>11.523862464680423</v>
      </c>
      <c r="BL58" s="141">
        <f t="shared" si="8"/>
        <v>10.931801422646094</v>
      </c>
    </row>
    <row r="59" spans="1:64" s="141" customFormat="1" ht="12.95" customHeight="1" x14ac:dyDescent="0.2">
      <c r="A59" s="150" t="s">
        <v>343</v>
      </c>
      <c r="B59" s="151" t="s">
        <v>84</v>
      </c>
      <c r="C59" s="152">
        <v>31584.350999999999</v>
      </c>
      <c r="D59" s="152" t="s">
        <v>163</v>
      </c>
      <c r="E59" s="141">
        <f t="shared" si="11"/>
        <v>-4662.0322723257314</v>
      </c>
      <c r="F59" s="141">
        <f t="shared" si="12"/>
        <v>-4662</v>
      </c>
      <c r="G59" s="141">
        <f t="shared" si="40"/>
        <v>-5.596039999727509E-2</v>
      </c>
      <c r="H59" s="141">
        <f t="shared" si="47"/>
        <v>-5.596039999727509E-2</v>
      </c>
      <c r="P59" s="141">
        <f t="shared" si="13"/>
        <v>-4.9365132191892216E-2</v>
      </c>
      <c r="Q59" s="161">
        <f t="shared" si="14"/>
        <v>16565.850999999999</v>
      </c>
      <c r="R59" s="141">
        <f t="shared" si="41"/>
        <v>4.349755742471982E-5</v>
      </c>
      <c r="S59" s="153">
        <f t="shared" si="48"/>
        <v>0.2</v>
      </c>
      <c r="Z59" s="141">
        <f t="shared" si="15"/>
        <v>-4662</v>
      </c>
      <c r="AA59" s="141">
        <f t="shared" si="16"/>
        <v>-5.7739683013910414E-2</v>
      </c>
      <c r="AB59" s="141">
        <f t="shared" si="42"/>
        <v>-4.7585849175256892E-2</v>
      </c>
      <c r="AC59" s="141">
        <f t="shared" si="43"/>
        <v>-6.5952678053828734E-3</v>
      </c>
      <c r="AD59" s="141">
        <f t="shared" si="44"/>
        <v>1.7792830166353246E-3</v>
      </c>
      <c r="AE59" s="141">
        <f t="shared" si="45"/>
        <v>6.3316961065738027E-7</v>
      </c>
      <c r="AF59" s="141">
        <f t="shared" si="46"/>
        <v>-6.5952678053828734E-3</v>
      </c>
      <c r="AG59" s="153"/>
      <c r="AH59" s="141">
        <f t="shared" si="17"/>
        <v>-8.3745508220181997E-3</v>
      </c>
      <c r="AI59" s="141">
        <f t="shared" si="18"/>
        <v>0.59677160501911297</v>
      </c>
      <c r="AJ59" s="141">
        <f t="shared" si="19"/>
        <v>-0.65771705912858491</v>
      </c>
      <c r="AK59" s="141">
        <f t="shared" si="20"/>
        <v>-0.43516966421905712</v>
      </c>
      <c r="AL59" s="141">
        <f t="shared" si="21"/>
        <v>0.82347772304359856</v>
      </c>
      <c r="AM59" s="141">
        <f t="shared" si="22"/>
        <v>0.43670011020096117</v>
      </c>
      <c r="AN59" s="141">
        <f t="shared" si="39"/>
        <v>7.7086796003565157</v>
      </c>
      <c r="AO59" s="141">
        <f t="shared" si="39"/>
        <v>7.7086793852040181</v>
      </c>
      <c r="AP59" s="141">
        <f t="shared" si="39"/>
        <v>7.7086818899104097</v>
      </c>
      <c r="AQ59" s="141">
        <f t="shared" si="39"/>
        <v>7.7086527339260265</v>
      </c>
      <c r="AR59" s="141">
        <f t="shared" si="39"/>
        <v>7.7089924841126356</v>
      </c>
      <c r="AS59" s="141">
        <f t="shared" si="39"/>
        <v>7.7050811976490117</v>
      </c>
      <c r="AT59" s="141">
        <f t="shared" si="39"/>
        <v>7.7593692848154099</v>
      </c>
      <c r="AU59" s="141">
        <f t="shared" si="24"/>
        <v>8.2956948991836796</v>
      </c>
      <c r="AW59" s="141">
        <v>1400</v>
      </c>
      <c r="AX59" s="141">
        <f t="shared" si="0"/>
        <v>-4.2185489436155216E-3</v>
      </c>
      <c r="AY59" s="141">
        <f t="shared" si="1"/>
        <v>3.2478562236149096E-2</v>
      </c>
      <c r="AZ59" s="141">
        <f t="shared" si="2"/>
        <v>-3.6697111179764617E-2</v>
      </c>
      <c r="BA59" s="141">
        <f t="shared" si="3"/>
        <v>0.49729914483823179</v>
      </c>
      <c r="BB59" s="141">
        <f t="shared" si="4"/>
        <v>-0.86265570779937262</v>
      </c>
      <c r="BC59" s="141">
        <f t="shared" si="5"/>
        <v>-0.55983393087086331</v>
      </c>
      <c r="BD59" s="141">
        <f t="shared" si="6"/>
        <v>-0.28746442740395139</v>
      </c>
      <c r="BE59" s="141">
        <f t="shared" si="35"/>
        <v>11.531820075575006</v>
      </c>
      <c r="BF59" s="141">
        <f t="shared" si="35"/>
        <v>11.531529561747725</v>
      </c>
      <c r="BG59" s="141">
        <f t="shared" si="35"/>
        <v>11.532487709414143</v>
      </c>
      <c r="BH59" s="141">
        <f t="shared" si="35"/>
        <v>11.52932174839046</v>
      </c>
      <c r="BI59" s="141">
        <f t="shared" si="35"/>
        <v>11.539719598805501</v>
      </c>
      <c r="BJ59" s="141">
        <f t="shared" si="35"/>
        <v>11.504852809033677</v>
      </c>
      <c r="BK59" s="141">
        <f t="shared" si="35"/>
        <v>11.614804187494038</v>
      </c>
      <c r="BL59" s="141">
        <f t="shared" si="8"/>
        <v>11.021740232726696</v>
      </c>
    </row>
    <row r="60" spans="1:64" s="141" customFormat="1" ht="12.95" customHeight="1" x14ac:dyDescent="0.2">
      <c r="A60" s="150" t="s">
        <v>343</v>
      </c>
      <c r="B60" s="151" t="s">
        <v>84</v>
      </c>
      <c r="C60" s="152">
        <v>31596.489000000001</v>
      </c>
      <c r="D60" s="152" t="s">
        <v>163</v>
      </c>
      <c r="E60" s="141">
        <f t="shared" si="11"/>
        <v>-4655.0322957397229</v>
      </c>
      <c r="F60" s="141">
        <f t="shared" si="12"/>
        <v>-4655</v>
      </c>
      <c r="G60" s="141">
        <f t="shared" si="40"/>
        <v>-5.6000999997195322E-2</v>
      </c>
      <c r="H60" s="141">
        <f t="shared" si="47"/>
        <v>-5.6000999997195322E-2</v>
      </c>
      <c r="P60" s="141">
        <f t="shared" si="13"/>
        <v>-4.930550120721712E-2</v>
      </c>
      <c r="Q60" s="161">
        <f t="shared" si="14"/>
        <v>16577.989000000001</v>
      </c>
      <c r="R60" s="141">
        <f t="shared" si="41"/>
        <v>4.4829704046599565E-5</v>
      </c>
      <c r="S60" s="153">
        <f t="shared" si="48"/>
        <v>0.2</v>
      </c>
      <c r="Z60" s="141">
        <f t="shared" si="15"/>
        <v>-4655</v>
      </c>
      <c r="AA60" s="141">
        <f t="shared" si="16"/>
        <v>-5.7481078158411698E-2</v>
      </c>
      <c r="AB60" s="141">
        <f t="shared" si="42"/>
        <v>-4.7825423046000744E-2</v>
      </c>
      <c r="AC60" s="141">
        <f t="shared" si="43"/>
        <v>-6.695498789978202E-3</v>
      </c>
      <c r="AD60" s="141">
        <f t="shared" si="44"/>
        <v>1.4800781612163763E-3</v>
      </c>
      <c r="AE60" s="141">
        <f t="shared" si="45"/>
        <v>4.3812627266192993E-7</v>
      </c>
      <c r="AF60" s="141">
        <f t="shared" si="46"/>
        <v>-6.695498789978202E-3</v>
      </c>
      <c r="AG60" s="153"/>
      <c r="AH60" s="141">
        <f t="shared" si="17"/>
        <v>-8.1755769511945783E-3</v>
      </c>
      <c r="AI60" s="141">
        <f t="shared" si="18"/>
        <v>0.59770918211767787</v>
      </c>
      <c r="AJ60" s="141">
        <f t="shared" si="19"/>
        <v>-0.65609423575897707</v>
      </c>
      <c r="AK60" s="141">
        <f t="shared" si="20"/>
        <v>-0.43603655009982994</v>
      </c>
      <c r="AL60" s="141">
        <f t="shared" si="21"/>
        <v>0.82563008771041968</v>
      </c>
      <c r="AM60" s="141">
        <f t="shared" si="22"/>
        <v>0.43798213102873762</v>
      </c>
      <c r="AN60" s="141">
        <f t="shared" si="39"/>
        <v>7.7115807214373149</v>
      </c>
      <c r="AO60" s="141">
        <f t="shared" si="39"/>
        <v>7.7115805247849183</v>
      </c>
      <c r="AP60" s="141">
        <f t="shared" si="39"/>
        <v>7.7115828604359731</v>
      </c>
      <c r="AQ60" s="141">
        <f t="shared" si="39"/>
        <v>7.7115551222404957</v>
      </c>
      <c r="AR60" s="141">
        <f t="shared" si="39"/>
        <v>7.7118848884134472</v>
      </c>
      <c r="AS60" s="141">
        <f t="shared" si="39"/>
        <v>7.7080123410044532</v>
      </c>
      <c r="AT60" s="141">
        <f t="shared" si="39"/>
        <v>7.7633181434349074</v>
      </c>
      <c r="AU60" s="141">
        <f t="shared" si="24"/>
        <v>8.2988427575365016</v>
      </c>
      <c r="AW60" s="141">
        <v>1600</v>
      </c>
      <c r="AX60" s="141">
        <f t="shared" si="0"/>
        <v>-4.3918314504219347E-3</v>
      </c>
      <c r="AY60" s="141">
        <f t="shared" si="1"/>
        <v>3.6209327780103023E-2</v>
      </c>
      <c r="AZ60" s="141">
        <f t="shared" si="2"/>
        <v>-4.0601159230524958E-2</v>
      </c>
      <c r="BA60" s="141">
        <f t="shared" si="3"/>
        <v>0.48463344636815453</v>
      </c>
      <c r="BB60" s="141">
        <f t="shared" si="4"/>
        <v>-0.88294142431657341</v>
      </c>
      <c r="BC60" s="141">
        <f t="shared" si="5"/>
        <v>-0.51823992512248607</v>
      </c>
      <c r="BD60" s="141">
        <f t="shared" si="6"/>
        <v>-0.265079446582346</v>
      </c>
      <c r="BE60" s="141">
        <f t="shared" si="35"/>
        <v>11.600033062447805</v>
      </c>
      <c r="BF60" s="141">
        <f t="shared" si="35"/>
        <v>11.599415621045278</v>
      </c>
      <c r="BG60" s="141">
        <f t="shared" si="35"/>
        <v>11.601246113228322</v>
      </c>
      <c r="BH60" s="141">
        <f t="shared" si="35"/>
        <v>11.595805134330623</v>
      </c>
      <c r="BI60" s="141">
        <f t="shared" si="35"/>
        <v>11.61185469931177</v>
      </c>
      <c r="BJ60" s="141">
        <f t="shared" si="35"/>
        <v>11.563372879459459</v>
      </c>
      <c r="BK60" s="141">
        <f t="shared" si="35"/>
        <v>11.700951855065888</v>
      </c>
      <c r="BL60" s="141">
        <f t="shared" si="8"/>
        <v>11.111679042807296</v>
      </c>
    </row>
    <row r="61" spans="1:64" s="141" customFormat="1" ht="12.95" customHeight="1" x14ac:dyDescent="0.2">
      <c r="A61" s="150" t="s">
        <v>343</v>
      </c>
      <c r="B61" s="151" t="s">
        <v>84</v>
      </c>
      <c r="C61" s="152">
        <v>31603.423999999999</v>
      </c>
      <c r="D61" s="152" t="s">
        <v>163</v>
      </c>
      <c r="E61" s="141">
        <f t="shared" si="11"/>
        <v>-4651.0328858184894</v>
      </c>
      <c r="F61" s="141">
        <f t="shared" si="12"/>
        <v>-4651</v>
      </c>
      <c r="G61" s="141">
        <f t="shared" si="40"/>
        <v>-5.7024199995794334E-2</v>
      </c>
      <c r="H61" s="141">
        <f t="shared" si="47"/>
        <v>-5.7024199995794334E-2</v>
      </c>
      <c r="P61" s="141">
        <f t="shared" si="13"/>
        <v>-4.9271390153173535E-2</v>
      </c>
      <c r="Q61" s="161">
        <f t="shared" si="14"/>
        <v>16584.923999999999</v>
      </c>
      <c r="R61" s="141">
        <f t="shared" si="41"/>
        <v>6.0106060455837937E-5</v>
      </c>
      <c r="S61" s="153">
        <f t="shared" si="48"/>
        <v>0.2</v>
      </c>
      <c r="Z61" s="141">
        <f t="shared" si="15"/>
        <v>-4651</v>
      </c>
      <c r="AA61" s="141">
        <f t="shared" si="16"/>
        <v>-5.7333096191555813E-2</v>
      </c>
      <c r="AB61" s="141">
        <f t="shared" si="42"/>
        <v>-4.8962493957412055E-2</v>
      </c>
      <c r="AC61" s="141">
        <f t="shared" si="43"/>
        <v>-7.7528098426207989E-3</v>
      </c>
      <c r="AD61" s="141">
        <f t="shared" si="44"/>
        <v>3.0889619576147942E-4</v>
      </c>
      <c r="AE61" s="141">
        <f t="shared" si="45"/>
        <v>1.9083371951182843E-8</v>
      </c>
      <c r="AF61" s="141">
        <f t="shared" si="46"/>
        <v>-7.7528098426207989E-3</v>
      </c>
      <c r="AG61" s="153"/>
      <c r="AH61" s="141">
        <f t="shared" si="17"/>
        <v>-8.0617060383822766E-3</v>
      </c>
      <c r="AI61" s="141">
        <f t="shared" si="18"/>
        <v>0.59824710517173774</v>
      </c>
      <c r="AJ61" s="141">
        <f t="shared" si="19"/>
        <v>-0.65516324522165981</v>
      </c>
      <c r="AK61" s="141">
        <f t="shared" si="20"/>
        <v>-0.43653222867561603</v>
      </c>
      <c r="AL61" s="141">
        <f t="shared" si="21"/>
        <v>0.82686305180218744</v>
      </c>
      <c r="AM61" s="141">
        <f t="shared" si="22"/>
        <v>0.43871707033918678</v>
      </c>
      <c r="AN61" s="141">
        <f t="shared" ref="AN61:AT70" si="49">$AU61+$AB$7*SIN(AO61)</f>
        <v>7.7132405535237947</v>
      </c>
      <c r="AO61" s="141">
        <f t="shared" si="49"/>
        <v>7.7132403669799574</v>
      </c>
      <c r="AP61" s="141">
        <f t="shared" si="49"/>
        <v>7.7132426085245074</v>
      </c>
      <c r="AQ61" s="141">
        <f t="shared" si="49"/>
        <v>7.7132156760659196</v>
      </c>
      <c r="AR61" s="141">
        <f t="shared" si="49"/>
        <v>7.7135396126872662</v>
      </c>
      <c r="AS61" s="141">
        <f t="shared" si="49"/>
        <v>7.7096912915216382</v>
      </c>
      <c r="AT61" s="141">
        <f t="shared" si="49"/>
        <v>7.7655770171030643</v>
      </c>
      <c r="AU61" s="141">
        <f t="shared" si="24"/>
        <v>8.3006415337381139</v>
      </c>
      <c r="AW61" s="141">
        <v>1800</v>
      </c>
      <c r="AX61" s="141">
        <f t="shared" si="0"/>
        <v>-4.2259932908990314E-3</v>
      </c>
      <c r="AY61" s="141">
        <f t="shared" si="1"/>
        <v>4.000592179282908E-2</v>
      </c>
      <c r="AZ61" s="141">
        <f t="shared" si="2"/>
        <v>-4.4231915083728111E-2</v>
      </c>
      <c r="BA61" s="141">
        <f t="shared" si="3"/>
        <v>0.47339356400847876</v>
      </c>
      <c r="BB61" s="141">
        <f t="shared" si="4"/>
        <v>-0.90085094088378903</v>
      </c>
      <c r="BC61" s="141">
        <f t="shared" si="5"/>
        <v>-0.47860526330611558</v>
      </c>
      <c r="BD61" s="141">
        <f t="shared" si="6"/>
        <v>-0.24397769757928825</v>
      </c>
      <c r="BE61" s="141">
        <f t="shared" si="35"/>
        <v>11.666653602971106</v>
      </c>
      <c r="BF61" s="141">
        <f t="shared" si="35"/>
        <v>11.665519471377365</v>
      </c>
      <c r="BG61" s="141">
        <f t="shared" si="35"/>
        <v>11.668592175156579</v>
      </c>
      <c r="BH61" s="141">
        <f t="shared" si="35"/>
        <v>11.660239497326325</v>
      </c>
      <c r="BI61" s="141">
        <f t="shared" si="35"/>
        <v>11.68274447371895</v>
      </c>
      <c r="BJ61" s="141">
        <f t="shared" si="35"/>
        <v>11.620548546119094</v>
      </c>
      <c r="BK61" s="141">
        <f t="shared" si="35"/>
        <v>11.782336113241959</v>
      </c>
      <c r="BL61" s="141">
        <f t="shared" si="8"/>
        <v>11.201617852887896</v>
      </c>
    </row>
    <row r="62" spans="1:64" s="141" customFormat="1" ht="12.95" customHeight="1" x14ac:dyDescent="0.2">
      <c r="A62" s="150" t="s">
        <v>343</v>
      </c>
      <c r="B62" s="151" t="s">
        <v>84</v>
      </c>
      <c r="C62" s="152">
        <v>31610.359</v>
      </c>
      <c r="D62" s="152" t="s">
        <v>163</v>
      </c>
      <c r="E62" s="141">
        <f t="shared" si="11"/>
        <v>-4647.0334758972531</v>
      </c>
      <c r="F62" s="141">
        <f t="shared" si="12"/>
        <v>-4647</v>
      </c>
      <c r="G62" s="141">
        <f t="shared" si="40"/>
        <v>-5.8047399998031324E-2</v>
      </c>
      <c r="H62" s="141">
        <f t="shared" si="47"/>
        <v>-5.8047399998031324E-2</v>
      </c>
      <c r="P62" s="141">
        <f t="shared" si="13"/>
        <v>-4.9237252767742427E-2</v>
      </c>
      <c r="Q62" s="161">
        <f t="shared" si="14"/>
        <v>16591.859</v>
      </c>
      <c r="R62" s="141">
        <f t="shared" si="41"/>
        <v>7.7618694219367106E-5</v>
      </c>
      <c r="S62" s="153">
        <f t="shared" si="48"/>
        <v>0.2</v>
      </c>
      <c r="Z62" s="141">
        <f t="shared" si="15"/>
        <v>-4647</v>
      </c>
      <c r="AA62" s="141">
        <f t="shared" si="16"/>
        <v>-5.7184963064673688E-2</v>
      </c>
      <c r="AB62" s="141">
        <f t="shared" si="42"/>
        <v>-5.0099689701100056E-2</v>
      </c>
      <c r="AC62" s="141">
        <f t="shared" si="43"/>
        <v>-8.8101472302888964E-3</v>
      </c>
      <c r="AD62" s="141">
        <f t="shared" si="44"/>
        <v>-8.6243693335763538E-4</v>
      </c>
      <c r="AE62" s="141">
        <f t="shared" si="45"/>
        <v>1.487594928038645E-7</v>
      </c>
      <c r="AF62" s="141">
        <f t="shared" si="46"/>
        <v>-8.8101472302888964E-3</v>
      </c>
      <c r="AG62" s="153"/>
      <c r="AH62" s="141">
        <f t="shared" si="17"/>
        <v>-7.9477102969312645E-3</v>
      </c>
      <c r="AI62" s="141">
        <f t="shared" si="18"/>
        <v>0.59878661029449043</v>
      </c>
      <c r="AJ62" s="141">
        <f t="shared" si="19"/>
        <v>-0.65422957778716762</v>
      </c>
      <c r="AK62" s="141">
        <f t="shared" si="20"/>
        <v>-0.43702813536018947</v>
      </c>
      <c r="AL62" s="141">
        <f t="shared" si="21"/>
        <v>0.82809823846213915</v>
      </c>
      <c r="AM62" s="141">
        <f t="shared" si="22"/>
        <v>0.43945373319653291</v>
      </c>
      <c r="AN62" s="141">
        <f t="shared" si="49"/>
        <v>7.7149018809831178</v>
      </c>
      <c r="AO62" s="141">
        <f t="shared" si="49"/>
        <v>7.7149017042125028</v>
      </c>
      <c r="AP62" s="141">
        <f t="shared" si="49"/>
        <v>7.71490385352587</v>
      </c>
      <c r="AQ62" s="141">
        <f t="shared" si="49"/>
        <v>7.7148777227558778</v>
      </c>
      <c r="AR62" s="141">
        <f t="shared" si="49"/>
        <v>7.7151957451284652</v>
      </c>
      <c r="AS62" s="141">
        <f t="shared" si="49"/>
        <v>7.7113731689976479</v>
      </c>
      <c r="AT62" s="141">
        <f t="shared" si="49"/>
        <v>7.7678376220232694</v>
      </c>
      <c r="AU62" s="141">
        <f t="shared" si="24"/>
        <v>8.3024403099397261</v>
      </c>
      <c r="AW62" s="141">
        <v>2000</v>
      </c>
      <c r="AX62" s="141">
        <f t="shared" si="0"/>
        <v>-3.7284307227830188E-3</v>
      </c>
      <c r="AY62" s="141">
        <f t="shared" si="1"/>
        <v>4.3868344274327252E-2</v>
      </c>
      <c r="AZ62" s="141">
        <f t="shared" si="2"/>
        <v>-4.7596774997110271E-2</v>
      </c>
      <c r="BA62" s="141">
        <f t="shared" si="3"/>
        <v>0.46340706834548806</v>
      </c>
      <c r="BB62" s="141">
        <f t="shared" si="4"/>
        <v>-0.91667242060476406</v>
      </c>
      <c r="BC62" s="141">
        <f t="shared" si="5"/>
        <v>-0.44065806013146247</v>
      </c>
      <c r="BD62" s="141">
        <f t="shared" si="6"/>
        <v>-0.2239649303794515</v>
      </c>
      <c r="BE62" s="141">
        <f t="shared" si="35"/>
        <v>11.731882071168316</v>
      </c>
      <c r="BF62" s="141">
        <f t="shared" si="35"/>
        <v>11.730016911889278</v>
      </c>
      <c r="BG62" s="141">
        <f t="shared" si="35"/>
        <v>11.73469594591149</v>
      </c>
      <c r="BH62" s="141">
        <f t="shared" si="35"/>
        <v>11.722911602264867</v>
      </c>
      <c r="BI62" s="141">
        <f t="shared" si="35"/>
        <v>11.752305678266406</v>
      </c>
      <c r="BJ62" s="141">
        <f t="shared" si="35"/>
        <v>11.677072051383835</v>
      </c>
      <c r="BK62" s="141">
        <f t="shared" si="35"/>
        <v>11.859026113070918</v>
      </c>
      <c r="BL62" s="141">
        <f t="shared" si="8"/>
        <v>11.291556662968498</v>
      </c>
    </row>
    <row r="63" spans="1:64" s="141" customFormat="1" ht="12.95" customHeight="1" x14ac:dyDescent="0.2">
      <c r="A63" s="150" t="s">
        <v>343</v>
      </c>
      <c r="B63" s="151" t="s">
        <v>84</v>
      </c>
      <c r="C63" s="152">
        <v>31622.498</v>
      </c>
      <c r="D63" s="152" t="s">
        <v>163</v>
      </c>
      <c r="E63" s="141">
        <f t="shared" si="11"/>
        <v>-4640.0329226119065</v>
      </c>
      <c r="F63" s="141">
        <f t="shared" si="12"/>
        <v>-4640</v>
      </c>
      <c r="G63" s="141">
        <f t="shared" si="40"/>
        <v>-5.7087999997747829E-2</v>
      </c>
      <c r="H63" s="141">
        <f t="shared" si="47"/>
        <v>-5.7087999997747829E-2</v>
      </c>
      <c r="P63" s="141">
        <f t="shared" si="13"/>
        <v>-4.9177448983336799E-2</v>
      </c>
      <c r="Q63" s="161">
        <f t="shared" si="14"/>
        <v>16603.998</v>
      </c>
      <c r="R63" s="141">
        <f t="shared" si="41"/>
        <v>6.2576817351599372E-5</v>
      </c>
      <c r="S63" s="153">
        <f t="shared" si="48"/>
        <v>0.2</v>
      </c>
      <c r="Z63" s="141">
        <f t="shared" si="15"/>
        <v>-4640</v>
      </c>
      <c r="AA63" s="141">
        <f t="shared" si="16"/>
        <v>-5.6925366222702126E-2</v>
      </c>
      <c r="AB63" s="141">
        <f t="shared" si="42"/>
        <v>-4.9340082758382503E-2</v>
      </c>
      <c r="AC63" s="141">
        <f t="shared" si="43"/>
        <v>-7.9105510144110297E-3</v>
      </c>
      <c r="AD63" s="141">
        <f t="shared" si="44"/>
        <v>-1.6263377504570353E-4</v>
      </c>
      <c r="AE63" s="141">
        <f t="shared" si="45"/>
        <v>5.2899489571233006E-9</v>
      </c>
      <c r="AF63" s="141">
        <f t="shared" si="46"/>
        <v>-7.9105510144110297E-3</v>
      </c>
      <c r="AG63" s="153"/>
      <c r="AH63" s="141">
        <f t="shared" si="17"/>
        <v>-7.7479172393653236E-3</v>
      </c>
      <c r="AI63" s="141">
        <f t="shared" si="18"/>
        <v>0.59973456985091866</v>
      </c>
      <c r="AJ63" s="141">
        <f t="shared" si="19"/>
        <v>-0.6525891870603453</v>
      </c>
      <c r="AK63" s="141">
        <f t="shared" si="20"/>
        <v>-0.43789651814436703</v>
      </c>
      <c r="AL63" s="141">
        <f t="shared" si="21"/>
        <v>0.8302651889113889</v>
      </c>
      <c r="AM63" s="141">
        <f t="shared" si="22"/>
        <v>0.44074706501492156</v>
      </c>
      <c r="AN63" s="141">
        <f t="shared" si="49"/>
        <v>7.7178128155193031</v>
      </c>
      <c r="AO63" s="141">
        <f t="shared" si="49"/>
        <v>7.7178126550502721</v>
      </c>
      <c r="AP63" s="141">
        <f t="shared" si="49"/>
        <v>7.7178146475989235</v>
      </c>
      <c r="AQ63" s="141">
        <f t="shared" si="49"/>
        <v>7.7177899081176307</v>
      </c>
      <c r="AR63" s="141">
        <f t="shared" si="49"/>
        <v>7.718097390717868</v>
      </c>
      <c r="AS63" s="141">
        <f t="shared" si="49"/>
        <v>7.7143235204583736</v>
      </c>
      <c r="AT63" s="141">
        <f t="shared" si="49"/>
        <v>7.771797841961166</v>
      </c>
      <c r="AU63" s="141">
        <f t="shared" si="24"/>
        <v>8.3055881682925463</v>
      </c>
      <c r="AW63" s="141">
        <v>2200</v>
      </c>
      <c r="AX63" s="141">
        <f t="shared" si="0"/>
        <v>-2.9052994502699325E-3</v>
      </c>
      <c r="AY63" s="141">
        <f t="shared" si="1"/>
        <v>4.7796595224597553E-2</v>
      </c>
      <c r="AZ63" s="141">
        <f t="shared" si="2"/>
        <v>-5.0701894674867486E-2</v>
      </c>
      <c r="BA63" s="141">
        <f t="shared" si="3"/>
        <v>0.45453323944740331</v>
      </c>
      <c r="BB63" s="141">
        <f t="shared" si="4"/>
        <v>-0.93064074791002294</v>
      </c>
      <c r="BC63" s="141">
        <f t="shared" si="5"/>
        <v>-0.404170965832714</v>
      </c>
      <c r="BD63" s="141">
        <f t="shared" si="6"/>
        <v>-0.20488213515164336</v>
      </c>
      <c r="BE63" s="141">
        <f t="shared" si="35"/>
        <v>11.795888580889278</v>
      </c>
      <c r="BF63" s="141">
        <f t="shared" si="35"/>
        <v>11.793080606292699</v>
      </c>
      <c r="BG63" s="141">
        <f t="shared" si="35"/>
        <v>11.799673417530522</v>
      </c>
      <c r="BH63" s="141">
        <f t="shared" si="35"/>
        <v>11.784126455632846</v>
      </c>
      <c r="BI63" s="141">
        <f t="shared" si="35"/>
        <v>11.820423965372351</v>
      </c>
      <c r="BJ63" s="141">
        <f t="shared" si="35"/>
        <v>11.73352355158762</v>
      </c>
      <c r="BK63" s="141">
        <f t="shared" si="35"/>
        <v>11.931128951818962</v>
      </c>
      <c r="BL63" s="141">
        <f t="shared" si="8"/>
        <v>11.3814954730491</v>
      </c>
    </row>
    <row r="64" spans="1:64" s="141" customFormat="1" ht="12.95" customHeight="1" x14ac:dyDescent="0.2">
      <c r="A64" s="150" t="s">
        <v>343</v>
      </c>
      <c r="B64" s="151" t="s">
        <v>84</v>
      </c>
      <c r="C64" s="152">
        <v>31655.445</v>
      </c>
      <c r="D64" s="152" t="s">
        <v>163</v>
      </c>
      <c r="E64" s="141">
        <f t="shared" si="11"/>
        <v>-4621.032409464834</v>
      </c>
      <c r="F64" s="141">
        <f t="shared" si="12"/>
        <v>-4621</v>
      </c>
      <c r="G64" s="141">
        <f t="shared" si="40"/>
        <v>-5.6198199996288167E-2</v>
      </c>
      <c r="H64" s="141">
        <f t="shared" si="47"/>
        <v>-5.6198199996288167E-2</v>
      </c>
      <c r="P64" s="141">
        <f t="shared" si="13"/>
        <v>-4.9014717934869743E-2</v>
      </c>
      <c r="Q64" s="161">
        <f t="shared" si="14"/>
        <v>16636.945</v>
      </c>
      <c r="R64" s="141">
        <f t="shared" si="41"/>
        <v>5.1602414526720287E-5</v>
      </c>
      <c r="S64" s="153">
        <f t="shared" si="48"/>
        <v>0.2</v>
      </c>
      <c r="Z64" s="141">
        <f t="shared" si="15"/>
        <v>-4621</v>
      </c>
      <c r="AA64" s="141">
        <f t="shared" si="16"/>
        <v>-5.6218409998589666E-2</v>
      </c>
      <c r="AB64" s="141">
        <f t="shared" si="42"/>
        <v>-4.8994507932568244E-2</v>
      </c>
      <c r="AC64" s="141">
        <f t="shared" si="43"/>
        <v>-7.1834820614184239E-3</v>
      </c>
      <c r="AD64" s="141">
        <f t="shared" si="44"/>
        <v>2.0210002301498942E-5</v>
      </c>
      <c r="AE64" s="141">
        <f t="shared" si="45"/>
        <v>8.1688838605318512E-11</v>
      </c>
      <c r="AF64" s="141">
        <f t="shared" si="46"/>
        <v>-7.1834820614184239E-3</v>
      </c>
      <c r="AG64" s="153"/>
      <c r="AH64" s="141">
        <f t="shared" si="17"/>
        <v>-7.2036920637199254E-3</v>
      </c>
      <c r="AI64" s="141">
        <f t="shared" si="18"/>
        <v>0.60233238943108458</v>
      </c>
      <c r="AJ64" s="141">
        <f t="shared" si="19"/>
        <v>-0.64809476396201116</v>
      </c>
      <c r="AK64" s="141">
        <f t="shared" si="20"/>
        <v>-0.44025702343040307</v>
      </c>
      <c r="AL64" s="141">
        <f t="shared" si="21"/>
        <v>0.83618172145163083</v>
      </c>
      <c r="AM64" s="141">
        <f t="shared" si="22"/>
        <v>0.44428462085277748</v>
      </c>
      <c r="AN64" s="141">
        <f t="shared" si="49"/>
        <v>7.7257372646453337</v>
      </c>
      <c r="AO64" s="141">
        <f t="shared" si="49"/>
        <v>7.7257371433877866</v>
      </c>
      <c r="AP64" s="141">
        <f t="shared" si="49"/>
        <v>7.7257387415234318</v>
      </c>
      <c r="AQ64" s="141">
        <f t="shared" si="49"/>
        <v>7.7257176801968317</v>
      </c>
      <c r="AR64" s="141">
        <f t="shared" si="49"/>
        <v>7.7259955173954271</v>
      </c>
      <c r="AS64" s="141">
        <f t="shared" si="49"/>
        <v>7.7223772413728904</v>
      </c>
      <c r="AT64" s="141">
        <f t="shared" si="49"/>
        <v>7.7825736495427718</v>
      </c>
      <c r="AU64" s="141">
        <f t="shared" si="24"/>
        <v>8.3141323552502033</v>
      </c>
      <c r="AW64" s="141">
        <v>2400</v>
      </c>
      <c r="AX64" s="141">
        <f t="shared" si="0"/>
        <v>-1.7615166966811688E-3</v>
      </c>
      <c r="AY64" s="141">
        <f t="shared" si="1"/>
        <v>5.1790674643639983E-2</v>
      </c>
      <c r="AZ64" s="141">
        <f t="shared" si="2"/>
        <v>-5.3552191340321152E-2</v>
      </c>
      <c r="BA64" s="141">
        <f t="shared" si="3"/>
        <v>0.44665696700580348</v>
      </c>
      <c r="BB64" s="141">
        <f t="shared" si="4"/>
        <v>-0.94294789779357058</v>
      </c>
      <c r="BC64" s="141">
        <f t="shared" si="5"/>
        <v>-0.36895469050549007</v>
      </c>
      <c r="BD64" s="141">
        <f t="shared" si="6"/>
        <v>-0.18659893491981339</v>
      </c>
      <c r="BE64" s="141">
        <f t="shared" si="35"/>
        <v>11.858813363239047</v>
      </c>
      <c r="BF64" s="141">
        <f t="shared" si="35"/>
        <v>11.854885837091693</v>
      </c>
      <c r="BG64" s="141">
        <f t="shared" si="35"/>
        <v>11.863593984566359</v>
      </c>
      <c r="BH64" s="141">
        <f t="shared" si="35"/>
        <v>11.844197094372788</v>
      </c>
      <c r="BI64" s="141">
        <f t="shared" si="35"/>
        <v>11.886976052424412</v>
      </c>
      <c r="BJ64" s="141">
        <f t="shared" si="35"/>
        <v>11.790371434093563</v>
      </c>
      <c r="BK64" s="141">
        <f t="shared" si="35"/>
        <v>11.998788807244946</v>
      </c>
      <c r="BL64" s="141">
        <f t="shared" si="8"/>
        <v>11.4714342831297</v>
      </c>
    </row>
    <row r="65" spans="1:64" s="141" customFormat="1" ht="12.95" customHeight="1" x14ac:dyDescent="0.2">
      <c r="A65" s="150" t="s">
        <v>343</v>
      </c>
      <c r="B65" s="151" t="s">
        <v>84</v>
      </c>
      <c r="C65" s="152">
        <v>31681.45</v>
      </c>
      <c r="D65" s="152" t="s">
        <v>163</v>
      </c>
      <c r="E65" s="141">
        <f t="shared" si="11"/>
        <v>-4606.0353431343747</v>
      </c>
      <c r="F65" s="141">
        <f t="shared" si="12"/>
        <v>-4606</v>
      </c>
      <c r="G65" s="141">
        <f t="shared" si="40"/>
        <v>-6.1285199994017603E-2</v>
      </c>
      <c r="H65" s="141">
        <f t="shared" si="47"/>
        <v>-6.1285199994017603E-2</v>
      </c>
      <c r="P65" s="141">
        <f t="shared" si="13"/>
        <v>-4.8885826398012602E-2</v>
      </c>
      <c r="Q65" s="161">
        <f t="shared" si="14"/>
        <v>16662.95</v>
      </c>
      <c r="R65" s="141">
        <f t="shared" si="41"/>
        <v>1.5374446557330597E-4</v>
      </c>
      <c r="S65" s="153">
        <f t="shared" si="48"/>
        <v>0.2</v>
      </c>
      <c r="Z65" s="141">
        <f t="shared" si="15"/>
        <v>-4606</v>
      </c>
      <c r="AA65" s="141">
        <f t="shared" si="16"/>
        <v>-5.5657872298947066E-2</v>
      </c>
      <c r="AB65" s="141">
        <f t="shared" si="42"/>
        <v>-5.451315409308314E-2</v>
      </c>
      <c r="AC65" s="141">
        <f t="shared" si="43"/>
        <v>-1.2399373596005001E-2</v>
      </c>
      <c r="AD65" s="141">
        <f t="shared" si="44"/>
        <v>-5.6273276950705373E-3</v>
      </c>
      <c r="AE65" s="141">
        <f t="shared" si="45"/>
        <v>6.3333633975415771E-6</v>
      </c>
      <c r="AF65" s="141">
        <f t="shared" si="46"/>
        <v>-1.2399373596005001E-2</v>
      </c>
      <c r="AG65" s="153"/>
      <c r="AH65" s="141">
        <f t="shared" si="17"/>
        <v>-6.772045900934465E-3</v>
      </c>
      <c r="AI65" s="141">
        <f t="shared" si="18"/>
        <v>0.60440923693829629</v>
      </c>
      <c r="AJ65" s="141">
        <f t="shared" si="19"/>
        <v>-0.6445026594113703</v>
      </c>
      <c r="AK65" s="141">
        <f t="shared" si="20"/>
        <v>-0.44212410402018132</v>
      </c>
      <c r="AL65" s="141">
        <f t="shared" si="21"/>
        <v>0.84088908340098367</v>
      </c>
      <c r="AM65" s="141">
        <f t="shared" si="22"/>
        <v>0.44710584752632621</v>
      </c>
      <c r="AN65" s="141">
        <f t="shared" si="49"/>
        <v>7.732017750209927</v>
      </c>
      <c r="AO65" s="141">
        <f t="shared" si="49"/>
        <v>7.7320176549234771</v>
      </c>
      <c r="AP65" s="141">
        <f t="shared" si="49"/>
        <v>7.7320189750906199</v>
      </c>
      <c r="AQ65" s="141">
        <f t="shared" si="49"/>
        <v>7.7320006858096075</v>
      </c>
      <c r="AR65" s="141">
        <f t="shared" si="49"/>
        <v>7.732254304601585</v>
      </c>
      <c r="AS65" s="141">
        <f t="shared" si="49"/>
        <v>7.7287829539720363</v>
      </c>
      <c r="AT65" s="141">
        <f t="shared" si="49"/>
        <v>7.7911082851132143</v>
      </c>
      <c r="AU65" s="141">
        <f t="shared" si="24"/>
        <v>8.3208777660062481</v>
      </c>
      <c r="AW65" s="141">
        <v>2600</v>
      </c>
      <c r="AX65" s="141">
        <f t="shared" si="0"/>
        <v>-3.0092962881517887E-4</v>
      </c>
      <c r="AY65" s="141">
        <f t="shared" si="1"/>
        <v>5.5850582531454529E-2</v>
      </c>
      <c r="AZ65" s="141">
        <f t="shared" si="2"/>
        <v>-5.6151512160269708E-2</v>
      </c>
      <c r="BA65" s="141">
        <f t="shared" si="3"/>
        <v>0.43968368491211696</v>
      </c>
      <c r="BB65" s="141">
        <f t="shared" si="4"/>
        <v>-0.9537515124239101</v>
      </c>
      <c r="BC65" s="141">
        <f t="shared" si="5"/>
        <v>-0.33485225835616172</v>
      </c>
      <c r="BD65" s="141">
        <f t="shared" si="6"/>
        <v>-0.16900827384381159</v>
      </c>
      <c r="BE65" s="141">
        <f t="shared" si="35"/>
        <v>11.920768241636456</v>
      </c>
      <c r="BF65" s="141">
        <f t="shared" si="35"/>
        <v>11.915612379535244</v>
      </c>
      <c r="BG65" s="141">
        <f t="shared" si="35"/>
        <v>11.926490566618414</v>
      </c>
      <c r="BH65" s="141">
        <f t="shared" si="35"/>
        <v>11.903432492263024</v>
      </c>
      <c r="BI65" s="141">
        <f t="shared" si="35"/>
        <v>11.951847401110772</v>
      </c>
      <c r="BJ65" s="141">
        <f t="shared" si="35"/>
        <v>11.847976763839073</v>
      </c>
      <c r="BK65" s="141">
        <f t="shared" si="35"/>
        <v>12.062185772133949</v>
      </c>
      <c r="BL65" s="141">
        <f t="shared" si="8"/>
        <v>11.5613730932103</v>
      </c>
    </row>
    <row r="66" spans="1:64" s="141" customFormat="1" ht="12.95" customHeight="1" x14ac:dyDescent="0.2">
      <c r="A66" s="150" t="s">
        <v>416</v>
      </c>
      <c r="B66" s="151" t="s">
        <v>84</v>
      </c>
      <c r="C66" s="152">
        <v>33030.548999999999</v>
      </c>
      <c r="D66" s="152" t="s">
        <v>163</v>
      </c>
      <c r="E66" s="141">
        <f t="shared" si="11"/>
        <v>-3828.0108405635078</v>
      </c>
      <c r="F66" s="141">
        <f t="shared" si="12"/>
        <v>-3828</v>
      </c>
      <c r="G66" s="141">
        <f t="shared" si="40"/>
        <v>-1.8797600001562387E-2</v>
      </c>
      <c r="H66" s="141">
        <f t="shared" si="47"/>
        <v>-1.8797600001562387E-2</v>
      </c>
      <c r="P66" s="141">
        <f t="shared" si="13"/>
        <v>-4.1692987805652781E-2</v>
      </c>
      <c r="Q66" s="161">
        <f t="shared" si="14"/>
        <v>18012.048999999999</v>
      </c>
      <c r="R66" s="141">
        <f t="shared" si="41"/>
        <v>5.2419878269969122E-4</v>
      </c>
      <c r="S66" s="153">
        <f t="shared" si="48"/>
        <v>0.2</v>
      </c>
      <c r="Z66" s="141">
        <f t="shared" si="15"/>
        <v>-3828</v>
      </c>
      <c r="AA66" s="141">
        <f t="shared" si="16"/>
        <v>-2.3642512713123287E-2</v>
      </c>
      <c r="AB66" s="141">
        <f t="shared" si="42"/>
        <v>-3.6848075094091881E-2</v>
      </c>
      <c r="AC66" s="141">
        <f t="shared" si="43"/>
        <v>2.2895387804090395E-2</v>
      </c>
      <c r="AD66" s="141">
        <f t="shared" si="44"/>
        <v>4.8449127115609003E-3</v>
      </c>
      <c r="AE66" s="141">
        <f t="shared" si="45"/>
        <v>4.6946358365288796E-6</v>
      </c>
      <c r="AF66" s="141">
        <f t="shared" si="46"/>
        <v>2.2895387804090395E-2</v>
      </c>
      <c r="AG66" s="153"/>
      <c r="AH66" s="141">
        <f t="shared" si="17"/>
        <v>1.8050475092529494E-2</v>
      </c>
      <c r="AI66" s="141">
        <f t="shared" si="18"/>
        <v>0.75471692324559037</v>
      </c>
      <c r="AJ66" s="141">
        <f t="shared" si="19"/>
        <v>-0.38637612861558995</v>
      </c>
      <c r="AK66" s="141">
        <f t="shared" si="20"/>
        <v>-0.54018699302489648</v>
      </c>
      <c r="AL66" s="141">
        <f t="shared" si="21"/>
        <v>1.1445623792603723</v>
      </c>
      <c r="AM66" s="141">
        <f t="shared" si="22"/>
        <v>0.64419166518327631</v>
      </c>
      <c r="AN66" s="141">
        <f t="shared" si="49"/>
        <v>8.0945603237958768</v>
      </c>
      <c r="AO66" s="141">
        <f t="shared" si="49"/>
        <v>8.0945722312414308</v>
      </c>
      <c r="AP66" s="141">
        <f t="shared" si="49"/>
        <v>8.0946564508247185</v>
      </c>
      <c r="AQ66" s="141">
        <f t="shared" si="49"/>
        <v>8.0952513003229356</v>
      </c>
      <c r="AR66" s="141">
        <f t="shared" si="49"/>
        <v>8.0994125165953896</v>
      </c>
      <c r="AS66" s="141">
        <f t="shared" si="49"/>
        <v>8.1267876440985649</v>
      </c>
      <c r="AT66" s="141">
        <f t="shared" si="49"/>
        <v>8.2645962930636845</v>
      </c>
      <c r="AU66" s="141">
        <f t="shared" si="24"/>
        <v>8.6707397372197867</v>
      </c>
      <c r="AW66" s="141">
        <v>2800</v>
      </c>
      <c r="AX66" s="141">
        <f t="shared" ref="AX66:AX108" si="50">AB$3+AB$4*AW66+AB$5*AW66^2+AZ66</f>
        <v>1.473381451168293E-3</v>
      </c>
      <c r="AY66" s="141">
        <f t="shared" ref="AY66:AY108" si="51">AB$3+AB$4*AW66+AB$5*AW66^2</f>
        <v>5.9976318888041204E-2</v>
      </c>
      <c r="AZ66" s="141">
        <f t="shared" ref="AZ66:AZ108" si="52">$AB$6*($AB$11/BA66*BB66+$AB$12)</f>
        <v>-5.8502937436872911E-2</v>
      </c>
      <c r="BA66" s="141">
        <f t="shared" ref="BA66:BA108" si="53">1+$AB$7*COS(BC66)</f>
        <v>0.43353512246046666</v>
      </c>
      <c r="BB66" s="141">
        <f t="shared" ref="BB66:BB108" si="54">SIN(BC66+RADIANS($AB$9))</f>
        <v>-0.96318205552563751</v>
      </c>
      <c r="BC66" s="141">
        <f t="shared" ref="BC66:BC108" si="55">2*ATAN(BD66)</f>
        <v>-0.30173347889485974</v>
      </c>
      <c r="BD66" s="141">
        <f t="shared" ref="BD66:BD108" si="56">SQRT((1+$AB$7)/(1-$AB$7))*TAN(BE66/2)</f>
        <v>-0.1520218718108676</v>
      </c>
      <c r="BE66" s="141">
        <f t="shared" si="35"/>
        <v>11.981839746426813</v>
      </c>
      <c r="BF66" s="141">
        <f t="shared" si="35"/>
        <v>11.975442909057962</v>
      </c>
      <c r="BG66" s="141">
        <f t="shared" si="35"/>
        <v>11.988371398161599</v>
      </c>
      <c r="BH66" s="141">
        <f t="shared" si="35"/>
        <v>11.962125178927689</v>
      </c>
      <c r="BI66" s="141">
        <f t="shared" si="35"/>
        <v>12.014946091108715</v>
      </c>
      <c r="BJ66" s="141">
        <f t="shared" si="35"/>
        <v>11.906600665697841</v>
      </c>
      <c r="BK66" s="141">
        <f t="shared" si="35"/>
        <v>12.121534398510327</v>
      </c>
      <c r="BL66" s="141">
        <f t="shared" ref="BL66:BL108" si="57">RADIANS($AB$9)+$AB$18*(AW66-AB$15)</f>
        <v>11.651311903290901</v>
      </c>
    </row>
    <row r="67" spans="1:64" s="141" customFormat="1" ht="12.95" customHeight="1" x14ac:dyDescent="0.2">
      <c r="A67" s="150" t="s">
        <v>416</v>
      </c>
      <c r="B67" s="151" t="s">
        <v>84</v>
      </c>
      <c r="C67" s="152">
        <v>33056.555999999997</v>
      </c>
      <c r="D67" s="152" t="s">
        <v>163</v>
      </c>
      <c r="E67" s="141">
        <f t="shared" si="11"/>
        <v>-3813.0126208343709</v>
      </c>
      <c r="F67" s="141">
        <f t="shared" si="12"/>
        <v>-3813</v>
      </c>
      <c r="G67" s="141">
        <f t="shared" si="40"/>
        <v>-2.1884599998884369E-2</v>
      </c>
      <c r="H67" s="141">
        <f t="shared" si="47"/>
        <v>-2.1884599998884369E-2</v>
      </c>
      <c r="P67" s="141">
        <f t="shared" si="13"/>
        <v>-4.1544520527894514E-2</v>
      </c>
      <c r="Q67" s="161">
        <f t="shared" si="14"/>
        <v>18038.055999999997</v>
      </c>
      <c r="R67" s="141">
        <f t="shared" si="41"/>
        <v>3.8651247520699457E-4</v>
      </c>
      <c r="S67" s="153">
        <f t="shared" si="48"/>
        <v>0.2</v>
      </c>
      <c r="Z67" s="141">
        <f t="shared" si="15"/>
        <v>-3813</v>
      </c>
      <c r="AA67" s="141">
        <f t="shared" si="16"/>
        <v>-2.2969345196820205E-2</v>
      </c>
      <c r="AB67" s="141">
        <f t="shared" si="42"/>
        <v>-4.0459775329958675E-2</v>
      </c>
      <c r="AC67" s="141">
        <f t="shared" si="43"/>
        <v>1.9659920529010146E-2</v>
      </c>
      <c r="AD67" s="141">
        <f t="shared" si="44"/>
        <v>1.0847451979358359E-3</v>
      </c>
      <c r="AE67" s="141">
        <f t="shared" si="45"/>
        <v>2.3533442888897119E-7</v>
      </c>
      <c r="AF67" s="141">
        <f t="shared" si="46"/>
        <v>1.9659920529010146E-2</v>
      </c>
      <c r="AG67" s="153"/>
      <c r="AH67" s="141">
        <f t="shared" si="17"/>
        <v>1.857517533107431E-2</v>
      </c>
      <c r="AI67" s="141">
        <f t="shared" si="18"/>
        <v>0.75872346832764948</v>
      </c>
      <c r="AJ67" s="141">
        <f t="shared" si="19"/>
        <v>-0.37953604952256209</v>
      </c>
      <c r="AK67" s="141">
        <f t="shared" si="20"/>
        <v>-0.54198838588991038</v>
      </c>
      <c r="AL67" s="141">
        <f t="shared" si="21"/>
        <v>1.1519669586922634</v>
      </c>
      <c r="AM67" s="141">
        <f t="shared" si="22"/>
        <v>0.64944288990836596</v>
      </c>
      <c r="AN67" s="141">
        <f t="shared" si="49"/>
        <v>8.1024374117636331</v>
      </c>
      <c r="AO67" s="141">
        <f t="shared" si="49"/>
        <v>8.1024513530321052</v>
      </c>
      <c r="AP67" s="141">
        <f t="shared" si="49"/>
        <v>8.1025468907281475</v>
      </c>
      <c r="AQ67" s="141">
        <f t="shared" si="49"/>
        <v>8.1032006330228263</v>
      </c>
      <c r="AR67" s="141">
        <f t="shared" si="49"/>
        <v>8.1076297696482538</v>
      </c>
      <c r="AS67" s="141">
        <f t="shared" si="49"/>
        <v>8.1358488709737937</v>
      </c>
      <c r="AT67" s="141">
        <f t="shared" si="49"/>
        <v>8.2742679765714762</v>
      </c>
      <c r="AU67" s="141">
        <f t="shared" si="24"/>
        <v>8.6774851479758315</v>
      </c>
      <c r="AW67" s="141">
        <v>3000</v>
      </c>
      <c r="AX67" s="141">
        <f t="shared" si="50"/>
        <v>3.5587263736422819E-3</v>
      </c>
      <c r="AY67" s="141">
        <f t="shared" si="51"/>
        <v>6.4167883713400001E-2</v>
      </c>
      <c r="AZ67" s="141">
        <f t="shared" si="52"/>
        <v>-6.0609157339757719E-2</v>
      </c>
      <c r="BA67" s="141">
        <f t="shared" si="53"/>
        <v>0.4281457783212822</v>
      </c>
      <c r="BB67" s="141">
        <f t="shared" si="54"/>
        <v>-0.97134870934047957</v>
      </c>
      <c r="BC67" s="141">
        <f t="shared" si="55"/>
        <v>-0.26948943190983815</v>
      </c>
      <c r="BD67" s="141">
        <f t="shared" si="56"/>
        <v>-0.1355661634374927</v>
      </c>
      <c r="BE67" s="141">
        <f t="shared" si="35"/>
        <v>12.042093960452066</v>
      </c>
      <c r="BF67" s="141">
        <f t="shared" si="35"/>
        <v>12.034558700638758</v>
      </c>
      <c r="BG67" s="141">
        <f t="shared" si="35"/>
        <v>12.049232453980206</v>
      </c>
      <c r="BH67" s="141">
        <f t="shared" si="35"/>
        <v>12.020539809006234</v>
      </c>
      <c r="BI67" s="141">
        <f t="shared" si="35"/>
        <v>12.076213441261656</v>
      </c>
      <c r="BJ67" s="141">
        <f t="shared" si="35"/>
        <v>11.966413580226723</v>
      </c>
      <c r="BK67" s="141">
        <f t="shared" si="35"/>
        <v>12.177081963298185</v>
      </c>
      <c r="BL67" s="141">
        <f t="shared" si="57"/>
        <v>11.741250713371503</v>
      </c>
    </row>
    <row r="68" spans="1:64" s="141" customFormat="1" ht="12.95" customHeight="1" x14ac:dyDescent="0.2">
      <c r="A68" s="150" t="s">
        <v>416</v>
      </c>
      <c r="B68" s="151" t="s">
        <v>84</v>
      </c>
      <c r="C68" s="152">
        <v>33429.377</v>
      </c>
      <c r="D68" s="152" t="s">
        <v>163</v>
      </c>
      <c r="E68" s="141">
        <f t="shared" si="11"/>
        <v>-3598.0069962857083</v>
      </c>
      <c r="F68" s="141">
        <f t="shared" si="12"/>
        <v>-3598</v>
      </c>
      <c r="G68" s="141">
        <f t="shared" si="40"/>
        <v>-1.2131599993153941E-2</v>
      </c>
      <c r="H68" s="141">
        <f t="shared" si="47"/>
        <v>-1.2131599993153941E-2</v>
      </c>
      <c r="P68" s="141">
        <f t="shared" si="13"/>
        <v>-3.937579932443297E-2</v>
      </c>
      <c r="Q68" s="161">
        <f t="shared" si="14"/>
        <v>18410.877</v>
      </c>
      <c r="R68" s="141">
        <f t="shared" si="41"/>
        <v>7.4224639720246472E-4</v>
      </c>
      <c r="S68" s="153">
        <f t="shared" si="48"/>
        <v>0.2</v>
      </c>
      <c r="Z68" s="141">
        <f t="shared" si="15"/>
        <v>-3598</v>
      </c>
      <c r="AA68" s="141">
        <f t="shared" si="16"/>
        <v>-1.3106596272531502E-2</v>
      </c>
      <c r="AB68" s="141">
        <f t="shared" si="42"/>
        <v>-3.8400803045055408E-2</v>
      </c>
      <c r="AC68" s="141">
        <f t="shared" si="43"/>
        <v>2.7244199331279029E-2</v>
      </c>
      <c r="AD68" s="141">
        <f t="shared" si="44"/>
        <v>9.7499627937756156E-4</v>
      </c>
      <c r="AE68" s="141">
        <f t="shared" si="45"/>
        <v>1.9012354896001763E-7</v>
      </c>
      <c r="AF68" s="141">
        <f t="shared" si="46"/>
        <v>2.7244199331279029E-2</v>
      </c>
      <c r="AG68" s="153"/>
      <c r="AH68" s="141">
        <f t="shared" si="17"/>
        <v>2.6269203051901467E-2</v>
      </c>
      <c r="AI68" s="141">
        <f t="shared" si="18"/>
        <v>0.82288487330801574</v>
      </c>
      <c r="AJ68" s="141">
        <f t="shared" si="19"/>
        <v>-0.27022818397507964</v>
      </c>
      <c r="AK68" s="141">
        <f t="shared" si="20"/>
        <v>-0.56621198068591894</v>
      </c>
      <c r="AL68" s="141">
        <f t="shared" si="21"/>
        <v>1.2676317065133764</v>
      </c>
      <c r="AM68" s="141">
        <f t="shared" si="22"/>
        <v>0.73497545584490565</v>
      </c>
      <c r="AN68" s="141">
        <f t="shared" si="49"/>
        <v>8.2202788102633892</v>
      </c>
      <c r="AO68" s="141">
        <f t="shared" si="49"/>
        <v>8.2203687425961363</v>
      </c>
      <c r="AP68" s="141">
        <f t="shared" si="49"/>
        <v>8.2207916513154089</v>
      </c>
      <c r="AQ68" s="141">
        <f t="shared" si="49"/>
        <v>8.2227741801995542</v>
      </c>
      <c r="AR68" s="141">
        <f t="shared" si="49"/>
        <v>8.2319356584037511</v>
      </c>
      <c r="AS68" s="141">
        <f t="shared" si="49"/>
        <v>8.2717930606928007</v>
      </c>
      <c r="AT68" s="141">
        <f t="shared" si="49"/>
        <v>8.4148448585225868</v>
      </c>
      <c r="AU68" s="141">
        <f t="shared" si="24"/>
        <v>8.7741693688124762</v>
      </c>
      <c r="AW68" s="141">
        <v>3200</v>
      </c>
      <c r="AX68" s="141">
        <f t="shared" si="50"/>
        <v>5.9524301677022912E-3</v>
      </c>
      <c r="AY68" s="141">
        <f t="shared" si="51"/>
        <v>6.8425277007530927E-2</v>
      </c>
      <c r="AZ68" s="141">
        <f t="shared" si="52"/>
        <v>-6.2472846839828636E-2</v>
      </c>
      <c r="BA68" s="141">
        <f t="shared" si="53"/>
        <v>0.42346008468578811</v>
      </c>
      <c r="BB68" s="141">
        <f t="shared" si="54"/>
        <v>-0.97834407899995501</v>
      </c>
      <c r="BC68" s="141">
        <f t="shared" si="55"/>
        <v>-0.23802698712304879</v>
      </c>
      <c r="BD68" s="141">
        <f t="shared" si="56"/>
        <v>-0.11957860629884033</v>
      </c>
      <c r="BE68" s="141">
        <f t="shared" si="35"/>
        <v>12.101582799419052</v>
      </c>
      <c r="BF68" s="141">
        <f t="shared" si="35"/>
        <v>12.093133595040587</v>
      </c>
      <c r="BG68" s="141">
        <f t="shared" si="35"/>
        <v>12.109069546706291</v>
      </c>
      <c r="BH68" s="141">
        <f t="shared" si="35"/>
        <v>12.078903588074963</v>
      </c>
      <c r="BI68" s="141">
        <f t="shared" si="35"/>
        <v>12.135631773107871</v>
      </c>
      <c r="BJ68" s="141">
        <f t="shared" si="35"/>
        <v>12.027505505237556</v>
      </c>
      <c r="BK68" s="141">
        <f t="shared" si="35"/>
        <v>12.229106469448878</v>
      </c>
      <c r="BL68" s="141">
        <f t="shared" si="57"/>
        <v>11.831189523452103</v>
      </c>
    </row>
    <row r="69" spans="1:64" s="141" customFormat="1" ht="12.95" customHeight="1" x14ac:dyDescent="0.2">
      <c r="A69" s="150" t="s">
        <v>416</v>
      </c>
      <c r="B69" s="151" t="s">
        <v>84</v>
      </c>
      <c r="C69" s="152">
        <v>33448.455999999998</v>
      </c>
      <c r="D69" s="152" t="s">
        <v>163</v>
      </c>
      <c r="E69" s="141">
        <f t="shared" si="11"/>
        <v>-3587.0041495824285</v>
      </c>
      <c r="F69" s="141">
        <f t="shared" si="12"/>
        <v>-3587</v>
      </c>
      <c r="G69" s="141">
        <f t="shared" si="40"/>
        <v>-7.1954000013647601E-3</v>
      </c>
      <c r="H69" s="141">
        <f t="shared" si="47"/>
        <v>-7.1954000013647601E-3</v>
      </c>
      <c r="P69" s="141">
        <f t="shared" si="13"/>
        <v>-3.9262795875751565E-2</v>
      </c>
      <c r="Q69" s="161">
        <f t="shared" si="14"/>
        <v>18429.955999999998</v>
      </c>
      <c r="R69" s="141">
        <f t="shared" si="41"/>
        <v>1.0283178781646399E-3</v>
      </c>
      <c r="S69" s="153">
        <f t="shared" si="48"/>
        <v>0.2</v>
      </c>
      <c r="Z69" s="141">
        <f t="shared" si="15"/>
        <v>-3587</v>
      </c>
      <c r="AA69" s="141">
        <f t="shared" si="16"/>
        <v>-1.2591736785599637E-2</v>
      </c>
      <c r="AB69" s="141">
        <f t="shared" si="42"/>
        <v>-3.3866459091516685E-2</v>
      </c>
      <c r="AC69" s="141">
        <f t="shared" si="43"/>
        <v>3.2067395874386805E-2</v>
      </c>
      <c r="AD69" s="141">
        <f t="shared" si="44"/>
        <v>5.3963367842348765E-3</v>
      </c>
      <c r="AE69" s="141">
        <f t="shared" si="45"/>
        <v>5.8240901377772814E-6</v>
      </c>
      <c r="AF69" s="141">
        <f t="shared" si="46"/>
        <v>3.2067395874386805E-2</v>
      </c>
      <c r="AG69" s="153"/>
      <c r="AH69" s="141">
        <f t="shared" si="17"/>
        <v>2.6671059090151928E-2</v>
      </c>
      <c r="AI69" s="141">
        <f t="shared" si="18"/>
        <v>0.82654165264174884</v>
      </c>
      <c r="AJ69" s="141">
        <f t="shared" si="19"/>
        <v>-0.26401077931965972</v>
      </c>
      <c r="AK69" s="141">
        <f t="shared" si="20"/>
        <v>-0.56734290945347454</v>
      </c>
      <c r="AL69" s="141">
        <f t="shared" si="21"/>
        <v>1.2740835628471785</v>
      </c>
      <c r="AM69" s="141">
        <f t="shared" si="22"/>
        <v>0.73995582027740159</v>
      </c>
      <c r="AN69" s="141">
        <f t="shared" si="49"/>
        <v>8.2265765065508631</v>
      </c>
      <c r="AO69" s="141">
        <f t="shared" si="49"/>
        <v>8.2266738794878194</v>
      </c>
      <c r="AP69" s="141">
        <f t="shared" si="49"/>
        <v>8.227124372871419</v>
      </c>
      <c r="AQ69" s="141">
        <f t="shared" si="49"/>
        <v>8.2292018588446769</v>
      </c>
      <c r="AR69" s="141">
        <f t="shared" si="49"/>
        <v>8.2386440439073176</v>
      </c>
      <c r="AS69" s="141">
        <f t="shared" si="49"/>
        <v>8.2790523051978884</v>
      </c>
      <c r="AT69" s="141">
        <f t="shared" si="49"/>
        <v>8.4221310458219367</v>
      </c>
      <c r="AU69" s="141">
        <f t="shared" si="24"/>
        <v>8.7791160033669104</v>
      </c>
      <c r="AW69" s="141">
        <v>3400</v>
      </c>
      <c r="AX69" s="141">
        <f t="shared" si="50"/>
        <v>8.6515326640585477E-3</v>
      </c>
      <c r="AY69" s="141">
        <f t="shared" si="51"/>
        <v>7.2748498770433961E-2</v>
      </c>
      <c r="AZ69" s="141">
        <f t="shared" si="52"/>
        <v>-6.4096966106375414E-2</v>
      </c>
      <c r="BA69" s="141">
        <f t="shared" si="53"/>
        <v>0.41943024495516279</v>
      </c>
      <c r="BB69" s="141">
        <f t="shared" si="54"/>
        <v>-0.98424774448045205</v>
      </c>
      <c r="BC69" s="141">
        <f t="shared" si="55"/>
        <v>-0.20726352221786881</v>
      </c>
      <c r="BD69" s="141">
        <f t="shared" si="56"/>
        <v>-0.10400434763483561</v>
      </c>
      <c r="BE69" s="141">
        <f t="shared" si="35"/>
        <v>12.160351147245507</v>
      </c>
      <c r="BF69" s="141">
        <f t="shared" si="35"/>
        <v>12.15132729346692</v>
      </c>
      <c r="BG69" s="141">
        <f t="shared" si="35"/>
        <v>12.167889256503091</v>
      </c>
      <c r="BH69" s="141">
        <f t="shared" si="35"/>
        <v>12.137399157124911</v>
      </c>
      <c r="BI69" s="141">
        <f t="shared" si="35"/>
        <v>12.193229573699963</v>
      </c>
      <c r="BJ69" s="141">
        <f t="shared" si="35"/>
        <v>12.089896527642946</v>
      </c>
      <c r="BK69" s="141">
        <f t="shared" si="35"/>
        <v>12.277914398693476</v>
      </c>
      <c r="BL69" s="141">
        <f t="shared" si="57"/>
        <v>11.921128333532703</v>
      </c>
    </row>
    <row r="70" spans="1:64" s="141" customFormat="1" ht="12.95" customHeight="1" x14ac:dyDescent="0.2">
      <c r="A70" s="150" t="s">
        <v>430</v>
      </c>
      <c r="B70" s="151" t="s">
        <v>84</v>
      </c>
      <c r="C70" s="152">
        <v>33497.004999999997</v>
      </c>
      <c r="D70" s="152" t="s">
        <v>163</v>
      </c>
      <c r="E70" s="141">
        <f t="shared" si="11"/>
        <v>-3559.005973336421</v>
      </c>
      <c r="F70" s="141">
        <f t="shared" si="12"/>
        <v>-3559</v>
      </c>
      <c r="G70" s="141">
        <f t="shared" si="40"/>
        <v>-1.0357799998018891E-2</v>
      </c>
      <c r="I70" s="141">
        <f>+C70-(C$7+F70*C$8)</f>
        <v>-1.0357799998018891E-2</v>
      </c>
      <c r="P70" s="141">
        <f t="shared" si="13"/>
        <v>-3.8974252175054701E-2</v>
      </c>
      <c r="Q70" s="161">
        <f t="shared" si="14"/>
        <v>18478.504999999997</v>
      </c>
      <c r="R70" s="141">
        <f t="shared" si="41"/>
        <v>8.1890133520057761E-4</v>
      </c>
      <c r="S70" s="153">
        <f>S$16</f>
        <v>0.1</v>
      </c>
      <c r="Z70" s="141">
        <f t="shared" si="15"/>
        <v>-3559</v>
      </c>
      <c r="AA70" s="141">
        <f t="shared" si="16"/>
        <v>-1.127697309505684E-2</v>
      </c>
      <c r="AB70" s="141">
        <f t="shared" si="42"/>
        <v>-3.8055079078016751E-2</v>
      </c>
      <c r="AC70" s="141">
        <f t="shared" si="43"/>
        <v>2.861645217703581E-2</v>
      </c>
      <c r="AD70" s="141">
        <f t="shared" si="44"/>
        <v>9.1917309703794942E-4</v>
      </c>
      <c r="AE70" s="141">
        <f t="shared" si="45"/>
        <v>8.4487918231833555E-8</v>
      </c>
      <c r="AF70" s="141">
        <f t="shared" si="46"/>
        <v>2.861645217703581E-2</v>
      </c>
      <c r="AG70" s="153"/>
      <c r="AH70" s="141">
        <f t="shared" si="17"/>
        <v>2.7697279079997861E-2</v>
      </c>
      <c r="AI70" s="141">
        <f t="shared" si="18"/>
        <v>0.83603212498586477</v>
      </c>
      <c r="AJ70" s="141">
        <f t="shared" si="19"/>
        <v>-0.24788065979636859</v>
      </c>
      <c r="AK70" s="141">
        <f t="shared" si="20"/>
        <v>-0.57015814572690104</v>
      </c>
      <c r="AL70" s="141">
        <f t="shared" si="21"/>
        <v>1.2907697049818052</v>
      </c>
      <c r="AM70" s="141">
        <f t="shared" si="22"/>
        <v>0.75294751728927944</v>
      </c>
      <c r="AN70" s="141">
        <f t="shared" si="49"/>
        <v>8.2427353674251602</v>
      </c>
      <c r="AO70" s="141">
        <f t="shared" si="49"/>
        <v>8.2428539071139593</v>
      </c>
      <c r="AP70" s="141">
        <f t="shared" si="49"/>
        <v>8.2433805655955172</v>
      </c>
      <c r="AQ70" s="141">
        <f t="shared" si="49"/>
        <v>8.2457123254409588</v>
      </c>
      <c r="AR70" s="141">
        <f t="shared" si="49"/>
        <v>8.2558819469503231</v>
      </c>
      <c r="AS70" s="141">
        <f t="shared" si="49"/>
        <v>8.2976627883646685</v>
      </c>
      <c r="AT70" s="141">
        <f t="shared" si="49"/>
        <v>8.4407169870729835</v>
      </c>
      <c r="AU70" s="141">
        <f t="shared" si="24"/>
        <v>8.7917074367781947</v>
      </c>
      <c r="AW70" s="141">
        <v>3600</v>
      </c>
      <c r="AX70" s="141">
        <f t="shared" si="50"/>
        <v>1.1652618444438906E-2</v>
      </c>
      <c r="AY70" s="141">
        <f t="shared" si="51"/>
        <v>7.7137549002109132E-2</v>
      </c>
      <c r="AZ70" s="141">
        <f t="shared" si="52"/>
        <v>-6.5484930557670226E-2</v>
      </c>
      <c r="BA70" s="141">
        <f t="shared" si="53"/>
        <v>0.41601471557916325</v>
      </c>
      <c r="BB70" s="141">
        <f t="shared" si="54"/>
        <v>-0.98912872270727725</v>
      </c>
      <c r="BC70" s="141">
        <f t="shared" si="55"/>
        <v>-0.17712207481719433</v>
      </c>
      <c r="BD70" s="141">
        <f t="shared" si="56"/>
        <v>-8.8793295847353668E-2</v>
      </c>
      <c r="BE70" s="141">
        <f t="shared" si="35"/>
        <v>12.218444104741947</v>
      </c>
      <c r="BF70" s="141">
        <f t="shared" si="35"/>
        <v>12.209279008435084</v>
      </c>
      <c r="BG70" s="141">
        <f t="shared" si="35"/>
        <v>12.225718003815153</v>
      </c>
      <c r="BH70" s="141">
        <f t="shared" ref="BH70:BK108" si="58">$BL70+$AB$7*SIN(BI70)</f>
        <v>12.19616026235342</v>
      </c>
      <c r="BI70" s="141">
        <f t="shared" si="58"/>
        <v>12.249084219303832</v>
      </c>
      <c r="BJ70" s="141">
        <f t="shared" si="58"/>
        <v>12.153547138885351</v>
      </c>
      <c r="BK70" s="141">
        <f t="shared" si="58"/>
        <v>12.32383823408593</v>
      </c>
      <c r="BL70" s="141">
        <f t="shared" si="57"/>
        <v>12.011067143613305</v>
      </c>
    </row>
    <row r="71" spans="1:64" s="141" customFormat="1" ht="12.95" customHeight="1" x14ac:dyDescent="0.2">
      <c r="A71" s="150" t="s">
        <v>435</v>
      </c>
      <c r="B71" s="151" t="s">
        <v>84</v>
      </c>
      <c r="C71" s="152">
        <v>34133.396999999997</v>
      </c>
      <c r="D71" s="152" t="s">
        <v>163</v>
      </c>
      <c r="E71" s="141">
        <f t="shared" si="11"/>
        <v>-3191.9991271078793</v>
      </c>
      <c r="F71" s="141">
        <f t="shared" si="12"/>
        <v>-3192</v>
      </c>
      <c r="G71" s="141">
        <f t="shared" si="40"/>
        <v>1.5136000001803041E-3</v>
      </c>
      <c r="H71" s="141">
        <f>+C71-(C$7+F71*C$8)</f>
        <v>1.5136000001803041E-3</v>
      </c>
      <c r="P71" s="141">
        <f t="shared" si="13"/>
        <v>-3.5072983369797861E-2</v>
      </c>
      <c r="Q71" s="161">
        <f t="shared" si="14"/>
        <v>19114.896999999997</v>
      </c>
      <c r="R71" s="141">
        <f t="shared" si="41"/>
        <v>1.3385780826883629E-3</v>
      </c>
      <c r="S71" s="153">
        <f>S$15</f>
        <v>0.2</v>
      </c>
      <c r="Z71" s="141">
        <f t="shared" si="15"/>
        <v>-3192</v>
      </c>
      <c r="AA71" s="141">
        <f t="shared" si="16"/>
        <v>6.4097006268640719E-3</v>
      </c>
      <c r="AB71" s="141">
        <f t="shared" si="42"/>
        <v>-3.9969083996481629E-2</v>
      </c>
      <c r="AC71" s="141">
        <f t="shared" si="43"/>
        <v>3.6586583369978165E-2</v>
      </c>
      <c r="AD71" s="141">
        <f t="shared" si="44"/>
        <v>-4.8961006266837678E-3</v>
      </c>
      <c r="AE71" s="141">
        <f t="shared" si="45"/>
        <v>4.7943602693226365E-6</v>
      </c>
      <c r="AF71" s="141">
        <f t="shared" si="46"/>
        <v>3.6586583369978165E-2</v>
      </c>
      <c r="AG71" s="153"/>
      <c r="AH71" s="141">
        <f t="shared" si="17"/>
        <v>4.1482683996661933E-2</v>
      </c>
      <c r="AI71" s="141">
        <f t="shared" si="18"/>
        <v>0.98916105004543053</v>
      </c>
      <c r="AJ71" s="141">
        <f t="shared" si="19"/>
        <v>1.126340605390598E-2</v>
      </c>
      <c r="AK71" s="141">
        <f t="shared" si="20"/>
        <v>-0.59316801358407001</v>
      </c>
      <c r="AL71" s="141">
        <f t="shared" si="21"/>
        <v>1.5525253756212369</v>
      </c>
      <c r="AM71" s="141">
        <f t="shared" si="22"/>
        <v>0.98189395248694933</v>
      </c>
      <c r="AN71" s="141">
        <f t="shared" ref="AN71:AT80" si="59">$AU71+$AB$7*SIN(AO71)</f>
        <v>8.474304320601842</v>
      </c>
      <c r="AO71" s="141">
        <f t="shared" si="59"/>
        <v>8.4751597042644278</v>
      </c>
      <c r="AP71" s="141">
        <f t="shared" si="59"/>
        <v>8.4776328133667214</v>
      </c>
      <c r="AQ71" s="141">
        <f t="shared" si="59"/>
        <v>8.484735833881869</v>
      </c>
      <c r="AR71" s="141">
        <f t="shared" si="59"/>
        <v>8.5047637569425749</v>
      </c>
      <c r="AS71" s="141">
        <f t="shared" si="59"/>
        <v>8.5586112416412696</v>
      </c>
      <c r="AT71" s="141">
        <f t="shared" si="59"/>
        <v>8.6891036916471585</v>
      </c>
      <c r="AU71" s="141">
        <f t="shared" si="24"/>
        <v>8.9567451532760973</v>
      </c>
      <c r="AW71" s="141">
        <v>3800</v>
      </c>
      <c r="AX71" s="141">
        <f t="shared" si="50"/>
        <v>1.4951806445260507E-2</v>
      </c>
      <c r="AY71" s="141">
        <f t="shared" si="51"/>
        <v>8.1592427702556425E-2</v>
      </c>
      <c r="AZ71" s="141">
        <f t="shared" si="52"/>
        <v>-6.6640621257295918E-2</v>
      </c>
      <c r="BA71" s="141">
        <f t="shared" si="53"/>
        <v>0.41317727543402849</v>
      </c>
      <c r="BB71" s="141">
        <f t="shared" si="54"/>
        <v>-0.99304694769931912</v>
      </c>
      <c r="BC71" s="141">
        <f t="shared" si="55"/>
        <v>-0.14752717790197295</v>
      </c>
      <c r="BD71" s="141">
        <f t="shared" si="56"/>
        <v>-7.3897664976438487E-2</v>
      </c>
      <c r="BE71" s="141">
        <f t="shared" ref="BE71:BG108" si="60">$BL71+$AB$7*SIN(BF71)</f>
        <v>12.275913570539023</v>
      </c>
      <c r="BF71" s="141">
        <f t="shared" si="60"/>
        <v>12.267102363374406</v>
      </c>
      <c r="BG71" s="141">
        <f t="shared" si="60"/>
        <v>12.282608742105474</v>
      </c>
      <c r="BH71" s="141">
        <f t="shared" si="58"/>
        <v>12.255270298719624</v>
      </c>
      <c r="BI71" s="141">
        <f t="shared" si="58"/>
        <v>12.303322374021496</v>
      </c>
      <c r="BJ71" s="141">
        <f t="shared" si="58"/>
        <v>12.218367999115713</v>
      </c>
      <c r="BK71" s="141">
        <f t="shared" si="58"/>
        <v>12.367233772363548</v>
      </c>
      <c r="BL71" s="141">
        <f t="shared" si="57"/>
        <v>12.101005953693907</v>
      </c>
    </row>
    <row r="72" spans="1:64" s="141" customFormat="1" ht="12.95" customHeight="1" x14ac:dyDescent="0.2">
      <c r="A72" s="150" t="s">
        <v>435</v>
      </c>
      <c r="B72" s="151" t="s">
        <v>84</v>
      </c>
      <c r="C72" s="152">
        <v>34478.474000000002</v>
      </c>
      <c r="D72" s="152" t="s">
        <v>163</v>
      </c>
      <c r="E72" s="141">
        <f t="shared" si="11"/>
        <v>-2992.9934490415171</v>
      </c>
      <c r="F72" s="141">
        <f t="shared" si="12"/>
        <v>-2993</v>
      </c>
      <c r="G72" s="141">
        <f t="shared" si="40"/>
        <v>1.1359400006767828E-2</v>
      </c>
      <c r="H72" s="141">
        <f>+C72-(C$7+F72*C$8)</f>
        <v>1.1359400006767828E-2</v>
      </c>
      <c r="P72" s="141">
        <f t="shared" si="13"/>
        <v>-3.2864899936672687E-2</v>
      </c>
      <c r="Q72" s="161">
        <f t="shared" si="14"/>
        <v>19459.974000000002</v>
      </c>
      <c r="R72" s="141">
        <f t="shared" si="41"/>
        <v>1.9557887054873929E-3</v>
      </c>
      <c r="S72" s="153">
        <f>S$15</f>
        <v>0.2</v>
      </c>
      <c r="Z72" s="141">
        <f t="shared" si="15"/>
        <v>-2993</v>
      </c>
      <c r="AA72" s="141">
        <f t="shared" si="16"/>
        <v>1.6147347644012475E-2</v>
      </c>
      <c r="AB72" s="141">
        <f t="shared" si="42"/>
        <v>-3.7652847573917334E-2</v>
      </c>
      <c r="AC72" s="141">
        <f t="shared" si="43"/>
        <v>4.4224299943440515E-2</v>
      </c>
      <c r="AD72" s="141">
        <f t="shared" si="44"/>
        <v>-4.7879476372446467E-3</v>
      </c>
      <c r="AE72" s="141">
        <f t="shared" si="45"/>
        <v>4.5848885153993192E-6</v>
      </c>
      <c r="AF72" s="141">
        <f t="shared" si="46"/>
        <v>4.4224299943440515E-2</v>
      </c>
      <c r="AG72" s="153"/>
      <c r="AH72" s="141">
        <f t="shared" si="17"/>
        <v>4.9012247580685162E-2</v>
      </c>
      <c r="AI72" s="141">
        <f t="shared" si="18"/>
        <v>1.0999432031520953</v>
      </c>
      <c r="AJ72" s="141">
        <f t="shared" si="19"/>
        <v>0.19749721257649311</v>
      </c>
      <c r="AK72" s="141">
        <f t="shared" si="20"/>
        <v>-0.58478810805204329</v>
      </c>
      <c r="AL72" s="141">
        <f t="shared" si="21"/>
        <v>1.740065918299933</v>
      </c>
      <c r="AM72" s="141">
        <f t="shared" si="22"/>
        <v>1.1854041299893661</v>
      </c>
      <c r="AN72" s="141">
        <f t="shared" si="59"/>
        <v>8.6189540284844028</v>
      </c>
      <c r="AO72" s="141">
        <f t="shared" si="59"/>
        <v>8.6206647544454427</v>
      </c>
      <c r="AP72" s="141">
        <f t="shared" si="59"/>
        <v>8.6248123306041844</v>
      </c>
      <c r="AQ72" s="141">
        <f t="shared" si="59"/>
        <v>8.6347953020755366</v>
      </c>
      <c r="AR72" s="141">
        <f t="shared" si="59"/>
        <v>8.6584227968932552</v>
      </c>
      <c r="AS72" s="141">
        <f t="shared" si="59"/>
        <v>8.7123304930722902</v>
      </c>
      <c r="AT72" s="141">
        <f t="shared" si="59"/>
        <v>8.8269819626822397</v>
      </c>
      <c r="AU72" s="141">
        <f t="shared" si="24"/>
        <v>9.0462342693062965</v>
      </c>
      <c r="AW72" s="141">
        <v>4000</v>
      </c>
      <c r="AX72" s="141">
        <f t="shared" si="50"/>
        <v>1.8544898303358412E-2</v>
      </c>
      <c r="AY72" s="141">
        <f t="shared" si="51"/>
        <v>8.611313487177584E-2</v>
      </c>
      <c r="AZ72" s="141">
        <f t="shared" si="52"/>
        <v>-6.7568236568417428E-2</v>
      </c>
      <c r="BA72" s="141">
        <f t="shared" si="53"/>
        <v>0.41088659577907383</v>
      </c>
      <c r="BB72" s="141">
        <f t="shared" si="54"/>
        <v>-0.99605392599968279</v>
      </c>
      <c r="BC72" s="141">
        <f t="shared" si="55"/>
        <v>-0.11840159697324461</v>
      </c>
      <c r="BD72" s="141">
        <f t="shared" si="56"/>
        <v>-5.9270056608555076E-2</v>
      </c>
      <c r="BE72" s="141">
        <f t="shared" si="60"/>
        <v>12.332823444681814</v>
      </c>
      <c r="BF72" s="141">
        <f t="shared" si="60"/>
        <v>12.324882222323339</v>
      </c>
      <c r="BG72" s="141">
        <f t="shared" si="60"/>
        <v>12.338644924997157</v>
      </c>
      <c r="BH72" s="141">
        <f t="shared" si="58"/>
        <v>12.314763621552949</v>
      </c>
      <c r="BI72" s="141">
        <f t="shared" si="58"/>
        <v>12.356118172955203</v>
      </c>
      <c r="BJ72" s="141">
        <f t="shared" si="58"/>
        <v>12.284228962150266</v>
      </c>
      <c r="BK72" s="141">
        <f t="shared" si="58"/>
        <v>12.408477247850405</v>
      </c>
      <c r="BL72" s="141">
        <f t="shared" si="57"/>
        <v>12.190944763774507</v>
      </c>
    </row>
    <row r="73" spans="1:64" s="141" customFormat="1" ht="12.95" customHeight="1" x14ac:dyDescent="0.2">
      <c r="A73" s="150" t="s">
        <v>441</v>
      </c>
      <c r="B73" s="151" t="s">
        <v>84</v>
      </c>
      <c r="C73" s="152">
        <v>34490.612000000001</v>
      </c>
      <c r="D73" s="152" t="s">
        <v>163</v>
      </c>
      <c r="E73" s="141">
        <f t="shared" si="11"/>
        <v>-2985.9934724555105</v>
      </c>
      <c r="F73" s="141">
        <f t="shared" si="12"/>
        <v>-2986</v>
      </c>
      <c r="G73" s="141">
        <f t="shared" si="40"/>
        <v>1.1318800003209617E-2</v>
      </c>
      <c r="H73" s="141">
        <f>+C73-(C$7+F73*C$8)</f>
        <v>1.1318800003209617E-2</v>
      </c>
      <c r="P73" s="141">
        <f t="shared" si="13"/>
        <v>-3.2786042101980981E-2</v>
      </c>
      <c r="Q73" s="161">
        <f t="shared" si="14"/>
        <v>19472.112000000001</v>
      </c>
      <c r="R73" s="141">
        <f t="shared" si="41"/>
        <v>1.9452370971237934E-3</v>
      </c>
      <c r="S73" s="153">
        <f>S$15</f>
        <v>0.2</v>
      </c>
      <c r="Z73" s="141">
        <f t="shared" si="15"/>
        <v>-2986</v>
      </c>
      <c r="AA73" s="141">
        <f t="shared" si="16"/>
        <v>1.6487634064126587E-2</v>
      </c>
      <c r="AB73" s="141">
        <f t="shared" si="42"/>
        <v>-3.7954876162897951E-2</v>
      </c>
      <c r="AC73" s="141">
        <f t="shared" si="43"/>
        <v>4.4104842105190598E-2</v>
      </c>
      <c r="AD73" s="141">
        <f t="shared" si="44"/>
        <v>-5.16883406091697E-3</v>
      </c>
      <c r="AE73" s="141">
        <f t="shared" si="45"/>
        <v>5.3433691098590837E-6</v>
      </c>
      <c r="AF73" s="141">
        <f t="shared" si="46"/>
        <v>4.4104842105190598E-2</v>
      </c>
      <c r="AG73" s="153"/>
      <c r="AH73" s="141">
        <f t="shared" si="17"/>
        <v>4.9273676166107568E-2</v>
      </c>
      <c r="AI73" s="141">
        <f t="shared" si="18"/>
        <v>1.1042512700503158</v>
      </c>
      <c r="AJ73" s="141">
        <f t="shared" si="19"/>
        <v>0.20471818163503089</v>
      </c>
      <c r="AK73" s="141">
        <f t="shared" si="20"/>
        <v>-0.58403548511052417</v>
      </c>
      <c r="AL73" s="141">
        <f t="shared" si="21"/>
        <v>1.7474375138339215</v>
      </c>
      <c r="AM73" s="141">
        <f t="shared" si="22"/>
        <v>1.1943080910910409</v>
      </c>
      <c r="AN73" s="141">
        <f t="shared" si="59"/>
        <v>8.6243384732607051</v>
      </c>
      <c r="AO73" s="141">
        <f t="shared" si="59"/>
        <v>8.6260836975419632</v>
      </c>
      <c r="AP73" s="141">
        <f t="shared" si="59"/>
        <v>8.6302912730682717</v>
      </c>
      <c r="AQ73" s="141">
        <f t="shared" si="59"/>
        <v>8.6403621184747568</v>
      </c>
      <c r="AR73" s="141">
        <f t="shared" si="59"/>
        <v>8.6640669978428697</v>
      </c>
      <c r="AS73" s="141">
        <f t="shared" si="59"/>
        <v>8.7178774701946615</v>
      </c>
      <c r="AT73" s="141">
        <f t="shared" si="59"/>
        <v>8.8318662117335212</v>
      </c>
      <c r="AU73" s="141">
        <f t="shared" si="24"/>
        <v>9.0493821276591166</v>
      </c>
      <c r="AW73" s="141">
        <v>4200</v>
      </c>
      <c r="AX73" s="141">
        <f t="shared" si="50"/>
        <v>2.2427656344372507E-2</v>
      </c>
      <c r="AY73" s="141">
        <f t="shared" si="51"/>
        <v>9.0699670509767377E-2</v>
      </c>
      <c r="AZ73" s="141">
        <f t="shared" si="52"/>
        <v>-6.827201416539487E-2</v>
      </c>
      <c r="BA73" s="141">
        <f t="shared" si="53"/>
        <v>0.40911619846408742</v>
      </c>
      <c r="BB73" s="141">
        <f t="shared" si="54"/>
        <v>-0.99819276459441009</v>
      </c>
      <c r="BC73" s="141">
        <f t="shared" si="55"/>
        <v>-8.9664122551996878E-2</v>
      </c>
      <c r="BD73" s="141">
        <f t="shared" si="56"/>
        <v>-4.4862121635380003E-2</v>
      </c>
      <c r="BE73" s="141">
        <f t="shared" si="60"/>
        <v>12.389252908492528</v>
      </c>
      <c r="BF73" s="141">
        <f t="shared" si="60"/>
        <v>12.3826738738006</v>
      </c>
      <c r="BG73" s="141">
        <f t="shared" si="60"/>
        <v>12.393941590132066</v>
      </c>
      <c r="BH73" s="141">
        <f t="shared" si="58"/>
        <v>12.374629374998028</v>
      </c>
      <c r="BI73" s="141">
        <f t="shared" si="58"/>
        <v>12.407689328680872</v>
      </c>
      <c r="BJ73" s="141">
        <f t="shared" si="58"/>
        <v>12.350967291950989</v>
      </c>
      <c r="BK73" s="141">
        <f t="shared" si="58"/>
        <v>12.447962291152747</v>
      </c>
      <c r="BL73" s="141">
        <f t="shared" si="57"/>
        <v>12.280883573855107</v>
      </c>
    </row>
    <row r="74" spans="1:64" s="141" customFormat="1" ht="12.95" customHeight="1" x14ac:dyDescent="0.2">
      <c r="A74" s="150" t="s">
        <v>445</v>
      </c>
      <c r="B74" s="151" t="s">
        <v>84</v>
      </c>
      <c r="C74" s="152">
        <v>34915.457000000002</v>
      </c>
      <c r="D74" s="152" t="s">
        <v>163</v>
      </c>
      <c r="E74" s="141">
        <f t="shared" si="11"/>
        <v>-2740.9856414551755</v>
      </c>
      <c r="F74" s="141">
        <f t="shared" si="12"/>
        <v>-2741</v>
      </c>
      <c r="G74" s="141">
        <f t="shared" si="40"/>
        <v>2.4897800009057391E-2</v>
      </c>
      <c r="H74" s="141">
        <f>+C74-(C$7+F74*C$8)</f>
        <v>2.4897800009057391E-2</v>
      </c>
      <c r="P74" s="141">
        <f t="shared" si="13"/>
        <v>-2.9975214766996276E-2</v>
      </c>
      <c r="Q74" s="161">
        <f t="shared" si="14"/>
        <v>19896.957000000002</v>
      </c>
      <c r="R74" s="141">
        <f t="shared" si="41"/>
        <v>3.0110477506130038E-3</v>
      </c>
      <c r="S74" s="153">
        <f>S$15</f>
        <v>0.2</v>
      </c>
      <c r="Z74" s="141">
        <f t="shared" si="15"/>
        <v>-2741</v>
      </c>
      <c r="AA74" s="141">
        <f t="shared" si="16"/>
        <v>2.8041404796908021E-2</v>
      </c>
      <c r="AB74" s="141">
        <f t="shared" si="42"/>
        <v>-3.3118819554846905E-2</v>
      </c>
      <c r="AC74" s="141">
        <f t="shared" si="43"/>
        <v>5.4873014776053664E-2</v>
      </c>
      <c r="AD74" s="141">
        <f t="shared" si="44"/>
        <v>-3.1436047878506297E-3</v>
      </c>
      <c r="AE74" s="141">
        <f t="shared" si="45"/>
        <v>1.9764502124394804E-6</v>
      </c>
      <c r="AF74" s="141">
        <f t="shared" si="46"/>
        <v>5.4873014776053664E-2</v>
      </c>
      <c r="AG74" s="153"/>
      <c r="AH74" s="141">
        <f t="shared" si="17"/>
        <v>5.8016619563904297E-2</v>
      </c>
      <c r="AI74" s="141">
        <f t="shared" si="18"/>
        <v>1.2717437424840217</v>
      </c>
      <c r="AJ74" s="141">
        <f t="shared" si="19"/>
        <v>0.48409681504796143</v>
      </c>
      <c r="AK74" s="141">
        <f t="shared" si="20"/>
        <v>-0.52737189306614252</v>
      </c>
      <c r="AL74" s="141">
        <f t="shared" si="21"/>
        <v>2.046592409669501</v>
      </c>
      <c r="AM74" s="141">
        <f t="shared" si="22"/>
        <v>1.6402291990881617</v>
      </c>
      <c r="AN74" s="141">
        <f t="shared" si="59"/>
        <v>8.8271465395752244</v>
      </c>
      <c r="AO74" s="141">
        <f t="shared" si="59"/>
        <v>8.8300236829897383</v>
      </c>
      <c r="AP74" s="141">
        <f t="shared" si="59"/>
        <v>8.8358672201748849</v>
      </c>
      <c r="AQ74" s="141">
        <f t="shared" si="59"/>
        <v>8.8476661114747088</v>
      </c>
      <c r="AR74" s="141">
        <f t="shared" si="59"/>
        <v>8.8712192156189342</v>
      </c>
      <c r="AS74" s="141">
        <f t="shared" si="59"/>
        <v>8.9172513131374274</v>
      </c>
      <c r="AT74" s="141">
        <f t="shared" si="59"/>
        <v>9.0040486233419728</v>
      </c>
      <c r="AU74" s="141">
        <f t="shared" si="24"/>
        <v>9.1595571700078526</v>
      </c>
      <c r="AW74" s="141">
        <v>4400</v>
      </c>
      <c r="AX74" s="141">
        <f t="shared" si="50"/>
        <v>2.6596160629719034E-2</v>
      </c>
      <c r="AY74" s="141">
        <f t="shared" si="51"/>
        <v>9.5352034616531037E-2</v>
      </c>
      <c r="AZ74" s="141">
        <f t="shared" si="52"/>
        <v>-6.8755873986812002E-2</v>
      </c>
      <c r="BA74" s="141">
        <f t="shared" si="53"/>
        <v>0.40784467479356801</v>
      </c>
      <c r="BB74" s="141">
        <f t="shared" si="54"/>
        <v>-0.99949779076110512</v>
      </c>
      <c r="BC74" s="141">
        <f t="shared" si="55"/>
        <v>-6.1228483771742483E-2</v>
      </c>
      <c r="BD74" s="141">
        <f t="shared" si="56"/>
        <v>-3.0623809686525942E-2</v>
      </c>
      <c r="BE74" s="141">
        <f t="shared" si="60"/>
        <v>12.445297464406845</v>
      </c>
      <c r="BF74" s="141">
        <f t="shared" si="60"/>
        <v>12.440504719420062</v>
      </c>
      <c r="BG74" s="141">
        <f t="shared" si="60"/>
        <v>12.44864359749409</v>
      </c>
      <c r="BH74" s="141">
        <f t="shared" si="58"/>
        <v>12.434817488720313</v>
      </c>
      <c r="BI74" s="141">
        <f t="shared" si="58"/>
        <v>12.458291351350752</v>
      </c>
      <c r="BJ74" s="141">
        <f t="shared" si="58"/>
        <v>12.418395092416036</v>
      </c>
      <c r="BK74" s="141">
        <f t="shared" si="58"/>
        <v>12.486096747230881</v>
      </c>
      <c r="BL74" s="141">
        <f t="shared" si="57"/>
        <v>12.370822383935709</v>
      </c>
    </row>
    <row r="75" spans="1:64" s="141" customFormat="1" ht="12.95" customHeight="1" x14ac:dyDescent="0.2">
      <c r="A75" s="150" t="s">
        <v>450</v>
      </c>
      <c r="B75" s="151" t="s">
        <v>84</v>
      </c>
      <c r="C75" s="152">
        <v>34941.470999999998</v>
      </c>
      <c r="D75" s="152" t="s">
        <v>163</v>
      </c>
      <c r="E75" s="141">
        <f t="shared" si="11"/>
        <v>-2725.9833848306616</v>
      </c>
      <c r="F75" s="141">
        <f t="shared" si="12"/>
        <v>-2726</v>
      </c>
      <c r="G75" s="141">
        <f t="shared" si="40"/>
        <v>2.8810800002247561E-2</v>
      </c>
      <c r="I75" s="141">
        <f t="shared" ref="I75:I84" si="61">+C75-(C$7+F75*C$8)</f>
        <v>2.8810800002247561E-2</v>
      </c>
      <c r="P75" s="141">
        <f t="shared" si="13"/>
        <v>-2.9799914159654776E-2</v>
      </c>
      <c r="Q75" s="161">
        <f t="shared" si="14"/>
        <v>19922.970999999998</v>
      </c>
      <c r="R75" s="141">
        <f t="shared" si="41"/>
        <v>3.4352158145682186E-3</v>
      </c>
      <c r="S75" s="153">
        <f t="shared" ref="S75:S84" si="62">S$16</f>
        <v>0.1</v>
      </c>
      <c r="Z75" s="141">
        <f t="shared" si="15"/>
        <v>-2726</v>
      </c>
      <c r="AA75" s="141">
        <f t="shared" si="16"/>
        <v>2.8712882824740122E-2</v>
      </c>
      <c r="AB75" s="141">
        <f t="shared" si="42"/>
        <v>-2.9701996982147337E-2</v>
      </c>
      <c r="AC75" s="141">
        <f t="shared" si="43"/>
        <v>5.8610714161902333E-2</v>
      </c>
      <c r="AD75" s="141">
        <f t="shared" si="44"/>
        <v>9.7917177507438752E-5</v>
      </c>
      <c r="AE75" s="141">
        <f t="shared" si="45"/>
        <v>9.5877736510232702E-10</v>
      </c>
      <c r="AF75" s="141">
        <f t="shared" si="46"/>
        <v>5.8610714161902333E-2</v>
      </c>
      <c r="AG75" s="153"/>
      <c r="AH75" s="141">
        <f t="shared" si="17"/>
        <v>5.8512796984394898E-2</v>
      </c>
      <c r="AI75" s="141">
        <f t="shared" si="18"/>
        <v>1.2828687206703697</v>
      </c>
      <c r="AJ75" s="141">
        <f t="shared" si="19"/>
        <v>0.5025478838426809</v>
      </c>
      <c r="AK75" s="141">
        <f t="shared" si="20"/>
        <v>-0.52148927317989724</v>
      </c>
      <c r="AL75" s="141">
        <f t="shared" si="21"/>
        <v>2.0678050570177202</v>
      </c>
      <c r="AM75" s="141">
        <f t="shared" si="22"/>
        <v>1.6800647703248068</v>
      </c>
      <c r="AN75" s="141">
        <f t="shared" si="59"/>
        <v>8.8405155118421508</v>
      </c>
      <c r="AO75" s="141">
        <f t="shared" si="59"/>
        <v>8.8434422860067752</v>
      </c>
      <c r="AP75" s="141">
        <f t="shared" si="59"/>
        <v>8.8493339196094372</v>
      </c>
      <c r="AQ75" s="141">
        <f t="shared" si="59"/>
        <v>8.8611262928346992</v>
      </c>
      <c r="AR75" s="141">
        <f t="shared" si="59"/>
        <v>8.8844706664090118</v>
      </c>
      <c r="AS75" s="141">
        <f t="shared" si="59"/>
        <v>8.9297563251829342</v>
      </c>
      <c r="AT75" s="141">
        <f t="shared" si="59"/>
        <v>9.0146594471226038</v>
      </c>
      <c r="AU75" s="141">
        <f t="shared" si="24"/>
        <v>9.1663025807638974</v>
      </c>
      <c r="AW75" s="141">
        <v>4600</v>
      </c>
      <c r="AX75" s="141">
        <f t="shared" si="50"/>
        <v>3.1047182670845275E-2</v>
      </c>
      <c r="AY75" s="141">
        <f t="shared" si="51"/>
        <v>0.10007022719206682</v>
      </c>
      <c r="AZ75" s="141">
        <f t="shared" si="52"/>
        <v>-6.9023044521221544E-2</v>
      </c>
      <c r="BA75" s="141">
        <f t="shared" si="53"/>
        <v>0.40705603482232011</v>
      </c>
      <c r="BB75" s="141">
        <f t="shared" si="54"/>
        <v>-0.99999398388382499</v>
      </c>
      <c r="BC75" s="141">
        <f t="shared" si="55"/>
        <v>-3.300334796848451E-2</v>
      </c>
      <c r="BD75" s="141">
        <f t="shared" si="56"/>
        <v>-1.650317197819556E-2</v>
      </c>
      <c r="BE75" s="141">
        <f t="shared" si="60"/>
        <v>12.501067687678828</v>
      </c>
      <c r="BF75" s="141">
        <f t="shared" si="60"/>
        <v>12.498378354853909</v>
      </c>
      <c r="BG75" s="141">
        <f t="shared" si="60"/>
        <v>12.502921256059146</v>
      </c>
      <c r="BH75" s="141">
        <f t="shared" si="58"/>
        <v>12.495246439225649</v>
      </c>
      <c r="BI75" s="141">
        <f t="shared" si="58"/>
        <v>12.508210135686854</v>
      </c>
      <c r="BJ75" s="141">
        <f t="shared" si="58"/>
        <v>12.486306038497048</v>
      </c>
      <c r="BK75" s="141">
        <f t="shared" si="58"/>
        <v>12.523299378568776</v>
      </c>
      <c r="BL75" s="141">
        <f t="shared" si="57"/>
        <v>12.46076119401631</v>
      </c>
    </row>
    <row r="76" spans="1:64" s="141" customFormat="1" ht="12.95" customHeight="1" x14ac:dyDescent="0.2">
      <c r="A76" s="150" t="s">
        <v>450</v>
      </c>
      <c r="B76" s="151" t="s">
        <v>84</v>
      </c>
      <c r="C76" s="152">
        <v>34948.404000000002</v>
      </c>
      <c r="D76" s="152" t="s">
        <v>163</v>
      </c>
      <c r="E76" s="141">
        <f t="shared" si="11"/>
        <v>-2721.985128308103</v>
      </c>
      <c r="F76" s="141">
        <f t="shared" si="12"/>
        <v>-2722</v>
      </c>
      <c r="G76" s="141">
        <f t="shared" si="40"/>
        <v>2.5787600003241096E-2</v>
      </c>
      <c r="I76" s="141">
        <f t="shared" si="61"/>
        <v>2.5787600003241096E-2</v>
      </c>
      <c r="P76" s="141">
        <f t="shared" si="13"/>
        <v>-2.975310479398504E-2</v>
      </c>
      <c r="Q76" s="161">
        <f t="shared" si="14"/>
        <v>19929.904000000002</v>
      </c>
      <c r="R76" s="141">
        <f t="shared" si="41"/>
        <v>3.0847698893726183E-3</v>
      </c>
      <c r="S76" s="153">
        <f t="shared" si="62"/>
        <v>0.1</v>
      </c>
      <c r="Z76" s="141">
        <f t="shared" si="15"/>
        <v>-2722</v>
      </c>
      <c r="AA76" s="141">
        <f t="shared" si="16"/>
        <v>2.8890940793487307E-2</v>
      </c>
      <c r="AB76" s="141">
        <f t="shared" si="42"/>
        <v>-3.2856445584231252E-2</v>
      </c>
      <c r="AC76" s="141">
        <f t="shared" si="43"/>
        <v>5.5540704797226136E-2</v>
      </c>
      <c r="AD76" s="141">
        <f t="shared" si="44"/>
        <v>-3.1033407902462118E-3</v>
      </c>
      <c r="AE76" s="141">
        <f t="shared" si="45"/>
        <v>9.6307240604059829E-7</v>
      </c>
      <c r="AF76" s="141">
        <f t="shared" si="46"/>
        <v>5.5540704797226136E-2</v>
      </c>
      <c r="AG76" s="153"/>
      <c r="AH76" s="141">
        <f t="shared" si="17"/>
        <v>5.8644045587472347E-2</v>
      </c>
      <c r="AI76" s="141">
        <f t="shared" si="18"/>
        <v>1.2858461572777178</v>
      </c>
      <c r="AJ76" s="141">
        <f t="shared" si="19"/>
        <v>0.50748346862766436</v>
      </c>
      <c r="AK76" s="141">
        <f t="shared" si="20"/>
        <v>-0.51986320272255404</v>
      </c>
      <c r="AL76" s="141">
        <f t="shared" si="21"/>
        <v>2.0735234445238517</v>
      </c>
      <c r="AM76" s="141">
        <f t="shared" si="22"/>
        <v>1.6910471600513655</v>
      </c>
      <c r="AN76" s="141">
        <f t="shared" si="59"/>
        <v>8.8440996651717718</v>
      </c>
      <c r="AO76" s="141">
        <f t="shared" si="59"/>
        <v>8.8470389664324962</v>
      </c>
      <c r="AP76" s="141">
        <f t="shared" si="59"/>
        <v>8.8529419724678036</v>
      </c>
      <c r="AQ76" s="141">
        <f t="shared" si="59"/>
        <v>8.864729966941205</v>
      </c>
      <c r="AR76" s="141">
        <f t="shared" si="59"/>
        <v>8.8880145723312172</v>
      </c>
      <c r="AS76" s="141">
        <f t="shared" si="59"/>
        <v>8.933096158562039</v>
      </c>
      <c r="AT76" s="141">
        <f t="shared" si="59"/>
        <v>9.0174901727024324</v>
      </c>
      <c r="AU76" s="141">
        <f t="shared" si="24"/>
        <v>9.1681013569655097</v>
      </c>
      <c r="AW76" s="141">
        <v>4800</v>
      </c>
      <c r="AX76" s="141">
        <f t="shared" si="50"/>
        <v>3.5778512371608312E-2</v>
      </c>
      <c r="AY76" s="141">
        <f t="shared" si="51"/>
        <v>0.10485424823637472</v>
      </c>
      <c r="AZ76" s="141">
        <f t="shared" si="52"/>
        <v>-6.907573586476641E-2</v>
      </c>
      <c r="BA76" s="141">
        <f t="shared" si="53"/>
        <v>0.4067400672987429</v>
      </c>
      <c r="BB76" s="141">
        <f t="shared" si="54"/>
        <v>-0.9996964178550416</v>
      </c>
      <c r="BC76" s="141">
        <f t="shared" si="55"/>
        <v>-4.8932680545372732E-3</v>
      </c>
      <c r="BD76" s="141">
        <f t="shared" si="56"/>
        <v>-2.4466389091454864E-3</v>
      </c>
      <c r="BE76" s="141">
        <f t="shared" si="60"/>
        <v>12.55668591645192</v>
      </c>
      <c r="BF76" s="141">
        <f t="shared" si="60"/>
        <v>12.55628069941805</v>
      </c>
      <c r="BG76" s="141">
        <f t="shared" si="60"/>
        <v>12.556963758264223</v>
      </c>
      <c r="BH76" s="141">
        <f t="shared" si="58"/>
        <v>12.55581234940683</v>
      </c>
      <c r="BI76" s="141">
        <f t="shared" si="58"/>
        <v>12.557753232506764</v>
      </c>
      <c r="BJ76" s="141">
        <f t="shared" si="58"/>
        <v>12.554481542229356</v>
      </c>
      <c r="BK76" s="141">
        <f t="shared" si="58"/>
        <v>12.559996480091456</v>
      </c>
      <c r="BL76" s="141">
        <f t="shared" si="57"/>
        <v>12.55070000409691</v>
      </c>
    </row>
    <row r="77" spans="1:64" s="141" customFormat="1" ht="12.95" customHeight="1" x14ac:dyDescent="0.2">
      <c r="A77" s="150" t="s">
        <v>450</v>
      </c>
      <c r="B77" s="151" t="s">
        <v>84</v>
      </c>
      <c r="C77" s="152">
        <v>34962.279000000002</v>
      </c>
      <c r="D77" s="152" t="s">
        <v>163</v>
      </c>
      <c r="E77" s="141">
        <f t="shared" si="11"/>
        <v>-2713.9834249689329</v>
      </c>
      <c r="F77" s="141">
        <f t="shared" si="12"/>
        <v>-2714</v>
      </c>
      <c r="G77" s="141">
        <f t="shared" si="40"/>
        <v>2.8741200003423728E-2</v>
      </c>
      <c r="I77" s="141">
        <f t="shared" si="61"/>
        <v>2.8741200003423728E-2</v>
      </c>
      <c r="P77" s="141">
        <f t="shared" si="13"/>
        <v>-2.9659407068483044E-2</v>
      </c>
      <c r="Q77" s="161">
        <f t="shared" si="14"/>
        <v>19943.779000000002</v>
      </c>
      <c r="R77" s="141">
        <f t="shared" si="41"/>
        <v>3.4106309063672473E-3</v>
      </c>
      <c r="S77" s="153">
        <f t="shared" si="62"/>
        <v>0.1</v>
      </c>
      <c r="Z77" s="141">
        <f t="shared" si="15"/>
        <v>-2714</v>
      </c>
      <c r="AA77" s="141">
        <f t="shared" si="16"/>
        <v>2.9245744945658E-2</v>
      </c>
      <c r="AB77" s="141">
        <f t="shared" si="42"/>
        <v>-3.0163952010717317E-2</v>
      </c>
      <c r="AC77" s="141">
        <f t="shared" si="43"/>
        <v>5.8400607071906772E-2</v>
      </c>
      <c r="AD77" s="141">
        <f t="shared" si="44"/>
        <v>-5.0454494223427238E-4</v>
      </c>
      <c r="AE77" s="141">
        <f t="shared" si="45"/>
        <v>2.5456559873418526E-8</v>
      </c>
      <c r="AF77" s="141">
        <f t="shared" si="46"/>
        <v>5.8400607071906772E-2</v>
      </c>
      <c r="AG77" s="153"/>
      <c r="AH77" s="141">
        <f t="shared" si="17"/>
        <v>5.8905152014141045E-2</v>
      </c>
      <c r="AI77" s="141">
        <f t="shared" si="18"/>
        <v>1.2918134232891778</v>
      </c>
      <c r="AJ77" s="141">
        <f t="shared" si="19"/>
        <v>0.51737184270084768</v>
      </c>
      <c r="AK77" s="141">
        <f t="shared" si="20"/>
        <v>-0.51653722146970227</v>
      </c>
      <c r="AL77" s="141">
        <f t="shared" si="21"/>
        <v>2.0850386850300406</v>
      </c>
      <c r="AM77" s="141">
        <f t="shared" si="22"/>
        <v>1.7134882478988152</v>
      </c>
      <c r="AN77" s="141">
        <f t="shared" si="59"/>
        <v>8.8512921030407501</v>
      </c>
      <c r="AO77" s="141">
        <f t="shared" si="59"/>
        <v>8.8542555205228872</v>
      </c>
      <c r="AP77" s="141">
        <f t="shared" si="59"/>
        <v>8.8601793832458142</v>
      </c>
      <c r="AQ77" s="141">
        <f t="shared" si="59"/>
        <v>8.8719552400898234</v>
      </c>
      <c r="AR77" s="141">
        <f t="shared" si="59"/>
        <v>8.8951151139090463</v>
      </c>
      <c r="AS77" s="141">
        <f t="shared" si="59"/>
        <v>8.9397822587347946</v>
      </c>
      <c r="AT77" s="141">
        <f t="shared" si="59"/>
        <v>9.0231530824719037</v>
      </c>
      <c r="AU77" s="141">
        <f t="shared" si="24"/>
        <v>9.1716989093687324</v>
      </c>
      <c r="AW77" s="141">
        <v>5000</v>
      </c>
      <c r="AX77" s="141">
        <f t="shared" si="50"/>
        <v>4.0789183826943479E-2</v>
      </c>
      <c r="AY77" s="141">
        <f t="shared" si="51"/>
        <v>0.10970409774945475</v>
      </c>
      <c r="AZ77" s="141">
        <f t="shared" si="52"/>
        <v>-6.891491392251127E-2</v>
      </c>
      <c r="BA77" s="141">
        <f t="shared" si="53"/>
        <v>0.40689261280556754</v>
      </c>
      <c r="BB77" s="141">
        <f t="shared" si="54"/>
        <v>-0.99860987164503567</v>
      </c>
      <c r="BC77" s="141">
        <f t="shared" si="55"/>
        <v>2.3199654396591503E-2</v>
      </c>
      <c r="BD77" s="141">
        <f t="shared" si="56"/>
        <v>1.1600347501714563E-2</v>
      </c>
      <c r="BE77" s="141">
        <f t="shared" si="60"/>
        <v>12.612281355215931</v>
      </c>
      <c r="BF77" s="141">
        <f t="shared" si="60"/>
        <v>12.614187645414056</v>
      </c>
      <c r="BG77" s="141">
        <f t="shared" si="60"/>
        <v>12.610971002793258</v>
      </c>
      <c r="BH77" s="141">
        <f t="shared" si="58"/>
        <v>12.616398997632372</v>
      </c>
      <c r="BI77" s="141">
        <f t="shared" si="58"/>
        <v>12.60724017977391</v>
      </c>
      <c r="BJ77" s="141">
        <f t="shared" si="58"/>
        <v>12.622696516658014</v>
      </c>
      <c r="BK77" s="141">
        <f t="shared" si="58"/>
        <v>12.59661843319361</v>
      </c>
      <c r="BL77" s="141">
        <f t="shared" si="57"/>
        <v>12.64063881417751</v>
      </c>
    </row>
    <row r="78" spans="1:64" s="141" customFormat="1" ht="12.95" customHeight="1" x14ac:dyDescent="0.2">
      <c r="A78" s="150" t="s">
        <v>450</v>
      </c>
      <c r="B78" s="151" t="s">
        <v>84</v>
      </c>
      <c r="C78" s="152">
        <v>34967.485000000001</v>
      </c>
      <c r="D78" s="152" t="s">
        <v>163</v>
      </c>
      <c r="E78" s="141">
        <f t="shared" si="11"/>
        <v>-2710.9811282061432</v>
      </c>
      <c r="F78" s="141">
        <f t="shared" si="12"/>
        <v>-2711</v>
      </c>
      <c r="G78" s="141">
        <f t="shared" si="40"/>
        <v>3.2723800002713688E-2</v>
      </c>
      <c r="I78" s="141">
        <f t="shared" si="61"/>
        <v>3.2723800002713688E-2</v>
      </c>
      <c r="P78" s="141">
        <f t="shared" si="13"/>
        <v>-2.9624243267176435E-2</v>
      </c>
      <c r="Q78" s="161">
        <f t="shared" si="14"/>
        <v>19948.985000000001</v>
      </c>
      <c r="R78" s="141">
        <f t="shared" si="41"/>
        <v>3.8872784995840912E-3</v>
      </c>
      <c r="S78" s="153">
        <f t="shared" si="62"/>
        <v>0.1</v>
      </c>
      <c r="Z78" s="141">
        <f t="shared" si="15"/>
        <v>-2711</v>
      </c>
      <c r="AA78" s="141">
        <f t="shared" si="16"/>
        <v>2.9378336858337462E-2</v>
      </c>
      <c r="AB78" s="141">
        <f t="shared" si="42"/>
        <v>-2.6278780122800209E-2</v>
      </c>
      <c r="AC78" s="141">
        <f t="shared" si="43"/>
        <v>6.2348043269890123E-2</v>
      </c>
      <c r="AD78" s="141">
        <f t="shared" si="44"/>
        <v>3.3454631443762262E-3</v>
      </c>
      <c r="AE78" s="141">
        <f t="shared" si="45"/>
        <v>1.1192123650379666E-6</v>
      </c>
      <c r="AF78" s="141">
        <f t="shared" si="46"/>
        <v>6.2348043269890123E-2</v>
      </c>
      <c r="AG78" s="153"/>
      <c r="AH78" s="141">
        <f t="shared" si="17"/>
        <v>5.9002580125513897E-2</v>
      </c>
      <c r="AI78" s="141">
        <f t="shared" si="18"/>
        <v>1.2940551648378249</v>
      </c>
      <c r="AJ78" s="141">
        <f t="shared" si="19"/>
        <v>0.52108547424990892</v>
      </c>
      <c r="AK78" s="141">
        <f t="shared" si="20"/>
        <v>-0.51526433527616555</v>
      </c>
      <c r="AL78" s="141">
        <f t="shared" si="21"/>
        <v>2.089383974115322</v>
      </c>
      <c r="AM78" s="141">
        <f t="shared" si="22"/>
        <v>1.7220718365141894</v>
      </c>
      <c r="AN78" s="141">
        <f t="shared" si="59"/>
        <v>8.853997563214671</v>
      </c>
      <c r="AO78" s="141">
        <f t="shared" si="59"/>
        <v>8.8569696934929265</v>
      </c>
      <c r="AP78" s="141">
        <f t="shared" si="59"/>
        <v>8.8629007185821536</v>
      </c>
      <c r="AQ78" s="141">
        <f t="shared" si="59"/>
        <v>8.8746708537523613</v>
      </c>
      <c r="AR78" s="141">
        <f t="shared" si="59"/>
        <v>8.8977821663686552</v>
      </c>
      <c r="AS78" s="141">
        <f t="shared" si="59"/>
        <v>8.9422917407174989</v>
      </c>
      <c r="AT78" s="141">
        <f t="shared" si="59"/>
        <v>9.0252771707255235</v>
      </c>
      <c r="AU78" s="141">
        <f t="shared" si="24"/>
        <v>9.1730479915199421</v>
      </c>
      <c r="AW78" s="141">
        <v>5200</v>
      </c>
      <c r="AX78" s="141">
        <f t="shared" si="50"/>
        <v>4.6079562816378872E-2</v>
      </c>
      <c r="AY78" s="141">
        <f t="shared" si="51"/>
        <v>0.11461977573130691</v>
      </c>
      <c r="AZ78" s="141">
        <f t="shared" si="52"/>
        <v>-6.8540212914928039E-2</v>
      </c>
      <c r="BA78" s="141">
        <f t="shared" si="53"/>
        <v>0.40751568449494058</v>
      </c>
      <c r="BB78" s="141">
        <f t="shared" si="54"/>
        <v>-0.99672870933907942</v>
      </c>
      <c r="BC78" s="141">
        <f t="shared" si="55"/>
        <v>5.1373695595663217E-2</v>
      </c>
      <c r="BD78" s="141">
        <f t="shared" si="56"/>
        <v>2.5692498804495454E-2</v>
      </c>
      <c r="BE78" s="141">
        <f t="shared" si="60"/>
        <v>12.66798425890237</v>
      </c>
      <c r="BF78" s="141">
        <f t="shared" si="60"/>
        <v>12.672073568030413</v>
      </c>
      <c r="BG78" s="141">
        <f t="shared" si="60"/>
        <v>12.665144507864657</v>
      </c>
      <c r="BH78" s="141">
        <f t="shared" si="58"/>
        <v>12.676888314363017</v>
      </c>
      <c r="BI78" s="141">
        <f t="shared" si="58"/>
        <v>12.656992311749152</v>
      </c>
      <c r="BJ78" s="141">
        <f t="shared" si="58"/>
        <v>12.690724917951274</v>
      </c>
      <c r="BK78" s="141">
        <f t="shared" si="58"/>
        <v>12.633596226735071</v>
      </c>
      <c r="BL78" s="141">
        <f t="shared" si="57"/>
        <v>12.730577624258112</v>
      </c>
    </row>
    <row r="79" spans="1:64" s="141" customFormat="1" ht="12.95" customHeight="1" x14ac:dyDescent="0.2">
      <c r="A79" s="150" t="s">
        <v>450</v>
      </c>
      <c r="B79" s="151" t="s">
        <v>84</v>
      </c>
      <c r="C79" s="152">
        <v>35182.502999999997</v>
      </c>
      <c r="D79" s="152" t="s">
        <v>163</v>
      </c>
      <c r="E79" s="141">
        <f t="shared" si="11"/>
        <v>-2586.9803895696309</v>
      </c>
      <c r="F79" s="141">
        <f t="shared" si="12"/>
        <v>-2587</v>
      </c>
      <c r="G79" s="141">
        <f t="shared" si="40"/>
        <v>3.4004599998297635E-2</v>
      </c>
      <c r="I79" s="141">
        <f t="shared" si="61"/>
        <v>3.4004599998297635E-2</v>
      </c>
      <c r="P79" s="141">
        <f t="shared" si="13"/>
        <v>-2.8157847812425172E-2</v>
      </c>
      <c r="Q79" s="161">
        <f t="shared" si="14"/>
        <v>20164.002999999997</v>
      </c>
      <c r="R79" s="141">
        <f t="shared" si="41"/>
        <v>3.8641699178208365E-3</v>
      </c>
      <c r="S79" s="153">
        <f t="shared" si="62"/>
        <v>0.1</v>
      </c>
      <c r="Z79" s="141">
        <f t="shared" si="15"/>
        <v>-2587</v>
      </c>
      <c r="AA79" s="141">
        <f t="shared" si="16"/>
        <v>3.4599902834706958E-2</v>
      </c>
      <c r="AB79" s="141">
        <f t="shared" si="42"/>
        <v>-2.8753150648834491E-2</v>
      </c>
      <c r="AC79" s="141">
        <f t="shared" si="43"/>
        <v>6.2162447810722804E-2</v>
      </c>
      <c r="AD79" s="141">
        <f t="shared" si="44"/>
        <v>-5.9530283640932269E-4</v>
      </c>
      <c r="AE79" s="141">
        <f t="shared" si="45"/>
        <v>3.543854670369848E-8</v>
      </c>
      <c r="AF79" s="141">
        <f t="shared" si="46"/>
        <v>6.2162447810722804E-2</v>
      </c>
      <c r="AG79" s="153"/>
      <c r="AH79" s="141">
        <f t="shared" si="17"/>
        <v>6.2757750647132127E-2</v>
      </c>
      <c r="AI79" s="141">
        <f t="shared" si="18"/>
        <v>1.3873628244480936</v>
      </c>
      <c r="AJ79" s="141">
        <f t="shared" si="19"/>
        <v>0.67501364507465167</v>
      </c>
      <c r="AK79" s="141">
        <f t="shared" si="20"/>
        <v>-0.4493504394244926</v>
      </c>
      <c r="AL79" s="141">
        <f t="shared" si="21"/>
        <v>2.2822449275878252</v>
      </c>
      <c r="AM79" s="141">
        <f t="shared" si="22"/>
        <v>2.1823275860272964</v>
      </c>
      <c r="AN79" s="141">
        <f t="shared" si="59"/>
        <v>8.9697529135698684</v>
      </c>
      <c r="AO79" s="141">
        <f t="shared" si="59"/>
        <v>8.9728931315557627</v>
      </c>
      <c r="AP79" s="141">
        <f t="shared" si="59"/>
        <v>8.9787684501887703</v>
      </c>
      <c r="AQ79" s="141">
        <f t="shared" si="59"/>
        <v>8.9897171734081969</v>
      </c>
      <c r="AR79" s="141">
        <f t="shared" si="59"/>
        <v>9.0099739601649276</v>
      </c>
      <c r="AS79" s="141">
        <f t="shared" si="59"/>
        <v>9.0469891690944042</v>
      </c>
      <c r="AT79" s="141">
        <f t="shared" si="59"/>
        <v>9.113291465597495</v>
      </c>
      <c r="AU79" s="141">
        <f t="shared" si="24"/>
        <v>9.2288100537699158</v>
      </c>
      <c r="AW79" s="141">
        <v>5400</v>
      </c>
      <c r="AX79" s="141">
        <f t="shared" si="50"/>
        <v>5.1651281351498768E-2</v>
      </c>
      <c r="AY79" s="141">
        <f t="shared" si="51"/>
        <v>0.1196012821819312</v>
      </c>
      <c r="AZ79" s="141">
        <f t="shared" si="52"/>
        <v>-6.7950000830432428E-2</v>
      </c>
      <c r="BA79" s="141">
        <f t="shared" si="53"/>
        <v>0.40861740897428589</v>
      </c>
      <c r="BB79" s="141">
        <f t="shared" si="54"/>
        <v>-0.99403706512793799</v>
      </c>
      <c r="BC79" s="141">
        <f t="shared" si="55"/>
        <v>7.9725373596731097E-2</v>
      </c>
      <c r="BD79" s="141">
        <f t="shared" si="56"/>
        <v>3.9883814613136198E-2</v>
      </c>
      <c r="BE79" s="141">
        <f t="shared" si="60"/>
        <v>12.723919976711272</v>
      </c>
      <c r="BF79" s="141">
        <f t="shared" si="60"/>
        <v>12.729919965323401</v>
      </c>
      <c r="BG79" s="141">
        <f t="shared" si="60"/>
        <v>12.719678187167023</v>
      </c>
      <c r="BH79" s="141">
        <f t="shared" si="58"/>
        <v>12.737170950845686</v>
      </c>
      <c r="BI79" s="141">
        <f t="shared" si="58"/>
        <v>12.707322489845271</v>
      </c>
      <c r="BJ79" s="141">
        <f t="shared" si="58"/>
        <v>12.758345254337542</v>
      </c>
      <c r="BK79" s="141">
        <f t="shared" si="58"/>
        <v>12.671357973125817</v>
      </c>
      <c r="BL79" s="141">
        <f t="shared" si="57"/>
        <v>12.820516434338714</v>
      </c>
    </row>
    <row r="80" spans="1:64" s="141" customFormat="1" ht="12.95" customHeight="1" x14ac:dyDescent="0.2">
      <c r="A80" s="150" t="s">
        <v>450</v>
      </c>
      <c r="B80" s="151" t="s">
        <v>84</v>
      </c>
      <c r="C80" s="152">
        <v>35227.588000000003</v>
      </c>
      <c r="D80" s="152" t="s">
        <v>163</v>
      </c>
      <c r="E80" s="141">
        <f t="shared" si="11"/>
        <v>-2560.9798998365482</v>
      </c>
      <c r="F80" s="141">
        <f t="shared" si="12"/>
        <v>-2561</v>
      </c>
      <c r="G80" s="141">
        <f t="shared" si="40"/>
        <v>3.4853800003475044E-2</v>
      </c>
      <c r="I80" s="141">
        <f t="shared" si="61"/>
        <v>3.4853800003475044E-2</v>
      </c>
      <c r="P80" s="141">
        <f t="shared" si="13"/>
        <v>-2.7847168659866618E-2</v>
      </c>
      <c r="Q80" s="161">
        <f t="shared" si="14"/>
        <v>20209.088000000003</v>
      </c>
      <c r="R80" s="141">
        <f t="shared" si="41"/>
        <v>3.9314114713213518E-3</v>
      </c>
      <c r="S80" s="153">
        <f t="shared" si="62"/>
        <v>0.1</v>
      </c>
      <c r="Z80" s="141">
        <f t="shared" si="15"/>
        <v>-2561</v>
      </c>
      <c r="AA80" s="141">
        <f t="shared" si="16"/>
        <v>3.5618942250888609E-2</v>
      </c>
      <c r="AB80" s="141">
        <f t="shared" si="42"/>
        <v>-2.8612310907280183E-2</v>
      </c>
      <c r="AC80" s="141">
        <f t="shared" si="43"/>
        <v>6.2700968663341655E-2</v>
      </c>
      <c r="AD80" s="141">
        <f t="shared" si="44"/>
        <v>-7.6514224741356524E-4</v>
      </c>
      <c r="AE80" s="141">
        <f t="shared" si="45"/>
        <v>5.8544265877708146E-8</v>
      </c>
      <c r="AF80" s="141">
        <f t="shared" si="46"/>
        <v>6.2700968663341655E-2</v>
      </c>
      <c r="AG80" s="153"/>
      <c r="AH80" s="141">
        <f t="shared" si="17"/>
        <v>6.3466110910755227E-2</v>
      </c>
      <c r="AI80" s="141">
        <f t="shared" si="18"/>
        <v>1.4066561688818251</v>
      </c>
      <c r="AJ80" s="141">
        <f t="shared" si="19"/>
        <v>0.70665475567932068</v>
      </c>
      <c r="AK80" s="141">
        <f t="shared" si="20"/>
        <v>-0.43196821119816875</v>
      </c>
      <c r="AL80" s="141">
        <f t="shared" si="21"/>
        <v>2.3260208383473415</v>
      </c>
      <c r="AM80" s="141">
        <f t="shared" si="22"/>
        <v>2.3148073822602826</v>
      </c>
      <c r="AN80" s="141">
        <f t="shared" si="59"/>
        <v>8.9949773803167545</v>
      </c>
      <c r="AO80" s="141">
        <f t="shared" si="59"/>
        <v>8.9980966374807014</v>
      </c>
      <c r="AP80" s="141">
        <f t="shared" si="59"/>
        <v>9.0038646833668956</v>
      </c>
      <c r="AQ80" s="141">
        <f t="shared" si="59"/>
        <v>9.0144918886581298</v>
      </c>
      <c r="AR80" s="141">
        <f t="shared" si="59"/>
        <v>9.0339450470126792</v>
      </c>
      <c r="AS80" s="141">
        <f t="shared" si="59"/>
        <v>9.0691610248961858</v>
      </c>
      <c r="AT80" s="141">
        <f t="shared" si="59"/>
        <v>9.1317949897318744</v>
      </c>
      <c r="AU80" s="141">
        <f t="shared" si="24"/>
        <v>9.240502099080393</v>
      </c>
      <c r="AW80" s="141">
        <v>5600</v>
      </c>
      <c r="AX80" s="141">
        <f t="shared" si="50"/>
        <v>5.7507029184577035E-2</v>
      </c>
      <c r="AY80" s="141">
        <f t="shared" si="51"/>
        <v>0.1246486171013276</v>
      </c>
      <c r="AZ80" s="141">
        <f t="shared" si="52"/>
        <v>-6.7141587916750567E-2</v>
      </c>
      <c r="BA80" s="141">
        <f t="shared" si="53"/>
        <v>0.41021180067672747</v>
      </c>
      <c r="BB80" s="141">
        <f t="shared" si="54"/>
        <v>-0.99050929980120983</v>
      </c>
      <c r="BC80" s="141">
        <f t="shared" si="55"/>
        <v>0.10834760462026206</v>
      </c>
      <c r="BD80" s="141">
        <f t="shared" si="56"/>
        <v>5.4226861038199348E-2</v>
      </c>
      <c r="BE80" s="141">
        <f t="shared" si="60"/>
        <v>12.780203651857631</v>
      </c>
      <c r="BF80" s="141">
        <f t="shared" si="60"/>
        <v>12.787723487177759</v>
      </c>
      <c r="BG80" s="141">
        <f t="shared" si="60"/>
        <v>12.774749771237614</v>
      </c>
      <c r="BH80" s="141">
        <f t="shared" si="58"/>
        <v>12.797156505591065</v>
      </c>
      <c r="BI80" s="141">
        <f t="shared" si="58"/>
        <v>12.758525202589118</v>
      </c>
      <c r="BJ80" s="141">
        <f t="shared" si="58"/>
        <v>12.825346251678647</v>
      </c>
      <c r="BK80" s="141">
        <f t="shared" si="58"/>
        <v>12.710325447662882</v>
      </c>
      <c r="BL80" s="141">
        <f t="shared" si="57"/>
        <v>12.910455244419314</v>
      </c>
    </row>
    <row r="81" spans="1:64" s="141" customFormat="1" ht="12.95" customHeight="1" x14ac:dyDescent="0.2">
      <c r="A81" s="150" t="s">
        <v>450</v>
      </c>
      <c r="B81" s="151" t="s">
        <v>84</v>
      </c>
      <c r="C81" s="152">
        <v>35229.322999999997</v>
      </c>
      <c r="D81" s="152" t="s">
        <v>163</v>
      </c>
      <c r="E81" s="141">
        <f t="shared" si="11"/>
        <v>-2559.9793264820682</v>
      </c>
      <c r="F81" s="141">
        <f t="shared" si="12"/>
        <v>-2560</v>
      </c>
      <c r="G81" s="141">
        <f t="shared" si="40"/>
        <v>3.5847999999532476E-2</v>
      </c>
      <c r="I81" s="141">
        <f t="shared" si="61"/>
        <v>3.5847999999532476E-2</v>
      </c>
      <c r="P81" s="141">
        <f t="shared" si="13"/>
        <v>-2.7835197244583082E-2</v>
      </c>
      <c r="Q81" s="161">
        <f t="shared" si="14"/>
        <v>20210.822999999997</v>
      </c>
      <c r="R81" s="141">
        <f t="shared" si="41"/>
        <v>4.0555496112329274E-3</v>
      </c>
      <c r="S81" s="153">
        <f t="shared" si="62"/>
        <v>0.1</v>
      </c>
      <c r="Z81" s="141">
        <f t="shared" si="15"/>
        <v>-2560</v>
      </c>
      <c r="AA81" s="141">
        <f t="shared" si="16"/>
        <v>3.5657528352165777E-2</v>
      </c>
      <c r="AB81" s="141">
        <f t="shared" si="42"/>
        <v>-2.7644725597216382E-2</v>
      </c>
      <c r="AC81" s="141">
        <f t="shared" si="43"/>
        <v>6.3683197244115558E-2</v>
      </c>
      <c r="AD81" s="141">
        <f t="shared" si="44"/>
        <v>1.9047164736669953E-4</v>
      </c>
      <c r="AE81" s="141">
        <f t="shared" si="45"/>
        <v>3.6279448450584334E-9</v>
      </c>
      <c r="AF81" s="141">
        <f t="shared" si="46"/>
        <v>6.3683197244115558E-2</v>
      </c>
      <c r="AG81" s="153"/>
      <c r="AH81" s="141">
        <f t="shared" si="17"/>
        <v>6.3492725596748859E-2</v>
      </c>
      <c r="AI81" s="141">
        <f t="shared" si="18"/>
        <v>1.4073928849068178</v>
      </c>
      <c r="AJ81" s="141">
        <f t="shared" si="19"/>
        <v>0.70786142821935405</v>
      </c>
      <c r="AK81" s="141">
        <f t="shared" si="20"/>
        <v>-0.43127347762491663</v>
      </c>
      <c r="AL81" s="141">
        <f t="shared" si="21"/>
        <v>2.3277276971695486</v>
      </c>
      <c r="AM81" s="141">
        <f t="shared" si="22"/>
        <v>2.3202445133400187</v>
      </c>
      <c r="AN81" s="141">
        <f t="shared" ref="AN81:AT90" si="63">$AU81+$AB$7*SIN(AO81)</f>
        <v>8.9959539312156664</v>
      </c>
      <c r="AO81" s="141">
        <f t="shared" si="63"/>
        <v>8.9990719427756147</v>
      </c>
      <c r="AP81" s="141">
        <f t="shared" si="63"/>
        <v>9.0048351585364834</v>
      </c>
      <c r="AQ81" s="141">
        <f t="shared" si="63"/>
        <v>9.0154489552497648</v>
      </c>
      <c r="AR81" s="141">
        <f t="shared" si="63"/>
        <v>9.0348698386701898</v>
      </c>
      <c r="AS81" s="141">
        <f t="shared" si="63"/>
        <v>9.0700151551088464</v>
      </c>
      <c r="AT81" s="141">
        <f t="shared" si="63"/>
        <v>9.1325069664746064</v>
      </c>
      <c r="AU81" s="141">
        <f t="shared" si="24"/>
        <v>9.2409517931307974</v>
      </c>
      <c r="AW81" s="141">
        <v>5800</v>
      </c>
      <c r="AX81" s="141">
        <f t="shared" si="50"/>
        <v>6.3650235341205369E-2</v>
      </c>
      <c r="AY81" s="141">
        <f t="shared" si="51"/>
        <v>0.12976178048949613</v>
      </c>
      <c r="AZ81" s="141">
        <f t="shared" si="52"/>
        <v>-6.6111545148290762E-2</v>
      </c>
      <c r="BA81" s="141">
        <f t="shared" si="53"/>
        <v>0.4123184225570008</v>
      </c>
      <c r="BB81" s="141">
        <f t="shared" si="54"/>
        <v>-0.98611062981588571</v>
      </c>
      <c r="BC81" s="141">
        <f t="shared" si="55"/>
        <v>0.13732847565195255</v>
      </c>
      <c r="BD81" s="141">
        <f t="shared" si="56"/>
        <v>6.877235393038035E-2</v>
      </c>
      <c r="BE81" s="141">
        <f t="shared" si="60"/>
        <v>12.836936293558319</v>
      </c>
      <c r="BF81" s="141">
        <f t="shared" si="60"/>
        <v>12.845502662384721</v>
      </c>
      <c r="BG81" s="141">
        <f t="shared" si="60"/>
        <v>12.830513607229575</v>
      </c>
      <c r="BH81" s="141">
        <f t="shared" si="58"/>
        <v>12.856782989279788</v>
      </c>
      <c r="BI81" s="141">
        <f t="shared" si="58"/>
        <v>12.810867464278012</v>
      </c>
      <c r="BJ81" s="141">
        <f t="shared" si="58"/>
        <v>12.891532859774133</v>
      </c>
      <c r="BK81" s="141">
        <f t="shared" si="58"/>
        <v>12.750910679093552</v>
      </c>
      <c r="BL81" s="141">
        <f t="shared" si="57"/>
        <v>13.000394054499914</v>
      </c>
    </row>
    <row r="82" spans="1:64" s="141" customFormat="1" ht="12.95" customHeight="1" x14ac:dyDescent="0.2">
      <c r="A82" s="150" t="s">
        <v>450</v>
      </c>
      <c r="B82" s="151" t="s">
        <v>84</v>
      </c>
      <c r="C82" s="152">
        <v>35234.523000000001</v>
      </c>
      <c r="D82" s="152" t="s">
        <v>163</v>
      </c>
      <c r="E82" s="141">
        <f t="shared" si="11"/>
        <v>-2556.9804899153137</v>
      </c>
      <c r="F82" s="141">
        <f t="shared" si="12"/>
        <v>-2557</v>
      </c>
      <c r="G82" s="141">
        <f t="shared" si="40"/>
        <v>3.3830600004876032E-2</v>
      </c>
      <c r="I82" s="141">
        <f t="shared" si="61"/>
        <v>3.3830600004876032E-2</v>
      </c>
      <c r="P82" s="141">
        <f t="shared" si="13"/>
        <v>-2.7799273124462145E-2</v>
      </c>
      <c r="Q82" s="161">
        <f t="shared" si="14"/>
        <v>20216.023000000001</v>
      </c>
      <c r="R82" s="141">
        <f t="shared" si="41"/>
        <v>3.7982412619383204E-3</v>
      </c>
      <c r="S82" s="153">
        <f t="shared" si="62"/>
        <v>0.1</v>
      </c>
      <c r="Z82" s="141">
        <f t="shared" si="15"/>
        <v>-2557</v>
      </c>
      <c r="AA82" s="141">
        <f t="shared" si="16"/>
        <v>3.577300904590551E-2</v>
      </c>
      <c r="AB82" s="141">
        <f t="shared" si="42"/>
        <v>-2.9741682165491626E-2</v>
      </c>
      <c r="AC82" s="141">
        <f t="shared" si="43"/>
        <v>6.1629873129338181E-2</v>
      </c>
      <c r="AD82" s="141">
        <f t="shared" si="44"/>
        <v>-1.9424090410294775E-3</v>
      </c>
      <c r="AE82" s="141">
        <f t="shared" si="45"/>
        <v>3.7729528826730547E-7</v>
      </c>
      <c r="AF82" s="141">
        <f t="shared" si="46"/>
        <v>6.1629873129338181E-2</v>
      </c>
      <c r="AG82" s="153"/>
      <c r="AH82" s="141">
        <f t="shared" si="17"/>
        <v>6.3572282170367658E-2</v>
      </c>
      <c r="AI82" s="141">
        <f t="shared" si="18"/>
        <v>1.4096003117317364</v>
      </c>
      <c r="AJ82" s="141">
        <f t="shared" si="19"/>
        <v>0.71147627667769864</v>
      </c>
      <c r="AK82" s="141">
        <f t="shared" si="20"/>
        <v>-0.42917753879327553</v>
      </c>
      <c r="AL82" s="141">
        <f t="shared" si="21"/>
        <v>2.3328585458527216</v>
      </c>
      <c r="AM82" s="141">
        <f t="shared" si="22"/>
        <v>2.3367190879862383</v>
      </c>
      <c r="AN82" s="141">
        <f t="shared" si="63"/>
        <v>8.9988863918339437</v>
      </c>
      <c r="AO82" s="141">
        <f t="shared" si="63"/>
        <v>9.0020004678360088</v>
      </c>
      <c r="AP82" s="141">
        <f t="shared" si="63"/>
        <v>9.0077488780363204</v>
      </c>
      <c r="AQ82" s="141">
        <f t="shared" si="63"/>
        <v>9.0183219868799416</v>
      </c>
      <c r="AR82" s="141">
        <f t="shared" si="63"/>
        <v>9.037645444957592</v>
      </c>
      <c r="AS82" s="141">
        <f t="shared" si="63"/>
        <v>9.0725781395040244</v>
      </c>
      <c r="AT82" s="141">
        <f t="shared" si="63"/>
        <v>9.1346430280719684</v>
      </c>
      <c r="AU82" s="141">
        <f t="shared" si="24"/>
        <v>9.2423008752820053</v>
      </c>
      <c r="AW82" s="141">
        <v>6000</v>
      </c>
      <c r="AX82" s="141">
        <f t="shared" si="50"/>
        <v>7.0084691199679625E-2</v>
      </c>
      <c r="AY82" s="141">
        <f t="shared" si="51"/>
        <v>0.13494077234643678</v>
      </c>
      <c r="AZ82" s="141">
        <f t="shared" si="52"/>
        <v>-6.4856081146757158E-2</v>
      </c>
      <c r="BA82" s="141">
        <f t="shared" si="53"/>
        <v>0.41496202039579877</v>
      </c>
      <c r="BB82" s="141">
        <f t="shared" si="54"/>
        <v>-0.98079777425206549</v>
      </c>
      <c r="BC82" s="141">
        <f t="shared" si="55"/>
        <v>0.16675089378512067</v>
      </c>
      <c r="BD82" s="141">
        <f t="shared" si="56"/>
        <v>8.3569179438073876E-2</v>
      </c>
      <c r="BE82" s="141">
        <f t="shared" si="60"/>
        <v>12.894202771054758</v>
      </c>
      <c r="BF82" s="141">
        <f t="shared" si="60"/>
        <v>12.903302743042442</v>
      </c>
      <c r="BG82" s="141">
        <f t="shared" si="60"/>
        <v>12.887095465142922</v>
      </c>
      <c r="BH82" s="141">
        <f t="shared" si="58"/>
        <v>12.91602510124881</v>
      </c>
      <c r="BI82" s="141">
        <f t="shared" si="58"/>
        <v>12.864580904360885</v>
      </c>
      <c r="BJ82" s="141">
        <f t="shared" si="58"/>
        <v>12.956732769599281</v>
      </c>
      <c r="BK82" s="141">
        <f t="shared" si="58"/>
        <v>12.793512618965169</v>
      </c>
      <c r="BL82" s="141">
        <f t="shared" si="57"/>
        <v>13.090332864580517</v>
      </c>
    </row>
    <row r="83" spans="1:64" s="141" customFormat="1" ht="12.95" customHeight="1" x14ac:dyDescent="0.2">
      <c r="A83" s="150" t="s">
        <v>450</v>
      </c>
      <c r="B83" s="151" t="s">
        <v>84</v>
      </c>
      <c r="C83" s="152">
        <v>35248.396000000001</v>
      </c>
      <c r="D83" s="152" t="s">
        <v>163</v>
      </c>
      <c r="E83" s="141">
        <f t="shared" si="11"/>
        <v>-2548.9799399748235</v>
      </c>
      <c r="F83" s="141">
        <f t="shared" si="12"/>
        <v>-2549</v>
      </c>
      <c r="G83" s="141">
        <f t="shared" si="40"/>
        <v>3.4784200004651211E-2</v>
      </c>
      <c r="I83" s="141">
        <f t="shared" si="61"/>
        <v>3.4784200004651211E-2</v>
      </c>
      <c r="P83" s="141">
        <f t="shared" si="13"/>
        <v>-2.7703403059490674E-2</v>
      </c>
      <c r="Q83" s="161">
        <f t="shared" si="14"/>
        <v>20229.896000000001</v>
      </c>
      <c r="R83" s="141">
        <f t="shared" si="41"/>
        <v>3.9047005367017548E-3</v>
      </c>
      <c r="S83" s="153">
        <f t="shared" si="62"/>
        <v>0.1</v>
      </c>
      <c r="Z83" s="141">
        <f t="shared" si="15"/>
        <v>-2549</v>
      </c>
      <c r="AA83" s="141">
        <f t="shared" si="16"/>
        <v>3.6078899654982052E-2</v>
      </c>
      <c r="AB83" s="141">
        <f t="shared" si="42"/>
        <v>-2.8998102709821519E-2</v>
      </c>
      <c r="AC83" s="141">
        <f t="shared" si="43"/>
        <v>6.2487603064141889E-2</v>
      </c>
      <c r="AD83" s="141">
        <f t="shared" si="44"/>
        <v>-1.2946996503308411E-3</v>
      </c>
      <c r="AE83" s="141">
        <f t="shared" si="45"/>
        <v>1.6762471845668023E-7</v>
      </c>
      <c r="AF83" s="141">
        <f t="shared" si="46"/>
        <v>6.2487603064141889E-2</v>
      </c>
      <c r="AG83" s="153"/>
      <c r="AH83" s="141">
        <f t="shared" si="17"/>
        <v>6.378230271447273E-2</v>
      </c>
      <c r="AI83" s="141">
        <f t="shared" si="18"/>
        <v>1.415465770445073</v>
      </c>
      <c r="AJ83" s="141">
        <f t="shared" si="19"/>
        <v>0.72107617158671067</v>
      </c>
      <c r="AK83" s="141">
        <f t="shared" si="20"/>
        <v>-0.42350202923229419</v>
      </c>
      <c r="AL83" s="141">
        <f t="shared" si="21"/>
        <v>2.3466160379300067</v>
      </c>
      <c r="AM83" s="141">
        <f t="shared" si="22"/>
        <v>2.3818842322317186</v>
      </c>
      <c r="AN83" s="141">
        <f t="shared" si="63"/>
        <v>9.0067267923939074</v>
      </c>
      <c r="AO83" s="141">
        <f t="shared" si="63"/>
        <v>9.0098289068668844</v>
      </c>
      <c r="AP83" s="141">
        <f t="shared" si="63"/>
        <v>9.0155355190765611</v>
      </c>
      <c r="AQ83" s="141">
        <f t="shared" si="63"/>
        <v>9.0259967429635921</v>
      </c>
      <c r="AR83" s="141">
        <f t="shared" si="63"/>
        <v>9.0450560169904755</v>
      </c>
      <c r="AS83" s="141">
        <f t="shared" si="63"/>
        <v>9.0794170787326376</v>
      </c>
      <c r="AT83" s="141">
        <f t="shared" si="63"/>
        <v>9.1403401463676026</v>
      </c>
      <c r="AU83" s="141">
        <f t="shared" si="24"/>
        <v>9.2458984276852298</v>
      </c>
      <c r="AW83" s="141">
        <v>6200</v>
      </c>
      <c r="AX83" s="141">
        <f t="shared" si="50"/>
        <v>7.6814177497625757E-2</v>
      </c>
      <c r="AY83" s="141">
        <f t="shared" si="51"/>
        <v>0.14018559267214953</v>
      </c>
      <c r="AZ83" s="141">
        <f t="shared" si="52"/>
        <v>-6.3371415174523771E-2</v>
      </c>
      <c r="BA83" s="141">
        <f t="shared" si="53"/>
        <v>0.41817224396352948</v>
      </c>
      <c r="BB83" s="141">
        <f t="shared" si="54"/>
        <v>-0.97451942439328032</v>
      </c>
      <c r="BC83" s="141">
        <f t="shared" si="55"/>
        <v>0.19669328487825324</v>
      </c>
      <c r="BD83" s="141">
        <f t="shared" si="56"/>
        <v>9.8664945565219514E-2</v>
      </c>
      <c r="BE83" s="141">
        <f t="shared" si="60"/>
        <v>12.952072047358564</v>
      </c>
      <c r="BF83" s="141">
        <f t="shared" si="60"/>
        <v>12.961198252241076</v>
      </c>
      <c r="BG83" s="141">
        <f t="shared" si="60"/>
        <v>12.9445898296789</v>
      </c>
      <c r="BH83" s="141">
        <f t="shared" si="58"/>
        <v>12.97490088866593</v>
      </c>
      <c r="BI83" s="141">
        <f t="shared" si="58"/>
        <v>12.919855386351125</v>
      </c>
      <c r="BJ83" s="141">
        <f t="shared" si="58"/>
        <v>13.020803586919545</v>
      </c>
      <c r="BK83" s="141">
        <f t="shared" si="58"/>
        <v>12.838513916684979</v>
      </c>
      <c r="BL83" s="141">
        <f t="shared" si="57"/>
        <v>13.180271674661117</v>
      </c>
    </row>
    <row r="84" spans="1:64" s="141" customFormat="1" ht="12.95" customHeight="1" x14ac:dyDescent="0.2">
      <c r="A84" s="150" t="s">
        <v>450</v>
      </c>
      <c r="B84" s="151" t="s">
        <v>84</v>
      </c>
      <c r="C84" s="152">
        <v>35286.544999999998</v>
      </c>
      <c r="D84" s="152" t="s">
        <v>163</v>
      </c>
      <c r="E84" s="141">
        <f t="shared" si="11"/>
        <v>-2526.9794368623211</v>
      </c>
      <c r="F84" s="141">
        <f t="shared" si="12"/>
        <v>-2527</v>
      </c>
      <c r="G84" s="141">
        <f t="shared" si="40"/>
        <v>3.5656600004585925E-2</v>
      </c>
      <c r="I84" s="141">
        <f t="shared" si="61"/>
        <v>3.5656600004585925E-2</v>
      </c>
      <c r="P84" s="141">
        <f t="shared" si="13"/>
        <v>-2.7439217295951751E-2</v>
      </c>
      <c r="Q84" s="161">
        <f t="shared" si="14"/>
        <v>20268.044999999998</v>
      </c>
      <c r="R84" s="141">
        <f t="shared" si="41"/>
        <v>3.9810821608228294E-3</v>
      </c>
      <c r="S84" s="153">
        <f t="shared" si="62"/>
        <v>0.1</v>
      </c>
      <c r="Z84" s="141">
        <f t="shared" si="15"/>
        <v>-2527</v>
      </c>
      <c r="AA84" s="141">
        <f t="shared" si="16"/>
        <v>3.6904208016367471E-2</v>
      </c>
      <c r="AB84" s="141">
        <f t="shared" si="42"/>
        <v>-2.8686825307733296E-2</v>
      </c>
      <c r="AC84" s="141">
        <f t="shared" si="43"/>
        <v>6.3095817300537677E-2</v>
      </c>
      <c r="AD84" s="141">
        <f t="shared" si="44"/>
        <v>-1.2476080117815452E-3</v>
      </c>
      <c r="AE84" s="141">
        <f t="shared" si="45"/>
        <v>1.5565257510615003E-7</v>
      </c>
      <c r="AF84" s="141">
        <f t="shared" si="46"/>
        <v>6.3095817300537677E-2</v>
      </c>
      <c r="AG84" s="153"/>
      <c r="AH84" s="141">
        <f t="shared" si="17"/>
        <v>6.4343425312319222E-2</v>
      </c>
      <c r="AI84" s="141">
        <f t="shared" si="18"/>
        <v>1.4314158363507616</v>
      </c>
      <c r="AJ84" s="141">
        <f t="shared" si="19"/>
        <v>0.74714023575869293</v>
      </c>
      <c r="AK84" s="141">
        <f t="shared" si="20"/>
        <v>-0.40724212861780645</v>
      </c>
      <c r="AL84" s="141">
        <f t="shared" si="21"/>
        <v>2.3850107862981966</v>
      </c>
      <c r="AM84" s="141">
        <f t="shared" si="22"/>
        <v>2.5161514481078719</v>
      </c>
      <c r="AN84" s="141">
        <f t="shared" si="63"/>
        <v>9.0284398036636588</v>
      </c>
      <c r="AO84" s="141">
        <f t="shared" si="63"/>
        <v>9.0314978503022711</v>
      </c>
      <c r="AP84" s="141">
        <f t="shared" si="63"/>
        <v>9.0370720623810801</v>
      </c>
      <c r="AQ84" s="141">
        <f t="shared" si="63"/>
        <v>9.0472003546060833</v>
      </c>
      <c r="AR84" s="141">
        <f t="shared" si="63"/>
        <v>9.065500703387487</v>
      </c>
      <c r="AS84" s="141">
        <f t="shared" si="63"/>
        <v>9.0982556886780976</v>
      </c>
      <c r="AT84" s="141">
        <f t="shared" si="63"/>
        <v>9.1560141842213092</v>
      </c>
      <c r="AU84" s="141">
        <f t="shared" si="24"/>
        <v>9.2557916967940947</v>
      </c>
      <c r="AW84" s="141">
        <v>6400</v>
      </c>
      <c r="AX84" s="141">
        <f t="shared" si="50"/>
        <v>8.3842158758157148E-2</v>
      </c>
      <c r="AY84" s="141">
        <f t="shared" si="51"/>
        <v>0.14549624146663442</v>
      </c>
      <c r="AZ84" s="141">
        <f t="shared" si="52"/>
        <v>-6.1654082708477269E-2</v>
      </c>
      <c r="BA84" s="141">
        <f t="shared" si="53"/>
        <v>0.42198358308376582</v>
      </c>
      <c r="BB84" s="141">
        <f t="shared" si="54"/>
        <v>-0.96721631947569764</v>
      </c>
      <c r="BC84" s="141">
        <f t="shared" si="55"/>
        <v>0.22723141287525075</v>
      </c>
      <c r="BD84" s="141">
        <f t="shared" si="56"/>
        <v>0.11410711447322683</v>
      </c>
      <c r="BE84" s="141">
        <f t="shared" si="60"/>
        <v>13.010599701245425</v>
      </c>
      <c r="BF84" s="141">
        <f t="shared" si="60"/>
        <v>13.019293037553135</v>
      </c>
      <c r="BG84" s="141">
        <f t="shared" si="60"/>
        <v>13.003059978136424</v>
      </c>
      <c r="BH84" s="141">
        <f t="shared" si="58"/>
        <v>13.033476373740966</v>
      </c>
      <c r="BI84" s="141">
        <f t="shared" si="58"/>
        <v>12.976834432270243</v>
      </c>
      <c r="BJ84" s="141">
        <f t="shared" si="58"/>
        <v>13.083640768293256</v>
      </c>
      <c r="BK84" s="141">
        <f t="shared" si="58"/>
        <v>12.886277826358979</v>
      </c>
      <c r="BL84" s="141">
        <f t="shared" si="57"/>
        <v>13.270210484741717</v>
      </c>
    </row>
    <row r="85" spans="1:64" s="141" customFormat="1" ht="12.95" customHeight="1" x14ac:dyDescent="0.2">
      <c r="A85" s="150" t="s">
        <v>477</v>
      </c>
      <c r="B85" s="151" t="s">
        <v>84</v>
      </c>
      <c r="C85" s="152">
        <v>35340.305999999997</v>
      </c>
      <c r="D85" s="152" t="s">
        <v>163</v>
      </c>
      <c r="E85" s="141">
        <f t="shared" ref="E85:E148" si="64">+(C85-C$7)/C$8</f>
        <v>-2495.9755036574848</v>
      </c>
      <c r="F85" s="141">
        <f t="shared" ref="F85:F148" si="65">ROUND(2*E85,0)/2</f>
        <v>-2496</v>
      </c>
      <c r="G85" s="141">
        <f t="shared" si="40"/>
        <v>4.2476800001168158E-2</v>
      </c>
      <c r="H85" s="141">
        <f>+C85-(C$7+F85*C$8)</f>
        <v>4.2476800001168158E-2</v>
      </c>
      <c r="P85" s="141">
        <f t="shared" ref="P85:P148" si="66">+D$11+D$12*F85+D$13*F85^2</f>
        <v>-2.7065603586060402E-2</v>
      </c>
      <c r="Q85" s="161">
        <f t="shared" ref="Q85:Q148" si="67">+C85-15018.5</f>
        <v>20321.805999999997</v>
      </c>
      <c r="R85" s="141">
        <f t="shared" si="41"/>
        <v>4.83614589668898E-3</v>
      </c>
      <c r="S85" s="153">
        <f>S$15</f>
        <v>0.2</v>
      </c>
      <c r="Z85" s="141">
        <f t="shared" ref="Z85:Z148" si="68">F85</f>
        <v>-2496</v>
      </c>
      <c r="AA85" s="141">
        <f t="shared" ref="AA85:AA148" si="69">AB$3+AB$4*Z85+AB$5*Z85^2+AH85</f>
        <v>3.8025482884731732E-2</v>
      </c>
      <c r="AB85" s="141">
        <f t="shared" si="42"/>
        <v>-2.2614286469623976E-2</v>
      </c>
      <c r="AC85" s="141">
        <f t="shared" si="43"/>
        <v>6.954240358722856E-2</v>
      </c>
      <c r="AD85" s="141">
        <f t="shared" si="44"/>
        <v>4.4513171164364262E-3</v>
      </c>
      <c r="AE85" s="141">
        <f t="shared" si="45"/>
        <v>3.9628448142159804E-6</v>
      </c>
      <c r="AF85" s="141">
        <f t="shared" si="46"/>
        <v>6.954240358722856E-2</v>
      </c>
      <c r="AG85" s="153"/>
      <c r="AH85" s="141">
        <f t="shared" ref="AH85:AH148" si="70">$AB$6*($AB$11/AI85*AJ85+$AB$12)</f>
        <v>6.5091086470792134E-2</v>
      </c>
      <c r="AI85" s="141">
        <f t="shared" ref="AI85:AI148" si="71">1+$AB$7*COS(AL85)</f>
        <v>1.4533356099492447</v>
      </c>
      <c r="AJ85" s="141">
        <f t="shared" ref="AJ85:AJ148" si="72">SIN(AL85+RADIANS($AB$9))</f>
        <v>0.78284965196932155</v>
      </c>
      <c r="AK85" s="141">
        <f t="shared" ref="AK85:AK148" si="73">$AB$7*SIN(AL85)</f>
        <v>-0.38269125927741732</v>
      </c>
      <c r="AL85" s="141">
        <f t="shared" ref="AL85:AL148" si="74">2*ATAN(AM85)</f>
        <v>2.44049432567228</v>
      </c>
      <c r="AM85" s="141">
        <f t="shared" ref="AM85:AM148" si="75">SQRT((1+$AB$7)/(1-$AB$7))*TAN(AN85/2)</f>
        <v>2.7348485753943348</v>
      </c>
      <c r="AN85" s="141">
        <f t="shared" si="63"/>
        <v>9.0594039353095024</v>
      </c>
      <c r="AO85" s="141">
        <f t="shared" si="63"/>
        <v>9.0623714313647135</v>
      </c>
      <c r="AP85" s="141">
        <f t="shared" si="63"/>
        <v>9.0677154639132755</v>
      </c>
      <c r="AQ85" s="141">
        <f t="shared" si="63"/>
        <v>9.0773126245382798</v>
      </c>
      <c r="AR85" s="141">
        <f t="shared" si="63"/>
        <v>9.0944651791839277</v>
      </c>
      <c r="AS85" s="141">
        <f t="shared" si="63"/>
        <v>9.1248756421977575</v>
      </c>
      <c r="AT85" s="141">
        <f t="shared" si="63"/>
        <v>9.1781167729905579</v>
      </c>
      <c r="AU85" s="141">
        <f t="shared" ref="AU85:AU148" si="76">RADIANS($AB$9)+$AB$18*(F85-AB$15)</f>
        <v>9.2697322123565886</v>
      </c>
      <c r="AW85" s="141">
        <v>6600</v>
      </c>
      <c r="AX85" s="141">
        <f t="shared" si="50"/>
        <v>9.1171599052663255E-2</v>
      </c>
      <c r="AY85" s="141">
        <f t="shared" si="51"/>
        <v>0.15087271872989144</v>
      </c>
      <c r="AZ85" s="141">
        <f t="shared" si="52"/>
        <v>-5.970111967722818E-2</v>
      </c>
      <c r="BA85" s="141">
        <f t="shared" si="53"/>
        <v>0.42643564860327121</v>
      </c>
      <c r="BB85" s="141">
        <f t="shared" si="54"/>
        <v>-0.95882071271448877</v>
      </c>
      <c r="BC85" s="141">
        <f t="shared" si="55"/>
        <v>0.2584412882291065</v>
      </c>
      <c r="BD85" s="141">
        <f t="shared" si="56"/>
        <v>0.12994472177411778</v>
      </c>
      <c r="BE85" s="141">
        <f t="shared" si="60"/>
        <v>13.069832511907366</v>
      </c>
      <c r="BF85" s="141">
        <f t="shared" si="60"/>
        <v>13.077717886854757</v>
      </c>
      <c r="BG85" s="141">
        <f t="shared" si="60"/>
        <v>13.062540950847485</v>
      </c>
      <c r="BH85" s="141">
        <f t="shared" si="58"/>
        <v>13.091867776847334</v>
      </c>
      <c r="BI85" s="141">
        <f t="shared" si="58"/>
        <v>13.035612664118315</v>
      </c>
      <c r="BJ85" s="141">
        <f t="shared" si="58"/>
        <v>13.145186366950055</v>
      </c>
      <c r="BK85" s="141">
        <f t="shared" si="58"/>
        <v>12.93714527041339</v>
      </c>
      <c r="BL85" s="141">
        <f t="shared" si="57"/>
        <v>13.360149294822318</v>
      </c>
    </row>
    <row r="86" spans="1:64" s="141" customFormat="1" ht="12.95" customHeight="1" x14ac:dyDescent="0.2">
      <c r="A86" s="150" t="s">
        <v>450</v>
      </c>
      <c r="B86" s="151" t="s">
        <v>84</v>
      </c>
      <c r="C86" s="152">
        <v>35359.375</v>
      </c>
      <c r="D86" s="152" t="s">
        <v>163</v>
      </c>
      <c r="E86" s="141">
        <f t="shared" si="64"/>
        <v>-2484.9784239475998</v>
      </c>
      <c r="F86" s="141">
        <f t="shared" si="65"/>
        <v>-2485</v>
      </c>
      <c r="G86" s="141">
        <f t="shared" si="40"/>
        <v>3.7413000005471986E-2</v>
      </c>
      <c r="I86" s="141">
        <f>+C86-(C$7+F86*C$8)</f>
        <v>3.7413000005471986E-2</v>
      </c>
      <c r="P86" s="141">
        <f t="shared" si="66"/>
        <v>-2.6932650819917605E-2</v>
      </c>
      <c r="Q86" s="161">
        <f t="shared" si="67"/>
        <v>20340.875</v>
      </c>
      <c r="R86" s="141">
        <f t="shared" si="41"/>
        <v>4.1403627801429605E-3</v>
      </c>
      <c r="S86" s="153">
        <f>S$16</f>
        <v>0.1</v>
      </c>
      <c r="Z86" s="141">
        <f t="shared" si="68"/>
        <v>-2485</v>
      </c>
      <c r="AA86" s="141">
        <f t="shared" si="69"/>
        <v>3.8411022370188563E-2</v>
      </c>
      <c r="AB86" s="141">
        <f t="shared" si="42"/>
        <v>-2.7930673184634186E-2</v>
      </c>
      <c r="AC86" s="141">
        <f t="shared" si="43"/>
        <v>6.4345650825389594E-2</v>
      </c>
      <c r="AD86" s="141">
        <f t="shared" si="44"/>
        <v>-9.9802236471657757E-4</v>
      </c>
      <c r="AE86" s="141">
        <f t="shared" si="45"/>
        <v>9.9604864047446955E-8</v>
      </c>
      <c r="AF86" s="141">
        <f t="shared" si="46"/>
        <v>6.4345650825389594E-2</v>
      </c>
      <c r="AG86" s="153"/>
      <c r="AH86" s="141">
        <f t="shared" si="70"/>
        <v>6.5343673190106172E-2</v>
      </c>
      <c r="AI86" s="141">
        <f t="shared" si="71"/>
        <v>1.4609243751491601</v>
      </c>
      <c r="AJ86" s="141">
        <f t="shared" si="72"/>
        <v>0.79517887070851467</v>
      </c>
      <c r="AK86" s="141">
        <f t="shared" si="73"/>
        <v>-0.37351639263725162</v>
      </c>
      <c r="AL86" s="141">
        <f t="shared" si="74"/>
        <v>2.4605642375505266</v>
      </c>
      <c r="AM86" s="141">
        <f t="shared" si="75"/>
        <v>2.8223430918450352</v>
      </c>
      <c r="AN86" s="141">
        <f t="shared" si="63"/>
        <v>9.0704916629086352</v>
      </c>
      <c r="AO86" s="141">
        <f t="shared" si="63"/>
        <v>9.0734188938172942</v>
      </c>
      <c r="AP86" s="141">
        <f t="shared" si="63"/>
        <v>9.0786690112745951</v>
      </c>
      <c r="AQ86" s="141">
        <f t="shared" si="63"/>
        <v>9.0880606049110497</v>
      </c>
      <c r="AR86" s="141">
        <f t="shared" si="63"/>
        <v>9.1047845821262019</v>
      </c>
      <c r="AS86" s="141">
        <f t="shared" si="63"/>
        <v>9.1343412773174695</v>
      </c>
      <c r="AT86" s="141">
        <f t="shared" si="63"/>
        <v>9.1859639888197524</v>
      </c>
      <c r="AU86" s="141">
        <f t="shared" si="76"/>
        <v>9.2746788469110228</v>
      </c>
      <c r="AW86" s="141">
        <v>6800</v>
      </c>
      <c r="AX86" s="141">
        <f t="shared" si="50"/>
        <v>9.8804933429845879E-2</v>
      </c>
      <c r="AY86" s="141">
        <f t="shared" si="51"/>
        <v>0.15631502446192058</v>
      </c>
      <c r="AZ86" s="141">
        <f t="shared" si="52"/>
        <v>-5.7510091032074703E-2</v>
      </c>
      <c r="BA86" s="141">
        <f t="shared" si="53"/>
        <v>0.43157391724193306</v>
      </c>
      <c r="BB86" s="141">
        <f t="shared" si="54"/>
        <v>-0.94925503395193045</v>
      </c>
      <c r="BC86" s="141">
        <f t="shared" si="55"/>
        <v>0.290403040329971</v>
      </c>
      <c r="BD86" s="141">
        <f t="shared" si="56"/>
        <v>0.1462306512899913</v>
      </c>
      <c r="BE86" s="141">
        <f t="shared" si="60"/>
        <v>13.129814633848632</v>
      </c>
      <c r="BF86" s="141">
        <f t="shared" si="60"/>
        <v>13.136626035620777</v>
      </c>
      <c r="BG86" s="141">
        <f t="shared" si="60"/>
        <v>13.123045323966686</v>
      </c>
      <c r="BH86" s="141">
        <f t="shared" si="58"/>
        <v>13.150241045137752</v>
      </c>
      <c r="BI86" s="141">
        <f t="shared" si="58"/>
        <v>13.096235417137807</v>
      </c>
      <c r="BJ86" s="141">
        <f t="shared" si="58"/>
        <v>13.205438554050168</v>
      </c>
      <c r="BK86" s="141">
        <f t="shared" si="58"/>
        <v>12.991432083735155</v>
      </c>
      <c r="BL86" s="141">
        <f t="shared" si="57"/>
        <v>13.450088104902921</v>
      </c>
    </row>
    <row r="87" spans="1:64" s="141" customFormat="1" ht="12.95" customHeight="1" x14ac:dyDescent="0.2">
      <c r="A87" s="150" t="s">
        <v>484</v>
      </c>
      <c r="B87" s="151" t="s">
        <v>84</v>
      </c>
      <c r="C87" s="152">
        <v>35553.591</v>
      </c>
      <c r="D87" s="152" t="s">
        <v>163</v>
      </c>
      <c r="E87" s="141">
        <f t="shared" si="64"/>
        <v>-2372.9741849767724</v>
      </c>
      <c r="F87" s="141">
        <f t="shared" si="65"/>
        <v>-2373</v>
      </c>
      <c r="G87" s="141">
        <f t="shared" si="40"/>
        <v>4.4763400001102127E-2</v>
      </c>
      <c r="H87" s="141">
        <f>+C87-(C$7+F87*C$8)</f>
        <v>4.4763400001102127E-2</v>
      </c>
      <c r="P87" s="141">
        <f t="shared" si="66"/>
        <v>-2.5567614265959292E-2</v>
      </c>
      <c r="Q87" s="161">
        <f t="shared" si="67"/>
        <v>20535.091</v>
      </c>
      <c r="R87" s="141">
        <f t="shared" si="41"/>
        <v>4.946451567833598E-3</v>
      </c>
      <c r="S87" s="153">
        <f>S$15</f>
        <v>0.2</v>
      </c>
      <c r="Z87" s="141">
        <f t="shared" si="68"/>
        <v>-2373</v>
      </c>
      <c r="AA87" s="141">
        <f t="shared" si="69"/>
        <v>4.1925848229028138E-2</v>
      </c>
      <c r="AB87" s="141">
        <f t="shared" si="42"/>
        <v>-2.2730062493885303E-2</v>
      </c>
      <c r="AC87" s="141">
        <f t="shared" si="43"/>
        <v>7.0331014267061426E-2</v>
      </c>
      <c r="AD87" s="141">
        <f t="shared" si="44"/>
        <v>2.8375517720739887E-3</v>
      </c>
      <c r="AE87" s="141">
        <f t="shared" si="45"/>
        <v>1.6103400118400467E-6</v>
      </c>
      <c r="AF87" s="141">
        <f t="shared" si="46"/>
        <v>7.0331014267061426E-2</v>
      </c>
      <c r="AG87" s="153"/>
      <c r="AH87" s="141">
        <f t="shared" si="70"/>
        <v>6.749346249498743E-2</v>
      </c>
      <c r="AI87" s="141">
        <f t="shared" si="71"/>
        <v>1.5299992143354277</v>
      </c>
      <c r="AJ87" s="141">
        <f t="shared" si="72"/>
        <v>0.90623669388546269</v>
      </c>
      <c r="AK87" s="141">
        <f t="shared" si="73"/>
        <v>-0.26658321023503778</v>
      </c>
      <c r="AL87" s="141">
        <f t="shared" si="74"/>
        <v>2.6755575548002302</v>
      </c>
      <c r="AM87" s="141">
        <f t="shared" si="75"/>
        <v>4.213567120924627</v>
      </c>
      <c r="AN87" s="141">
        <f t="shared" si="63"/>
        <v>9.1860947892262423</v>
      </c>
      <c r="AO87" s="141">
        <f t="shared" si="63"/>
        <v>9.1883708274059064</v>
      </c>
      <c r="AP87" s="141">
        <f t="shared" si="63"/>
        <v>9.1923151725726786</v>
      </c>
      <c r="AQ87" s="141">
        <f t="shared" si="63"/>
        <v>9.1991419995812702</v>
      </c>
      <c r="AR87" s="141">
        <f t="shared" si="63"/>
        <v>9.21093276053662</v>
      </c>
      <c r="AS87" s="141">
        <f t="shared" si="63"/>
        <v>9.2312269704827568</v>
      </c>
      <c r="AT87" s="141">
        <f t="shared" si="63"/>
        <v>9.2659740940470066</v>
      </c>
      <c r="AU87" s="141">
        <f t="shared" si="76"/>
        <v>9.3250445805561579</v>
      </c>
      <c r="AW87" s="141">
        <v>7000</v>
      </c>
      <c r="AX87" s="141">
        <f t="shared" si="50"/>
        <v>0.10674420226322828</v>
      </c>
      <c r="AY87" s="141">
        <f t="shared" si="51"/>
        <v>0.16182315866272187</v>
      </c>
      <c r="AZ87" s="141">
        <f t="shared" si="52"/>
        <v>-5.5078956399493582E-2</v>
      </c>
      <c r="BA87" s="141">
        <f t="shared" si="53"/>
        <v>0.43745103700956167</v>
      </c>
      <c r="BB87" s="141">
        <f t="shared" si="54"/>
        <v>-0.93842959588380215</v>
      </c>
      <c r="BC87" s="141">
        <f t="shared" si="55"/>
        <v>0.32320555492640629</v>
      </c>
      <c r="BD87" s="141">
        <f t="shared" si="56"/>
        <v>0.16302440674403293</v>
      </c>
      <c r="BE87" s="141">
        <f t="shared" si="60"/>
        <v>13.190594700068271</v>
      </c>
      <c r="BF87" s="141">
        <f t="shared" si="60"/>
        <v>13.196187161086545</v>
      </c>
      <c r="BG87" s="141">
        <f t="shared" si="60"/>
        <v>13.184571503405859</v>
      </c>
      <c r="BH87" s="141">
        <f t="shared" si="58"/>
        <v>13.208808524623924</v>
      </c>
      <c r="BI87" s="141">
        <f t="shared" si="58"/>
        <v>13.158700641393454</v>
      </c>
      <c r="BJ87" s="141">
        <f t="shared" si="58"/>
        <v>13.26446177195773</v>
      </c>
      <c r="BK87" s="141">
        <f t="shared" si="58"/>
        <v>13.049426460608487</v>
      </c>
      <c r="BL87" s="141">
        <f t="shared" si="57"/>
        <v>13.540026914983521</v>
      </c>
    </row>
    <row r="88" spans="1:64" s="141" customFormat="1" ht="12.95" customHeight="1" x14ac:dyDescent="0.2">
      <c r="A88" s="150" t="s">
        <v>450</v>
      </c>
      <c r="B88" s="151" t="s">
        <v>84</v>
      </c>
      <c r="C88" s="152">
        <v>35567.461000000003</v>
      </c>
      <c r="D88" s="152" t="s">
        <v>162</v>
      </c>
      <c r="E88" s="141">
        <f t="shared" si="64"/>
        <v>-2364.9753651342999</v>
      </c>
      <c r="F88" s="141">
        <f t="shared" si="65"/>
        <v>-2365</v>
      </c>
      <c r="G88" s="141">
        <f t="shared" ref="G88:G116" si="77">+C88-(C$7+F88*C$8)</f>
        <v>4.2717000003904104E-2</v>
      </c>
      <c r="I88" s="141">
        <f>+C88-(C$7+F88*C$8)</f>
        <v>4.2717000003904104E-2</v>
      </c>
      <c r="P88" s="141">
        <f t="shared" si="66"/>
        <v>-2.5469321713337004E-2</v>
      </c>
      <c r="Q88" s="161">
        <f t="shared" si="67"/>
        <v>20548.961000000003</v>
      </c>
      <c r="R88" s="141">
        <f t="shared" ref="R88:R116" si="78">+(P88-G88)^2</f>
        <v>4.6493744693271062E-3</v>
      </c>
      <c r="S88" s="153">
        <f>S$16</f>
        <v>0.1</v>
      </c>
      <c r="Z88" s="141">
        <f t="shared" si="68"/>
        <v>-2365</v>
      </c>
      <c r="AA88" s="141">
        <f t="shared" si="69"/>
        <v>4.2145879304590225E-2</v>
      </c>
      <c r="AB88" s="141">
        <f t="shared" ref="AB88:AB116" si="79">IF(S88&lt;&gt;0,G88-AH88, -9999)</f>
        <v>-2.4898201014023125E-2</v>
      </c>
      <c r="AC88" s="141">
        <f t="shared" ref="AC88:AC116" si="80">+G88-P88</f>
        <v>6.8186321717241108E-2</v>
      </c>
      <c r="AD88" s="141">
        <f t="shared" ref="AD88:AD116" si="81">IF(S88&lt;&gt;0,G88-AA88, -9999)</f>
        <v>5.7112069931387899E-4</v>
      </c>
      <c r="AE88" s="141">
        <f t="shared" ref="AE88:AE116" si="82">+(G88-AA88)^2*S88</f>
        <v>3.2617885318477421E-8</v>
      </c>
      <c r="AF88" s="141">
        <f t="shared" ref="AF88:AF116" si="83">IF(S88&lt;&gt;0,G88-P88, -9999)</f>
        <v>6.8186321717241108E-2</v>
      </c>
      <c r="AG88" s="153"/>
      <c r="AH88" s="141">
        <f t="shared" si="70"/>
        <v>6.7615201017927229E-2</v>
      </c>
      <c r="AI88" s="141">
        <f t="shared" si="71"/>
        <v>1.5342060636199173</v>
      </c>
      <c r="AJ88" s="141">
        <f t="shared" si="72"/>
        <v>0.91289982830804217</v>
      </c>
      <c r="AK88" s="141">
        <f t="shared" si="73"/>
        <v>-0.25804971762647216</v>
      </c>
      <c r="AL88" s="141">
        <f t="shared" si="74"/>
        <v>2.6915945166432684</v>
      </c>
      <c r="AM88" s="141">
        <f t="shared" si="75"/>
        <v>4.3692088070927602</v>
      </c>
      <c r="AN88" s="141">
        <f t="shared" si="63"/>
        <v>9.1945209598093403</v>
      </c>
      <c r="AO88" s="141">
        <f t="shared" si="63"/>
        <v>9.1967343870215039</v>
      </c>
      <c r="AP88" s="141">
        <f t="shared" si="63"/>
        <v>9.200562766230588</v>
      </c>
      <c r="AQ88" s="141">
        <f t="shared" si="63"/>
        <v>9.2071765461583261</v>
      </c>
      <c r="AR88" s="141">
        <f t="shared" si="63"/>
        <v>9.2185797259652613</v>
      </c>
      <c r="AS88" s="141">
        <f t="shared" si="63"/>
        <v>9.2381777847783564</v>
      </c>
      <c r="AT88" s="141">
        <f t="shared" si="63"/>
        <v>9.2716957274522791</v>
      </c>
      <c r="AU88" s="141">
        <f t="shared" si="76"/>
        <v>9.3286421329593825</v>
      </c>
      <c r="AW88" s="141">
        <v>7200</v>
      </c>
      <c r="AX88" s="141">
        <f t="shared" si="50"/>
        <v>0.11499132547601344</v>
      </c>
      <c r="AY88" s="141">
        <f t="shared" si="51"/>
        <v>0.16739712133229526</v>
      </c>
      <c r="AZ88" s="141">
        <f t="shared" si="52"/>
        <v>-5.2405795856281814E-2</v>
      </c>
      <c r="BA88" s="141">
        <f t="shared" si="53"/>
        <v>0.44412876050108518</v>
      </c>
      <c r="BB88" s="141">
        <f t="shared" si="54"/>
        <v>-0.92623924247649825</v>
      </c>
      <c r="BC88" s="141">
        <f t="shared" si="55"/>
        <v>0.35695163342016262</v>
      </c>
      <c r="BD88" s="141">
        <f t="shared" si="56"/>
        <v>0.18039531100501033</v>
      </c>
      <c r="BE88" s="141">
        <f t="shared" si="60"/>
        <v>13.252233085611781</v>
      </c>
      <c r="BF88" s="141">
        <f t="shared" si="60"/>
        <v>13.256580689353848</v>
      </c>
      <c r="BG88" s="141">
        <f t="shared" si="60"/>
        <v>13.247114077439971</v>
      </c>
      <c r="BH88" s="141">
        <f t="shared" si="58"/>
        <v>13.267822791179716</v>
      </c>
      <c r="BI88" s="141">
        <f t="shared" si="58"/>
        <v>13.222963199698901</v>
      </c>
      <c r="BJ88" s="141">
        <f t="shared" si="58"/>
        <v>13.322397238960377</v>
      </c>
      <c r="BK88" s="141">
        <f t="shared" si="58"/>
        <v>13.111386625085332</v>
      </c>
      <c r="BL88" s="141">
        <f t="shared" si="57"/>
        <v>13.629965725064121</v>
      </c>
    </row>
    <row r="89" spans="1:64" s="141" customFormat="1" ht="12.95" customHeight="1" x14ac:dyDescent="0.2">
      <c r="A89" s="150" t="s">
        <v>484</v>
      </c>
      <c r="B89" s="151" t="s">
        <v>84</v>
      </c>
      <c r="C89" s="152">
        <v>35626.411999999997</v>
      </c>
      <c r="D89" s="152" t="s">
        <v>163</v>
      </c>
      <c r="E89" s="141">
        <f t="shared" si="64"/>
        <v>-2330.978362356112</v>
      </c>
      <c r="F89" s="141">
        <f t="shared" si="65"/>
        <v>-2331</v>
      </c>
      <c r="G89" s="141">
        <f t="shared" si="77"/>
        <v>3.7519799996516667E-2</v>
      </c>
      <c r="H89" s="141">
        <f>+C89-(C$7+F89*C$8)</f>
        <v>3.7519799996516667E-2</v>
      </c>
      <c r="P89" s="141">
        <f t="shared" si="66"/>
        <v>-2.5050403326524699E-2</v>
      </c>
      <c r="Q89" s="161">
        <f t="shared" si="67"/>
        <v>20607.911999999997</v>
      </c>
      <c r="R89" s="141">
        <f t="shared" si="78"/>
        <v>3.9150303438867367E-3</v>
      </c>
      <c r="S89" s="153">
        <f>S$15</f>
        <v>0.2</v>
      </c>
      <c r="Z89" s="141">
        <f t="shared" si="68"/>
        <v>-2331</v>
      </c>
      <c r="AA89" s="141">
        <f t="shared" si="69"/>
        <v>4.3031002071646549E-2</v>
      </c>
      <c r="AB89" s="141">
        <f t="shared" si="79"/>
        <v>-3.0561605401654576E-2</v>
      </c>
      <c r="AC89" s="141">
        <f t="shared" si="80"/>
        <v>6.2570203323041362E-2</v>
      </c>
      <c r="AD89" s="141">
        <f t="shared" si="81"/>
        <v>-5.5112020751298813E-3</v>
      </c>
      <c r="AE89" s="141">
        <f t="shared" si="82"/>
        <v>6.0746696625831821E-6</v>
      </c>
      <c r="AF89" s="141">
        <f t="shared" si="83"/>
        <v>6.2570203323041362E-2</v>
      </c>
      <c r="AG89" s="153"/>
      <c r="AH89" s="141">
        <f t="shared" si="70"/>
        <v>6.8081405398171244E-2</v>
      </c>
      <c r="AI89" s="141">
        <f t="shared" si="71"/>
        <v>1.550732945694264</v>
      </c>
      <c r="AJ89" s="141">
        <f t="shared" si="72"/>
        <v>0.9388803955126146</v>
      </c>
      <c r="AK89" s="141">
        <f t="shared" si="73"/>
        <v>-0.22058784577194632</v>
      </c>
      <c r="AL89" s="141">
        <f t="shared" si="74"/>
        <v>2.7606251149879442</v>
      </c>
      <c r="AM89" s="141">
        <f t="shared" si="75"/>
        <v>5.1861424050464109</v>
      </c>
      <c r="AN89" s="141">
        <f t="shared" si="63"/>
        <v>9.2305429333423064</v>
      </c>
      <c r="AO89" s="141">
        <f t="shared" si="63"/>
        <v>9.2324687229816398</v>
      </c>
      <c r="AP89" s="141">
        <f t="shared" si="63"/>
        <v>9.2357747041417984</v>
      </c>
      <c r="AQ89" s="141">
        <f t="shared" si="63"/>
        <v>9.2414451945724796</v>
      </c>
      <c r="AR89" s="141">
        <f t="shared" si="63"/>
        <v>9.2511575849930114</v>
      </c>
      <c r="AS89" s="141">
        <f t="shared" si="63"/>
        <v>9.2677550986838479</v>
      </c>
      <c r="AT89" s="141">
        <f t="shared" si="63"/>
        <v>9.2960205593925433</v>
      </c>
      <c r="AU89" s="141">
        <f t="shared" si="76"/>
        <v>9.3439317306730842</v>
      </c>
      <c r="AW89" s="141">
        <v>7400</v>
      </c>
      <c r="AX89" s="141">
        <f t="shared" si="50"/>
        <v>0.12354846561627347</v>
      </c>
      <c r="AY89" s="141">
        <f t="shared" si="51"/>
        <v>0.17303691247064076</v>
      </c>
      <c r="AZ89" s="141">
        <f t="shared" si="52"/>
        <v>-4.9488446854367291E-2</v>
      </c>
      <c r="BA89" s="141">
        <f t="shared" si="53"/>
        <v>0.45168054395331581</v>
      </c>
      <c r="BB89" s="141">
        <f t="shared" si="54"/>
        <v>-0.91255888875867575</v>
      </c>
      <c r="BC89" s="141">
        <f t="shared" si="55"/>
        <v>0.39176342770406153</v>
      </c>
      <c r="BD89" s="141">
        <f t="shared" si="56"/>
        <v>0.19842607549576163</v>
      </c>
      <c r="BE89" s="141">
        <f t="shared" si="60"/>
        <v>13.314808562589858</v>
      </c>
      <c r="BF89" s="141">
        <f t="shared" si="60"/>
        <v>13.31798940643333</v>
      </c>
      <c r="BG89" s="141">
        <f t="shared" si="60"/>
        <v>13.310675595334549</v>
      </c>
      <c r="BH89" s="141">
        <f t="shared" si="58"/>
        <v>13.327567879606335</v>
      </c>
      <c r="BI89" s="141">
        <f t="shared" si="58"/>
        <v>13.288941701573307</v>
      </c>
      <c r="BJ89" s="141">
        <f t="shared" si="58"/>
        <v>13.3794733610846</v>
      </c>
      <c r="BK89" s="141">
        <f t="shared" si="58"/>
        <v>13.177538743621328</v>
      </c>
      <c r="BL89" s="141">
        <f t="shared" si="57"/>
        <v>13.719904535144721</v>
      </c>
    </row>
    <row r="90" spans="1:64" s="141" customFormat="1" ht="12.95" customHeight="1" x14ac:dyDescent="0.2">
      <c r="A90" s="150" t="s">
        <v>493</v>
      </c>
      <c r="B90" s="151" t="s">
        <v>84</v>
      </c>
      <c r="C90" s="152">
        <v>35626.417000000001</v>
      </c>
      <c r="D90" s="152" t="s">
        <v>163</v>
      </c>
      <c r="E90" s="141">
        <f t="shared" si="64"/>
        <v>-2330.9754788594105</v>
      </c>
      <c r="F90" s="141">
        <f t="shared" si="65"/>
        <v>-2331</v>
      </c>
      <c r="G90" s="141">
        <f t="shared" si="77"/>
        <v>4.251980000117328E-2</v>
      </c>
      <c r="H90" s="141">
        <f>+C90-(C$7+F90*C$8)</f>
        <v>4.251980000117328E-2</v>
      </c>
      <c r="P90" s="141">
        <f t="shared" si="66"/>
        <v>-2.5050403326524699E-2</v>
      </c>
      <c r="Q90" s="161">
        <f t="shared" si="67"/>
        <v>20607.917000000001</v>
      </c>
      <c r="R90" s="141">
        <f t="shared" si="78"/>
        <v>4.5657323777464464E-3</v>
      </c>
      <c r="S90" s="153">
        <f>S$15</f>
        <v>0.2</v>
      </c>
      <c r="Z90" s="141">
        <f t="shared" si="68"/>
        <v>-2331</v>
      </c>
      <c r="AA90" s="141">
        <f t="shared" si="69"/>
        <v>4.3031002071646549E-2</v>
      </c>
      <c r="AB90" s="141">
        <f t="shared" si="79"/>
        <v>-2.5561605396997963E-2</v>
      </c>
      <c r="AC90" s="141">
        <f t="shared" si="80"/>
        <v>6.7570203327697975E-2</v>
      </c>
      <c r="AD90" s="141">
        <f t="shared" si="81"/>
        <v>-5.1120207047326838E-4</v>
      </c>
      <c r="AE90" s="141">
        <f t="shared" si="82"/>
        <v>5.2265511371231293E-8</v>
      </c>
      <c r="AF90" s="141">
        <f t="shared" si="83"/>
        <v>6.7570203327697975E-2</v>
      </c>
      <c r="AG90" s="153"/>
      <c r="AH90" s="141">
        <f t="shared" si="70"/>
        <v>6.8081405398171244E-2</v>
      </c>
      <c r="AI90" s="141">
        <f t="shared" si="71"/>
        <v>1.550732945694264</v>
      </c>
      <c r="AJ90" s="141">
        <f t="shared" si="72"/>
        <v>0.9388803955126146</v>
      </c>
      <c r="AK90" s="141">
        <f t="shared" si="73"/>
        <v>-0.22058784577194632</v>
      </c>
      <c r="AL90" s="141">
        <f t="shared" si="74"/>
        <v>2.7606251149879442</v>
      </c>
      <c r="AM90" s="141">
        <f t="shared" si="75"/>
        <v>5.1861424050464109</v>
      </c>
      <c r="AN90" s="141">
        <f t="shared" si="63"/>
        <v>9.2305429333423064</v>
      </c>
      <c r="AO90" s="141">
        <f t="shared" si="63"/>
        <v>9.2324687229816398</v>
      </c>
      <c r="AP90" s="141">
        <f t="shared" si="63"/>
        <v>9.2357747041417984</v>
      </c>
      <c r="AQ90" s="141">
        <f t="shared" si="63"/>
        <v>9.2414451945724796</v>
      </c>
      <c r="AR90" s="141">
        <f t="shared" si="63"/>
        <v>9.2511575849930114</v>
      </c>
      <c r="AS90" s="141">
        <f t="shared" si="63"/>
        <v>9.2677550986838479</v>
      </c>
      <c r="AT90" s="141">
        <f t="shared" si="63"/>
        <v>9.2960205593925433</v>
      </c>
      <c r="AU90" s="141">
        <f t="shared" si="76"/>
        <v>9.3439317306730842</v>
      </c>
      <c r="AW90" s="141">
        <v>7600</v>
      </c>
      <c r="AX90" s="141">
        <f t="shared" si="50"/>
        <v>0.13241840896580856</v>
      </c>
      <c r="AY90" s="141">
        <f t="shared" si="51"/>
        <v>0.17874253207775842</v>
      </c>
      <c r="AZ90" s="141">
        <f t="shared" si="52"/>
        <v>-4.6324123111949854E-2</v>
      </c>
      <c r="BA90" s="141">
        <f t="shared" si="53"/>
        <v>0.46019483066298272</v>
      </c>
      <c r="BB90" s="141">
        <f t="shared" si="54"/>
        <v>-0.89723793327850609</v>
      </c>
      <c r="BC90" s="141">
        <f t="shared" si="55"/>
        <v>0.42778795438901868</v>
      </c>
      <c r="BD90" s="141">
        <f t="shared" si="56"/>
        <v>0.2172167259308676</v>
      </c>
      <c r="BE90" s="141">
        <f t="shared" si="60"/>
        <v>13.378423696286715</v>
      </c>
      <c r="BF90" s="141">
        <f t="shared" si="60"/>
        <v>13.380594435877075</v>
      </c>
      <c r="BG90" s="141">
        <f t="shared" si="60"/>
        <v>13.375278982392519</v>
      </c>
      <c r="BH90" s="141">
        <f t="shared" si="58"/>
        <v>13.388348413032002</v>
      </c>
      <c r="BI90" s="141">
        <f t="shared" si="58"/>
        <v>13.356528091560493</v>
      </c>
      <c r="BJ90" s="141">
        <f t="shared" si="58"/>
        <v>13.436015422465593</v>
      </c>
      <c r="BK90" s="141">
        <f t="shared" si="58"/>
        <v>13.248075096850574</v>
      </c>
      <c r="BL90" s="141">
        <f t="shared" si="57"/>
        <v>13.809843345225325</v>
      </c>
    </row>
    <row r="91" spans="1:64" s="141" customFormat="1" ht="12.95" customHeight="1" x14ac:dyDescent="0.2">
      <c r="A91" s="150" t="s">
        <v>450</v>
      </c>
      <c r="B91" s="151" t="s">
        <v>84</v>
      </c>
      <c r="C91" s="152">
        <v>35704.438999999998</v>
      </c>
      <c r="D91" s="152" t="s">
        <v>162</v>
      </c>
      <c r="E91" s="141">
        <f t="shared" si="64"/>
        <v>-2285.9802429726583</v>
      </c>
      <c r="F91" s="141">
        <f t="shared" si="65"/>
        <v>-2286</v>
      </c>
      <c r="G91" s="141">
        <f t="shared" si="77"/>
        <v>3.4258799998497125E-2</v>
      </c>
      <c r="I91" s="141">
        <f>+C91-(C$7+F91*C$8)</f>
        <v>3.4258799998497125E-2</v>
      </c>
      <c r="P91" s="141">
        <f t="shared" si="66"/>
        <v>-2.449302726786852E-2</v>
      </c>
      <c r="Q91" s="161">
        <f t="shared" si="67"/>
        <v>20685.938999999998</v>
      </c>
      <c r="R91" s="141">
        <f t="shared" si="78"/>
        <v>3.4517772071368654E-3</v>
      </c>
      <c r="S91" s="153">
        <f>S$16</f>
        <v>0.1</v>
      </c>
      <c r="Z91" s="141">
        <f t="shared" si="68"/>
        <v>-2286</v>
      </c>
      <c r="AA91" s="141">
        <f t="shared" si="69"/>
        <v>4.407338929324138E-2</v>
      </c>
      <c r="AB91" s="141">
        <f t="shared" si="79"/>
        <v>-3.4307616562612775E-2</v>
      </c>
      <c r="AC91" s="141">
        <f t="shared" si="80"/>
        <v>5.8751827266365644E-2</v>
      </c>
      <c r="AD91" s="141">
        <f t="shared" si="81"/>
        <v>-9.8145892947442553E-3</v>
      </c>
      <c r="AE91" s="141">
        <f t="shared" si="82"/>
        <v>9.6326163024508544E-6</v>
      </c>
      <c r="AF91" s="141">
        <f t="shared" si="83"/>
        <v>5.8751827266365644E-2</v>
      </c>
      <c r="AG91" s="153"/>
      <c r="AH91" s="141">
        <f t="shared" si="70"/>
        <v>6.85664165611099E-2</v>
      </c>
      <c r="AI91" s="141">
        <f t="shared" si="71"/>
        <v>1.5688874806993558</v>
      </c>
      <c r="AJ91" s="141">
        <f t="shared" si="72"/>
        <v>0.96686650536379926</v>
      </c>
      <c r="AK91" s="141">
        <f t="shared" si="73"/>
        <v>-0.16832352621938862</v>
      </c>
      <c r="AL91" s="141">
        <f t="shared" si="74"/>
        <v>2.8539181731236254</v>
      </c>
      <c r="AM91" s="141">
        <f t="shared" si="75"/>
        <v>6.9042904584003146</v>
      </c>
      <c r="AN91" s="141">
        <f t="shared" ref="AN91:AT100" si="84">$AU91+$AB$7*SIN(AO91)</f>
        <v>9.2786787469145331</v>
      </c>
      <c r="AO91" s="141">
        <f t="shared" si="84"/>
        <v>9.2801755011628142</v>
      </c>
      <c r="AP91" s="141">
        <f t="shared" si="84"/>
        <v>9.2827245408101096</v>
      </c>
      <c r="AQ91" s="141">
        <f t="shared" si="84"/>
        <v>9.2870635410536444</v>
      </c>
      <c r="AR91" s="141">
        <f t="shared" si="84"/>
        <v>9.2944434787408685</v>
      </c>
      <c r="AS91" s="141">
        <f t="shared" si="84"/>
        <v>9.3069794033119404</v>
      </c>
      <c r="AT91" s="141">
        <f t="shared" si="84"/>
        <v>9.3282320608398202</v>
      </c>
      <c r="AU91" s="141">
        <f t="shared" si="76"/>
        <v>9.3641679629412202</v>
      </c>
      <c r="AW91" s="141">
        <v>7800</v>
      </c>
      <c r="AX91" s="141">
        <f t="shared" si="50"/>
        <v>0.14160488737529564</v>
      </c>
      <c r="AY91" s="141">
        <f t="shared" si="51"/>
        <v>0.18451398015364817</v>
      </c>
      <c r="AZ91" s="141">
        <f t="shared" si="52"/>
        <v>-4.2909092778352531E-2</v>
      </c>
      <c r="BA91" s="141">
        <f t="shared" si="53"/>
        <v>0.46977904153789474</v>
      </c>
      <c r="BB91" s="141">
        <f t="shared" si="54"/>
        <v>-0.88009351569106675</v>
      </c>
      <c r="BC91" s="141">
        <f t="shared" si="55"/>
        <v>0.46520260897429833</v>
      </c>
      <c r="BD91" s="141">
        <f t="shared" si="56"/>
        <v>0.23688895692610509</v>
      </c>
      <c r="BE91" s="141">
        <f t="shared" si="60"/>
        <v>13.443208574207397</v>
      </c>
      <c r="BF91" s="141">
        <f t="shared" si="60"/>
        <v>13.444572602605653</v>
      </c>
      <c r="BG91" s="141">
        <f t="shared" si="60"/>
        <v>13.440979666531094</v>
      </c>
      <c r="BH91" s="141">
        <f t="shared" si="58"/>
        <v>13.450477429970787</v>
      </c>
      <c r="BI91" s="141">
        <f t="shared" si="58"/>
        <v>13.425600334817229</v>
      </c>
      <c r="BJ91" s="141">
        <f t="shared" si="58"/>
        <v>13.492453732848453</v>
      </c>
      <c r="BK91" s="141">
        <f t="shared" si="58"/>
        <v>13.323152525277742</v>
      </c>
      <c r="BL91" s="141">
        <f t="shared" si="57"/>
        <v>13.899782155305925</v>
      </c>
    </row>
    <row r="92" spans="1:64" s="141" customFormat="1" ht="12.95" customHeight="1" x14ac:dyDescent="0.2">
      <c r="A92" s="150" t="s">
        <v>484</v>
      </c>
      <c r="B92" s="151" t="s">
        <v>84</v>
      </c>
      <c r="C92" s="152">
        <v>36023.510999999999</v>
      </c>
      <c r="D92" s="152" t="s">
        <v>163</v>
      </c>
      <c r="E92" s="141">
        <f t="shared" si="64"/>
        <v>-2101.9716312367573</v>
      </c>
      <c r="F92" s="141">
        <f t="shared" si="65"/>
        <v>-2102</v>
      </c>
      <c r="G92" s="141">
        <f t="shared" si="77"/>
        <v>4.9191600002814084E-2</v>
      </c>
      <c r="H92" s="141">
        <f>+C92-(C$7+F92*C$8)</f>
        <v>4.9191600002814084E-2</v>
      </c>
      <c r="P92" s="141">
        <f t="shared" si="66"/>
        <v>-2.2179306640194334E-2</v>
      </c>
      <c r="Q92" s="161">
        <f t="shared" si="67"/>
        <v>21005.010999999999</v>
      </c>
      <c r="R92" s="141">
        <f t="shared" si="78"/>
        <v>5.0938063150450241E-3</v>
      </c>
      <c r="S92" s="153">
        <f>S$15</f>
        <v>0.2</v>
      </c>
      <c r="Z92" s="141">
        <f t="shared" si="68"/>
        <v>-2102</v>
      </c>
      <c r="AA92" s="141">
        <f t="shared" si="69"/>
        <v>4.6696837472209832E-2</v>
      </c>
      <c r="AB92" s="141">
        <f t="shared" si="79"/>
        <v>-1.9684544109590085E-2</v>
      </c>
      <c r="AC92" s="141">
        <f t="shared" si="80"/>
        <v>7.1370906643008422E-2</v>
      </c>
      <c r="AD92" s="141">
        <f t="shared" si="81"/>
        <v>2.4947625306042526E-3</v>
      </c>
      <c r="AE92" s="141">
        <f t="shared" si="82"/>
        <v>1.2447680168213869E-6</v>
      </c>
      <c r="AF92" s="141">
        <f t="shared" si="83"/>
        <v>7.1370906643008422E-2</v>
      </c>
      <c r="AG92" s="153"/>
      <c r="AH92" s="141">
        <f t="shared" si="70"/>
        <v>6.887614411240417E-2</v>
      </c>
      <c r="AI92" s="141">
        <f t="shared" si="71"/>
        <v>1.5899424113059908</v>
      </c>
      <c r="AJ92" s="141">
        <f t="shared" si="72"/>
        <v>0.99084049897652871</v>
      </c>
      <c r="AK92" s="141">
        <f t="shared" si="73"/>
        <v>6.2719426957382404E-2</v>
      </c>
      <c r="AL92" s="141">
        <f t="shared" si="74"/>
        <v>-3.0356760177551787</v>
      </c>
      <c r="AM92" s="141">
        <f t="shared" si="75"/>
        <v>-18.865118895481036</v>
      </c>
      <c r="AN92" s="141">
        <f t="shared" si="84"/>
        <v>9.4783301268744768</v>
      </c>
      <c r="AO92" s="141">
        <f t="shared" si="84"/>
        <v>9.4777611223722822</v>
      </c>
      <c r="AP92" s="141">
        <f t="shared" si="84"/>
        <v>9.4768006953818045</v>
      </c>
      <c r="AQ92" s="141">
        <f t="shared" si="84"/>
        <v>9.4751796919064635</v>
      </c>
      <c r="AR92" s="141">
        <f t="shared" si="84"/>
        <v>9.4724440694147347</v>
      </c>
      <c r="AS92" s="141">
        <f t="shared" si="84"/>
        <v>9.4678282029331466</v>
      </c>
      <c r="AT92" s="141">
        <f t="shared" si="84"/>
        <v>9.4600417950737494</v>
      </c>
      <c r="AU92" s="141">
        <f t="shared" si="76"/>
        <v>9.4469116682153711</v>
      </c>
      <c r="AW92" s="141">
        <v>8000</v>
      </c>
      <c r="AX92" s="141">
        <f t="shared" si="50"/>
        <v>0.15111277338540058</v>
      </c>
      <c r="AY92" s="141">
        <f t="shared" si="51"/>
        <v>0.19035125669831005</v>
      </c>
      <c r="AZ92" s="141">
        <f t="shared" si="52"/>
        <v>-3.9238483312909453E-2</v>
      </c>
      <c r="BA92" s="141">
        <f t="shared" si="53"/>
        <v>0.48056433906084617</v>
      </c>
      <c r="BB92" s="141">
        <f t="shared" si="54"/>
        <v>-0.86090251567289766</v>
      </c>
      <c r="BC92" s="141">
        <f t="shared" si="55"/>
        <v>0.50422079537703768</v>
      </c>
      <c r="BD92" s="141">
        <f t="shared" si="56"/>
        <v>0.25759113115441973</v>
      </c>
      <c r="BE92" s="141">
        <f t="shared" si="60"/>
        <v>13.509322814637148</v>
      </c>
      <c r="BF92" s="141">
        <f t="shared" si="60"/>
        <v>13.510097031734832</v>
      </c>
      <c r="BG92" s="141">
        <f t="shared" si="60"/>
        <v>13.507876399555016</v>
      </c>
      <c r="BH92" s="141">
        <f t="shared" si="58"/>
        <v>13.514264028317021</v>
      </c>
      <c r="BI92" s="141">
        <f t="shared" si="58"/>
        <v>13.496038697990219</v>
      </c>
      <c r="BJ92" s="141">
        <f t="shared" si="58"/>
        <v>13.549329227246998</v>
      </c>
      <c r="BK92" s="141">
        <f t="shared" si="58"/>
        <v>13.402891161451848</v>
      </c>
      <c r="BL92" s="141">
        <f t="shared" si="57"/>
        <v>13.989720965386525</v>
      </c>
    </row>
    <row r="93" spans="1:64" s="141" customFormat="1" ht="12.95" customHeight="1" x14ac:dyDescent="0.2">
      <c r="A93" s="150" t="s">
        <v>450</v>
      </c>
      <c r="B93" s="151" t="s">
        <v>84</v>
      </c>
      <c r="C93" s="152">
        <v>36056.447999999997</v>
      </c>
      <c r="D93" s="152" t="s">
        <v>163</v>
      </c>
      <c r="E93" s="141">
        <f t="shared" si="64"/>
        <v>-2082.9768850830833</v>
      </c>
      <c r="F93" s="141">
        <f t="shared" si="65"/>
        <v>-2083</v>
      </c>
      <c r="G93" s="141">
        <f t="shared" si="77"/>
        <v>4.0081400002236478E-2</v>
      </c>
      <c r="I93" s="141">
        <f>+C93-(C$7+F93*C$8)</f>
        <v>4.0081400002236478E-2</v>
      </c>
      <c r="P93" s="141">
        <f t="shared" si="66"/>
        <v>-2.1937216081199043E-2</v>
      </c>
      <c r="Q93" s="161">
        <f t="shared" si="67"/>
        <v>21037.947999999997</v>
      </c>
      <c r="R93" s="141">
        <f t="shared" si="78"/>
        <v>3.846308740904567E-3</v>
      </c>
      <c r="S93" s="153">
        <f>S$16</f>
        <v>0.1</v>
      </c>
      <c r="Z93" s="141">
        <f t="shared" si="68"/>
        <v>-2083</v>
      </c>
      <c r="AA93" s="141">
        <f t="shared" si="69"/>
        <v>4.6814159836266273E-2</v>
      </c>
      <c r="AB93" s="141">
        <f t="shared" si="79"/>
        <v>-2.8669975915228837E-2</v>
      </c>
      <c r="AC93" s="141">
        <f t="shared" si="80"/>
        <v>6.2018616083435521E-2</v>
      </c>
      <c r="AD93" s="141">
        <f t="shared" si="81"/>
        <v>-6.7327598340297945E-3</v>
      </c>
      <c r="AE93" s="141">
        <f t="shared" si="82"/>
        <v>4.5330054982724904E-6</v>
      </c>
      <c r="AF93" s="141">
        <f t="shared" si="83"/>
        <v>6.2018616083435521E-2</v>
      </c>
      <c r="AG93" s="153"/>
      <c r="AH93" s="141">
        <f t="shared" si="70"/>
        <v>6.8751375917465316E-2</v>
      </c>
      <c r="AI93" s="141">
        <f t="shared" si="71"/>
        <v>1.5869006000936272</v>
      </c>
      <c r="AJ93" s="141">
        <f t="shared" si="72"/>
        <v>0.98452284789722722</v>
      </c>
      <c r="AK93" s="141">
        <f t="shared" si="73"/>
        <v>8.6680221418321643E-2</v>
      </c>
      <c r="AL93" s="141">
        <f t="shared" si="74"/>
        <v>-2.9949611829678919</v>
      </c>
      <c r="AM93" s="141">
        <f t="shared" si="75"/>
        <v>-13.615189440963267</v>
      </c>
      <c r="AN93" s="141">
        <f t="shared" si="84"/>
        <v>9.4989631942040642</v>
      </c>
      <c r="AO93" s="141">
        <f t="shared" si="84"/>
        <v>9.4981790239365953</v>
      </c>
      <c r="AP93" s="141">
        <f t="shared" si="84"/>
        <v>9.4968537364424233</v>
      </c>
      <c r="AQ93" s="141">
        <f t="shared" si="84"/>
        <v>9.494614220413661</v>
      </c>
      <c r="AR93" s="141">
        <f t="shared" si="84"/>
        <v>9.4908306010634167</v>
      </c>
      <c r="AS93" s="141">
        <f t="shared" si="84"/>
        <v>9.484440371082874</v>
      </c>
      <c r="AT93" s="141">
        <f t="shared" si="84"/>
        <v>9.4736531839700078</v>
      </c>
      <c r="AU93" s="141">
        <f t="shared" si="76"/>
        <v>9.4554558551730281</v>
      </c>
      <c r="AW93" s="141">
        <v>8200</v>
      </c>
      <c r="AX93" s="141">
        <f t="shared" si="50"/>
        <v>0.16094810722614167</v>
      </c>
      <c r="AY93" s="141">
        <f t="shared" si="51"/>
        <v>0.19625436171174404</v>
      </c>
      <c r="AZ93" s="141">
        <f t="shared" si="52"/>
        <v>-3.5306254485602373E-2</v>
      </c>
      <c r="BA93" s="141">
        <f t="shared" si="53"/>
        <v>0.49271133109560616</v>
      </c>
      <c r="BB93" s="141">
        <f t="shared" si="54"/>
        <v>-0.83939201722465773</v>
      </c>
      <c r="BC93" s="141">
        <f t="shared" si="55"/>
        <v>0.5450980661571766</v>
      </c>
      <c r="BD93" s="141">
        <f t="shared" si="56"/>
        <v>0.27950435562153114</v>
      </c>
      <c r="BE93" s="141">
        <f t="shared" si="60"/>
        <v>13.57695623613944</v>
      </c>
      <c r="BF93" s="141">
        <f t="shared" si="60"/>
        <v>13.577341530102228</v>
      </c>
      <c r="BG93" s="141">
        <f t="shared" si="60"/>
        <v>13.576119749720039</v>
      </c>
      <c r="BH93" s="141">
        <f t="shared" si="58"/>
        <v>13.580002293623323</v>
      </c>
      <c r="BI93" s="141">
        <f t="shared" si="58"/>
        <v>13.567746271128799</v>
      </c>
      <c r="BJ93" s="141">
        <f t="shared" si="58"/>
        <v>13.607295362991287</v>
      </c>
      <c r="BK93" s="141">
        <f t="shared" si="58"/>
        <v>13.487373458870181</v>
      </c>
      <c r="BL93" s="141">
        <f t="shared" si="57"/>
        <v>14.079659775467128</v>
      </c>
    </row>
    <row r="94" spans="1:64" s="141" customFormat="1" ht="12.95" customHeight="1" x14ac:dyDescent="0.2">
      <c r="A94" s="150" t="s">
        <v>450</v>
      </c>
      <c r="B94" s="151" t="s">
        <v>84</v>
      </c>
      <c r="C94" s="152">
        <v>36335.627999999997</v>
      </c>
      <c r="D94" s="152" t="s">
        <v>163</v>
      </c>
      <c r="E94" s="141">
        <f t="shared" si="64"/>
        <v>-1921.9739634088883</v>
      </c>
      <c r="F94" s="141">
        <f t="shared" si="65"/>
        <v>-1922</v>
      </c>
      <c r="G94" s="141">
        <f t="shared" si="77"/>
        <v>4.5147600001655519E-2</v>
      </c>
      <c r="I94" s="141">
        <f>+C94-(C$7+F94*C$8)</f>
        <v>4.5147600001655519E-2</v>
      </c>
      <c r="P94" s="141">
        <f t="shared" si="66"/>
        <v>-1.9861970771110436E-2</v>
      </c>
      <c r="Q94" s="161">
        <f t="shared" si="67"/>
        <v>21317.127999999997</v>
      </c>
      <c r="R94" s="141">
        <f t="shared" si="78"/>
        <v>4.2262442920592653E-3</v>
      </c>
      <c r="S94" s="153">
        <f>S$16</f>
        <v>0.1</v>
      </c>
      <c r="Z94" s="141">
        <f t="shared" si="68"/>
        <v>-1922</v>
      </c>
      <c r="AA94" s="141">
        <f t="shared" si="69"/>
        <v>4.6712694498940457E-2</v>
      </c>
      <c r="AB94" s="141">
        <f t="shared" si="79"/>
        <v>-2.1427065268395371E-2</v>
      </c>
      <c r="AC94" s="141">
        <f t="shared" si="80"/>
        <v>6.5009570772765951E-2</v>
      </c>
      <c r="AD94" s="141">
        <f t="shared" si="81"/>
        <v>-1.5650944972849384E-3</v>
      </c>
      <c r="AE94" s="141">
        <f t="shared" si="82"/>
        <v>2.449520785431594E-7</v>
      </c>
      <c r="AF94" s="141">
        <f t="shared" si="83"/>
        <v>6.5009570772765951E-2</v>
      </c>
      <c r="AG94" s="153"/>
      <c r="AH94" s="141">
        <f t="shared" si="70"/>
        <v>6.657466527005089E-2</v>
      </c>
      <c r="AI94" s="141">
        <f t="shared" si="71"/>
        <v>1.5259854659004763</v>
      </c>
      <c r="AJ94" s="141">
        <f t="shared" si="72"/>
        <v>0.87254542766189369</v>
      </c>
      <c r="AK94" s="141">
        <f t="shared" si="73"/>
        <v>0.27441768317083365</v>
      </c>
      <c r="AL94" s="141">
        <f t="shared" si="74"/>
        <v>-2.6607195948522615</v>
      </c>
      <c r="AM94" s="141">
        <f t="shared" si="75"/>
        <v>-4.0786456917398093</v>
      </c>
      <c r="AN94" s="141">
        <f t="shared" si="84"/>
        <v>9.6712783010261472</v>
      </c>
      <c r="AO94" s="141">
        <f t="shared" si="84"/>
        <v>9.6689458561944086</v>
      </c>
      <c r="AP94" s="141">
        <f t="shared" si="84"/>
        <v>9.6648961836154221</v>
      </c>
      <c r="AQ94" s="141">
        <f t="shared" si="84"/>
        <v>9.6578744831347336</v>
      </c>
      <c r="AR94" s="141">
        <f t="shared" si="84"/>
        <v>9.6457270683965941</v>
      </c>
      <c r="AS94" s="141">
        <f t="shared" si="84"/>
        <v>9.6247891506025507</v>
      </c>
      <c r="AT94" s="141">
        <f t="shared" si="84"/>
        <v>9.588901517754465</v>
      </c>
      <c r="AU94" s="141">
        <f t="shared" si="76"/>
        <v>9.5278565972879132</v>
      </c>
      <c r="AW94" s="141">
        <v>8400</v>
      </c>
      <c r="AX94" s="141">
        <f t="shared" si="50"/>
        <v>0.17111795203089714</v>
      </c>
      <c r="AY94" s="141">
        <f t="shared" si="51"/>
        <v>0.20222329519395019</v>
      </c>
      <c r="AZ94" s="141">
        <f t="shared" si="52"/>
        <v>-3.1105343163053044E-2</v>
      </c>
      <c r="BA94" s="141">
        <f t="shared" si="53"/>
        <v>0.50641705468802778</v>
      </c>
      <c r="BB94" s="141">
        <f t="shared" si="54"/>
        <v>-0.81522766734171015</v>
      </c>
      <c r="BC94" s="141">
        <f t="shared" si="55"/>
        <v>0.58813953278270692</v>
      </c>
      <c r="BD94" s="141">
        <f t="shared" si="56"/>
        <v>0.30285038026187977</v>
      </c>
      <c r="BE94" s="141">
        <f t="shared" si="60"/>
        <v>13.646329026376108</v>
      </c>
      <c r="BF94" s="141">
        <f t="shared" si="60"/>
        <v>13.646488878630876</v>
      </c>
      <c r="BG94" s="141">
        <f t="shared" si="60"/>
        <v>13.64591738828107</v>
      </c>
      <c r="BH94" s="141">
        <f t="shared" si="58"/>
        <v>13.64796335478589</v>
      </c>
      <c r="BI94" s="141">
        <f t="shared" si="58"/>
        <v>13.640674447143152</v>
      </c>
      <c r="BJ94" s="141">
        <f t="shared" si="58"/>
        <v>13.667115073279607</v>
      </c>
      <c r="BK94" s="141">
        <f t="shared" si="58"/>
        <v>13.576643525462275</v>
      </c>
      <c r="BL94" s="141">
        <f t="shared" si="57"/>
        <v>14.169598585547728</v>
      </c>
    </row>
    <row r="95" spans="1:64" s="141" customFormat="1" ht="12.95" customHeight="1" x14ac:dyDescent="0.2">
      <c r="A95" s="150" t="s">
        <v>450</v>
      </c>
      <c r="B95" s="151" t="s">
        <v>84</v>
      </c>
      <c r="C95" s="152">
        <v>36337.353000000003</v>
      </c>
      <c r="D95" s="152" t="s">
        <v>163</v>
      </c>
      <c r="E95" s="141">
        <f t="shared" si="64"/>
        <v>-1920.9791570477989</v>
      </c>
      <c r="F95" s="141">
        <f t="shared" si="65"/>
        <v>-1921</v>
      </c>
      <c r="G95" s="141">
        <f t="shared" si="77"/>
        <v>3.6141800002951641E-2</v>
      </c>
      <c r="I95" s="141">
        <f>+C95-(C$7+F95*C$8)</f>
        <v>3.6141800002951641E-2</v>
      </c>
      <c r="P95" s="141">
        <f t="shared" si="66"/>
        <v>-1.9848947746038265E-2</v>
      </c>
      <c r="Q95" s="161">
        <f t="shared" si="67"/>
        <v>21318.853000000003</v>
      </c>
      <c r="R95" s="141">
        <f t="shared" si="78"/>
        <v>3.1349638334910181E-3</v>
      </c>
      <c r="S95" s="153">
        <f>S$16</f>
        <v>0.1</v>
      </c>
      <c r="Z95" s="141">
        <f t="shared" si="68"/>
        <v>-1921</v>
      </c>
      <c r="AA95" s="141">
        <f t="shared" si="69"/>
        <v>4.6706323049691148E-2</v>
      </c>
      <c r="AB95" s="141">
        <f t="shared" si="79"/>
        <v>-3.0413470792777772E-2</v>
      </c>
      <c r="AC95" s="141">
        <f t="shared" si="80"/>
        <v>5.5990747748989905E-2</v>
      </c>
      <c r="AD95" s="141">
        <f t="shared" si="81"/>
        <v>-1.0564523046739507E-2</v>
      </c>
      <c r="AE95" s="141">
        <f t="shared" si="82"/>
        <v>1.1160914720509022E-5</v>
      </c>
      <c r="AF95" s="141">
        <f t="shared" si="83"/>
        <v>5.5990747748989905E-2</v>
      </c>
      <c r="AG95" s="153"/>
      <c r="AH95" s="141">
        <f t="shared" si="70"/>
        <v>6.6555270795729413E-2</v>
      </c>
      <c r="AI95" s="141">
        <f t="shared" si="71"/>
        <v>1.5254385890461795</v>
      </c>
      <c r="AJ95" s="141">
        <f t="shared" si="72"/>
        <v>0.87157197463336478</v>
      </c>
      <c r="AK95" s="141">
        <f t="shared" si="73"/>
        <v>0.27546336292971763</v>
      </c>
      <c r="AL95" s="141">
        <f t="shared" si="74"/>
        <v>-2.6587305222051163</v>
      </c>
      <c r="AM95" s="141">
        <f t="shared" si="75"/>
        <v>-4.0611775462607476</v>
      </c>
      <c r="AN95" s="141">
        <f t="shared" si="84"/>
        <v>9.6723277878782632</v>
      </c>
      <c r="AO95" s="141">
        <f t="shared" si="84"/>
        <v>9.6699878954528948</v>
      </c>
      <c r="AP95" s="141">
        <f t="shared" si="84"/>
        <v>9.6659242510457943</v>
      </c>
      <c r="AQ95" s="141">
        <f t="shared" si="84"/>
        <v>9.6588765961653866</v>
      </c>
      <c r="AR95" s="141">
        <f t="shared" si="84"/>
        <v>9.6466815184190384</v>
      </c>
      <c r="AS95" s="141">
        <f t="shared" si="84"/>
        <v>9.6256573409015243</v>
      </c>
      <c r="AT95" s="141">
        <f t="shared" si="84"/>
        <v>9.5896165781919986</v>
      </c>
      <c r="AU95" s="141">
        <f t="shared" si="76"/>
        <v>9.5283062913383159</v>
      </c>
      <c r="AW95" s="141">
        <v>8600</v>
      </c>
      <c r="AX95" s="141">
        <f t="shared" si="50"/>
        <v>0.18163011373852356</v>
      </c>
      <c r="AY95" s="141">
        <f t="shared" si="51"/>
        <v>0.20825805714492845</v>
      </c>
      <c r="AZ95" s="141">
        <f t="shared" si="52"/>
        <v>-2.6627943406404897E-2</v>
      </c>
      <c r="BA95" s="141">
        <f t="shared" si="53"/>
        <v>0.52192384137760595</v>
      </c>
      <c r="BB95" s="141">
        <f t="shared" si="54"/>
        <v>-0.78799891875496986</v>
      </c>
      <c r="BC95" s="141">
        <f t="shared" si="55"/>
        <v>0.63370974311188122</v>
      </c>
      <c r="BD95" s="141">
        <f t="shared" si="56"/>
        <v>0.32790250488219613</v>
      </c>
      <c r="BE95" s="141">
        <f t="shared" si="60"/>
        <v>13.717692643902572</v>
      </c>
      <c r="BF95" s="141">
        <f t="shared" si="60"/>
        <v>13.717742661224159</v>
      </c>
      <c r="BG95" s="141">
        <f t="shared" si="60"/>
        <v>13.71753568300276</v>
      </c>
      <c r="BH95" s="141">
        <f t="shared" si="58"/>
        <v>13.718392810759104</v>
      </c>
      <c r="BI95" s="141">
        <f t="shared" si="58"/>
        <v>13.714853960069783</v>
      </c>
      <c r="BJ95" s="141">
        <f t="shared" si="58"/>
        <v>13.729651547116131</v>
      </c>
      <c r="BK95" s="141">
        <f t="shared" si="58"/>
        <v>13.670706767041791</v>
      </c>
      <c r="BL95" s="141">
        <f t="shared" si="57"/>
        <v>14.259537395628328</v>
      </c>
    </row>
    <row r="96" spans="1:64" s="141" customFormat="1" ht="12.95" customHeight="1" x14ac:dyDescent="0.2">
      <c r="A96" s="150" t="s">
        <v>484</v>
      </c>
      <c r="B96" s="151" t="s">
        <v>84</v>
      </c>
      <c r="C96" s="152">
        <v>36349.500999999997</v>
      </c>
      <c r="D96" s="152" t="s">
        <v>163</v>
      </c>
      <c r="E96" s="141">
        <f t="shared" si="64"/>
        <v>-1913.9734134683981</v>
      </c>
      <c r="F96" s="141">
        <f t="shared" si="65"/>
        <v>-1914</v>
      </c>
      <c r="G96" s="141">
        <f t="shared" si="77"/>
        <v>4.6101200001430698E-2</v>
      </c>
      <c r="H96" s="141">
        <f>+C96-(C$7+F96*C$8)</f>
        <v>4.6101200001430698E-2</v>
      </c>
      <c r="P96" s="141">
        <f t="shared" si="66"/>
        <v>-1.97577404906049E-2</v>
      </c>
      <c r="Q96" s="161">
        <f t="shared" si="67"/>
        <v>21331.000999999997</v>
      </c>
      <c r="R96" s="141">
        <f t="shared" si="78"/>
        <v>4.337400042733486E-3</v>
      </c>
      <c r="S96" s="153">
        <f>S$15</f>
        <v>0.2</v>
      </c>
      <c r="Z96" s="141">
        <f t="shared" si="68"/>
        <v>-1914</v>
      </c>
      <c r="AA96" s="141">
        <f t="shared" si="69"/>
        <v>4.6659891557107647E-2</v>
      </c>
      <c r="AB96" s="141">
        <f t="shared" si="79"/>
        <v>-2.0316432046281849E-2</v>
      </c>
      <c r="AC96" s="141">
        <f t="shared" si="80"/>
        <v>6.5858940492035598E-2</v>
      </c>
      <c r="AD96" s="141">
        <f t="shared" si="81"/>
        <v>-5.5869155567694895E-4</v>
      </c>
      <c r="AE96" s="141">
        <f t="shared" si="82"/>
        <v>6.2427250876945877E-8</v>
      </c>
      <c r="AF96" s="141">
        <f t="shared" si="83"/>
        <v>6.5858940492035598E-2</v>
      </c>
      <c r="AG96" s="153"/>
      <c r="AH96" s="141">
        <f t="shared" si="70"/>
        <v>6.6417632047712546E-2</v>
      </c>
      <c r="AI96" s="141">
        <f t="shared" si="71"/>
        <v>1.5215629493224387</v>
      </c>
      <c r="AJ96" s="141">
        <f t="shared" si="72"/>
        <v>0.86468027252239299</v>
      </c>
      <c r="AK96" s="141">
        <f t="shared" si="73"/>
        <v>0.282732851061684</v>
      </c>
      <c r="AL96" s="141">
        <f t="shared" si="74"/>
        <v>-2.6448444464836194</v>
      </c>
      <c r="AM96" s="141">
        <f t="shared" si="75"/>
        <v>-3.9430507648390689</v>
      </c>
      <c r="AN96" s="141">
        <f t="shared" si="84"/>
        <v>9.6796650436588827</v>
      </c>
      <c r="AO96" s="141">
        <f t="shared" si="84"/>
        <v>9.6772739242727148</v>
      </c>
      <c r="AP96" s="141">
        <f t="shared" si="84"/>
        <v>9.6731137359590829</v>
      </c>
      <c r="AQ96" s="141">
        <f t="shared" si="84"/>
        <v>9.6658860324835647</v>
      </c>
      <c r="AR96" s="141">
        <f t="shared" si="84"/>
        <v>9.6533592139001527</v>
      </c>
      <c r="AS96" s="141">
        <f t="shared" si="84"/>
        <v>9.631733062516691</v>
      </c>
      <c r="AT96" s="141">
        <f t="shared" si="84"/>
        <v>9.5946216510931031</v>
      </c>
      <c r="AU96" s="141">
        <f t="shared" si="76"/>
        <v>9.531454149691136</v>
      </c>
      <c r="AW96" s="141">
        <v>8800</v>
      </c>
      <c r="AX96" s="141">
        <f t="shared" si="50"/>
        <v>0.19249279074992542</v>
      </c>
      <c r="AY96" s="141">
        <f t="shared" si="51"/>
        <v>0.21435864756467882</v>
      </c>
      <c r="AZ96" s="141">
        <f t="shared" si="52"/>
        <v>-2.1865856814753403E-2</v>
      </c>
      <c r="BA96" s="141">
        <f t="shared" si="53"/>
        <v>0.53953102271414877</v>
      </c>
      <c r="BB96" s="141">
        <f t="shared" si="54"/>
        <v>-0.7571995529330644</v>
      </c>
      <c r="BC96" s="141">
        <f t="shared" si="55"/>
        <v>0.68224671841883111</v>
      </c>
      <c r="BD96" s="141">
        <f t="shared" si="56"/>
        <v>0.35500130592012957</v>
      </c>
      <c r="BE96" s="141">
        <f t="shared" si="60"/>
        <v>13.791332919544505</v>
      </c>
      <c r="BF96" s="141">
        <f t="shared" si="60"/>
        <v>13.791341748007264</v>
      </c>
      <c r="BG96" s="141">
        <f t="shared" si="60"/>
        <v>13.791297850168228</v>
      </c>
      <c r="BH96" s="141">
        <f t="shared" si="58"/>
        <v>13.791516176604588</v>
      </c>
      <c r="BI96" s="141">
        <f t="shared" si="58"/>
        <v>13.790431631225813</v>
      </c>
      <c r="BJ96" s="141">
        <f t="shared" si="58"/>
        <v>13.795851745906246</v>
      </c>
      <c r="BK96" s="141">
        <f t="shared" si="58"/>
        <v>13.769529843608401</v>
      </c>
      <c r="BL96" s="141">
        <f t="shared" si="57"/>
        <v>14.349476205708928</v>
      </c>
    </row>
    <row r="97" spans="1:64" s="141" customFormat="1" ht="12.95" customHeight="1" x14ac:dyDescent="0.2">
      <c r="A97" s="150" t="s">
        <v>450</v>
      </c>
      <c r="B97" s="151" t="s">
        <v>84</v>
      </c>
      <c r="C97" s="152">
        <v>36349.504000000001</v>
      </c>
      <c r="D97" s="152" t="s">
        <v>163</v>
      </c>
      <c r="E97" s="141">
        <f t="shared" si="64"/>
        <v>-1913.9716833703762</v>
      </c>
      <c r="F97" s="141">
        <f t="shared" si="65"/>
        <v>-1914</v>
      </c>
      <c r="G97" s="141">
        <f t="shared" si="77"/>
        <v>4.9101200005679857E-2</v>
      </c>
      <c r="I97" s="141">
        <f>+C97-(C$7+F97*C$8)</f>
        <v>4.9101200005679857E-2</v>
      </c>
      <c r="P97" s="141">
        <f t="shared" si="66"/>
        <v>-1.97577404906049E-2</v>
      </c>
      <c r="Q97" s="161">
        <f t="shared" si="67"/>
        <v>21331.004000000001</v>
      </c>
      <c r="R97" s="141">
        <f t="shared" si="78"/>
        <v>4.7415536862708847E-3</v>
      </c>
      <c r="S97" s="153">
        <f>S$16</f>
        <v>0.1</v>
      </c>
      <c r="Z97" s="141">
        <f t="shared" si="68"/>
        <v>-1914</v>
      </c>
      <c r="AA97" s="141">
        <f t="shared" si="69"/>
        <v>4.6659891557107647E-2</v>
      </c>
      <c r="AB97" s="141">
        <f t="shared" si="79"/>
        <v>-1.7316432042032689E-2</v>
      </c>
      <c r="AC97" s="141">
        <f t="shared" si="80"/>
        <v>6.8858940496284757E-2</v>
      </c>
      <c r="AD97" s="141">
        <f t="shared" si="81"/>
        <v>2.4413084485722103E-3</v>
      </c>
      <c r="AE97" s="141">
        <f t="shared" si="82"/>
        <v>5.9599869410700527E-7</v>
      </c>
      <c r="AF97" s="141">
        <f t="shared" si="83"/>
        <v>6.8858940496284757E-2</v>
      </c>
      <c r="AG97" s="153"/>
      <c r="AH97" s="141">
        <f t="shared" si="70"/>
        <v>6.6417632047712546E-2</v>
      </c>
      <c r="AI97" s="141">
        <f t="shared" si="71"/>
        <v>1.5215629493224387</v>
      </c>
      <c r="AJ97" s="141">
        <f t="shared" si="72"/>
        <v>0.86468027252239299</v>
      </c>
      <c r="AK97" s="141">
        <f t="shared" si="73"/>
        <v>0.282732851061684</v>
      </c>
      <c r="AL97" s="141">
        <f t="shared" si="74"/>
        <v>-2.6448444464836194</v>
      </c>
      <c r="AM97" s="141">
        <f t="shared" si="75"/>
        <v>-3.9430507648390689</v>
      </c>
      <c r="AN97" s="141">
        <f t="shared" si="84"/>
        <v>9.6796650436588827</v>
      </c>
      <c r="AO97" s="141">
        <f t="shared" si="84"/>
        <v>9.6772739242727148</v>
      </c>
      <c r="AP97" s="141">
        <f t="shared" si="84"/>
        <v>9.6731137359590829</v>
      </c>
      <c r="AQ97" s="141">
        <f t="shared" si="84"/>
        <v>9.6658860324835647</v>
      </c>
      <c r="AR97" s="141">
        <f t="shared" si="84"/>
        <v>9.6533592139001527</v>
      </c>
      <c r="AS97" s="141">
        <f t="shared" si="84"/>
        <v>9.631733062516691</v>
      </c>
      <c r="AT97" s="141">
        <f t="shared" si="84"/>
        <v>9.5946216510931031</v>
      </c>
      <c r="AU97" s="141">
        <f t="shared" si="76"/>
        <v>9.531454149691136</v>
      </c>
      <c r="AW97" s="141">
        <v>9000</v>
      </c>
      <c r="AX97" s="141">
        <f t="shared" si="50"/>
        <v>0.20371421879759261</v>
      </c>
      <c r="AY97" s="141">
        <f t="shared" si="51"/>
        <v>0.22052506645320136</v>
      </c>
      <c r="AZ97" s="141">
        <f t="shared" si="52"/>
        <v>-1.6810847655608759E-2</v>
      </c>
      <c r="BA97" s="141">
        <f t="shared" si="53"/>
        <v>0.55961088743468501</v>
      </c>
      <c r="BB97" s="141">
        <f t="shared" si="54"/>
        <v>-0.72220113757530602</v>
      </c>
      <c r="BC97" s="141">
        <f t="shared" si="55"/>
        <v>0.73428238459017203</v>
      </c>
      <c r="BD97" s="141">
        <f t="shared" si="56"/>
        <v>0.38457791493496624</v>
      </c>
      <c r="BE97" s="141">
        <f t="shared" si="60"/>
        <v>13.86757680152793</v>
      </c>
      <c r="BF97" s="141">
        <f t="shared" si="60"/>
        <v>13.867576183645372</v>
      </c>
      <c r="BG97" s="141">
        <f t="shared" si="60"/>
        <v>13.867580094100353</v>
      </c>
      <c r="BH97" s="141">
        <f t="shared" si="58"/>
        <v>13.867555346546947</v>
      </c>
      <c r="BI97" s="141">
        <f t="shared" si="58"/>
        <v>13.867712000341923</v>
      </c>
      <c r="BJ97" s="141">
        <f t="shared" si="58"/>
        <v>13.866721864069136</v>
      </c>
      <c r="BK97" s="141">
        <f t="shared" si="58"/>
        <v>13.873040938852967</v>
      </c>
      <c r="BL97" s="141">
        <f t="shared" si="57"/>
        <v>14.439415015789532</v>
      </c>
    </row>
    <row r="98" spans="1:64" s="141" customFormat="1" ht="12.95" customHeight="1" x14ac:dyDescent="0.2">
      <c r="A98" s="150" t="s">
        <v>450</v>
      </c>
      <c r="B98" s="151" t="s">
        <v>84</v>
      </c>
      <c r="C98" s="152">
        <v>36375.506999999998</v>
      </c>
      <c r="D98" s="152" t="s">
        <v>163</v>
      </c>
      <c r="E98" s="141">
        <f t="shared" si="64"/>
        <v>-1898.9757704385988</v>
      </c>
      <c r="F98" s="141">
        <f t="shared" si="65"/>
        <v>-1899</v>
      </c>
      <c r="G98" s="141">
        <f t="shared" si="77"/>
        <v>4.201420000026701E-2</v>
      </c>
      <c r="I98" s="141">
        <f>+C98-(C$7+F98*C$8)</f>
        <v>4.201420000026701E-2</v>
      </c>
      <c r="P98" s="141">
        <f t="shared" si="66"/>
        <v>-1.9562024829385447E-2</v>
      </c>
      <c r="Q98" s="161">
        <f t="shared" si="67"/>
        <v>21357.006999999998</v>
      </c>
      <c r="R98" s="141">
        <f t="shared" si="78"/>
        <v>3.7916314642719075E-3</v>
      </c>
      <c r="S98" s="153">
        <f>S$16</f>
        <v>0.1</v>
      </c>
      <c r="Z98" s="141">
        <f t="shared" si="68"/>
        <v>-1899</v>
      </c>
      <c r="AA98" s="141">
        <f t="shared" si="69"/>
        <v>4.6549745452118999E-2</v>
      </c>
      <c r="AB98" s="141">
        <f t="shared" si="79"/>
        <v>-2.4097570281237435E-2</v>
      </c>
      <c r="AC98" s="141">
        <f t="shared" si="80"/>
        <v>6.1576224829652457E-2</v>
      </c>
      <c r="AD98" s="141">
        <f t="shared" si="81"/>
        <v>-4.5355454518519883E-3</v>
      </c>
      <c r="AE98" s="141">
        <f t="shared" si="82"/>
        <v>2.0571172545815261E-6</v>
      </c>
      <c r="AF98" s="141">
        <f t="shared" si="83"/>
        <v>6.1576224829652457E-2</v>
      </c>
      <c r="AG98" s="153"/>
      <c r="AH98" s="141">
        <f t="shared" si="70"/>
        <v>6.6111770281504445E-2</v>
      </c>
      <c r="AI98" s="141">
        <f t="shared" si="71"/>
        <v>1.5129875201386682</v>
      </c>
      <c r="AJ98" s="141">
        <f t="shared" si="72"/>
        <v>0.84947159121614779</v>
      </c>
      <c r="AK98" s="141">
        <f t="shared" si="73"/>
        <v>0.29800936119083338</v>
      </c>
      <c r="AL98" s="141">
        <f t="shared" si="74"/>
        <v>-2.6153139394544689</v>
      </c>
      <c r="AM98" s="141">
        <f t="shared" si="75"/>
        <v>-3.7121469977304895</v>
      </c>
      <c r="AN98" s="141">
        <f t="shared" si="84"/>
        <v>9.6953324065066919</v>
      </c>
      <c r="AO98" s="141">
        <f t="shared" si="84"/>
        <v>9.6928369383132509</v>
      </c>
      <c r="AP98" s="141">
        <f t="shared" si="84"/>
        <v>9.6884774348206779</v>
      </c>
      <c r="AQ98" s="141">
        <f t="shared" si="84"/>
        <v>9.6808737585694153</v>
      </c>
      <c r="AR98" s="141">
        <f t="shared" si="84"/>
        <v>9.6676475691421473</v>
      </c>
      <c r="AS98" s="141">
        <f t="shared" si="84"/>
        <v>9.6447426691261633</v>
      </c>
      <c r="AT98" s="141">
        <f t="shared" si="84"/>
        <v>9.6053446759970207</v>
      </c>
      <c r="AU98" s="141">
        <f t="shared" si="76"/>
        <v>9.5381995604471825</v>
      </c>
      <c r="AW98" s="141">
        <v>9200</v>
      </c>
      <c r="AX98" s="141">
        <f t="shared" si="50"/>
        <v>0.21530233389802661</v>
      </c>
      <c r="AY98" s="141">
        <f t="shared" si="51"/>
        <v>0.22675731381049596</v>
      </c>
      <c r="AZ98" s="141">
        <f t="shared" si="52"/>
        <v>-1.1454979912469351E-2</v>
      </c>
      <c r="BA98" s="141">
        <f t="shared" si="53"/>
        <v>0.58263084251003316</v>
      </c>
      <c r="BB98" s="141">
        <f t="shared" si="54"/>
        <v>-0.68221620271955796</v>
      </c>
      <c r="BC98" s="141">
        <f t="shared" si="55"/>
        <v>0.79047224941176109</v>
      </c>
      <c r="BD98" s="141">
        <f t="shared" si="56"/>
        <v>0.4171890263761146</v>
      </c>
      <c r="BE98" s="141">
        <f t="shared" si="60"/>
        <v>13.946803872741112</v>
      </c>
      <c r="BF98" s="141">
        <f t="shared" si="60"/>
        <v>13.946803247860283</v>
      </c>
      <c r="BG98" s="141">
        <f t="shared" si="60"/>
        <v>13.946808814528397</v>
      </c>
      <c r="BH98" s="141">
        <f t="shared" si="58"/>
        <v>13.946759230266103</v>
      </c>
      <c r="BI98" s="141">
        <f t="shared" si="58"/>
        <v>13.947201344921128</v>
      </c>
      <c r="BJ98" s="141">
        <f t="shared" si="58"/>
        <v>13.943294409880668</v>
      </c>
      <c r="BK98" s="141">
        <f t="shared" si="58"/>
        <v>13.981130340687416</v>
      </c>
      <c r="BL98" s="141">
        <f t="shared" si="57"/>
        <v>14.529353825870132</v>
      </c>
    </row>
    <row r="99" spans="1:64" s="141" customFormat="1" ht="12.95" customHeight="1" x14ac:dyDescent="0.2">
      <c r="A99" s="150" t="s">
        <v>450</v>
      </c>
      <c r="B99" s="151" t="s">
        <v>84</v>
      </c>
      <c r="C99" s="152">
        <v>36389.385000000002</v>
      </c>
      <c r="D99" s="152" t="s">
        <v>163</v>
      </c>
      <c r="E99" s="141">
        <f t="shared" si="64"/>
        <v>-1890.9723370014074</v>
      </c>
      <c r="F99" s="141">
        <f t="shared" si="65"/>
        <v>-1891</v>
      </c>
      <c r="G99" s="141">
        <f t="shared" si="77"/>
        <v>4.7967800004698802E-2</v>
      </c>
      <c r="I99" s="141">
        <f>+C99-(C$7+F99*C$8)</f>
        <v>4.7967800004698802E-2</v>
      </c>
      <c r="P99" s="141">
        <f t="shared" si="66"/>
        <v>-1.9457491737923566E-2</v>
      </c>
      <c r="Q99" s="161">
        <f t="shared" si="67"/>
        <v>21370.885000000002</v>
      </c>
      <c r="R99" s="141">
        <f t="shared" si="78"/>
        <v>4.5461699665777398E-3</v>
      </c>
      <c r="S99" s="153">
        <f>S$16</f>
        <v>0.1</v>
      </c>
      <c r="Z99" s="141">
        <f t="shared" si="68"/>
        <v>-1891</v>
      </c>
      <c r="AA99" s="141">
        <f t="shared" si="69"/>
        <v>4.6485167572668559E-2</v>
      </c>
      <c r="AB99" s="141">
        <f t="shared" si="79"/>
        <v>-1.797485930589332E-2</v>
      </c>
      <c r="AC99" s="141">
        <f t="shared" si="80"/>
        <v>6.7425291742622365E-2</v>
      </c>
      <c r="AD99" s="141">
        <f t="shared" si="81"/>
        <v>1.4826324320302425E-3</v>
      </c>
      <c r="AE99" s="141">
        <f t="shared" si="82"/>
        <v>2.1981989285079118E-7</v>
      </c>
      <c r="AF99" s="141">
        <f t="shared" si="83"/>
        <v>6.7425291742622365E-2</v>
      </c>
      <c r="AG99" s="153"/>
      <c r="AH99" s="141">
        <f t="shared" si="70"/>
        <v>6.5942659310592122E-2</v>
      </c>
      <c r="AI99" s="141">
        <f t="shared" si="71"/>
        <v>1.5082700371031676</v>
      </c>
      <c r="AJ99" s="141">
        <f t="shared" si="72"/>
        <v>0.84112632053584635</v>
      </c>
      <c r="AK99" s="141">
        <f t="shared" si="73"/>
        <v>0.30598585679494023</v>
      </c>
      <c r="AL99" s="141">
        <f t="shared" si="74"/>
        <v>-2.5996933286578523</v>
      </c>
      <c r="AM99" s="141">
        <f t="shared" si="75"/>
        <v>-3.5999607430968275</v>
      </c>
      <c r="AN99" s="141">
        <f t="shared" si="84"/>
        <v>9.7036564932441589</v>
      </c>
      <c r="AO99" s="141">
        <f t="shared" si="84"/>
        <v>9.7011084512171077</v>
      </c>
      <c r="AP99" s="141">
        <f t="shared" si="84"/>
        <v>9.6966469643229782</v>
      </c>
      <c r="AQ99" s="141">
        <f t="shared" si="84"/>
        <v>9.6888484184157306</v>
      </c>
      <c r="AR99" s="141">
        <f t="shared" si="84"/>
        <v>9.6752558618377922</v>
      </c>
      <c r="AS99" s="141">
        <f t="shared" si="84"/>
        <v>9.651675441040755</v>
      </c>
      <c r="AT99" s="141">
        <f t="shared" si="84"/>
        <v>9.611062384909971</v>
      </c>
      <c r="AU99" s="141">
        <f t="shared" si="76"/>
        <v>9.5417971128504071</v>
      </c>
      <c r="AW99" s="141">
        <v>9400</v>
      </c>
      <c r="AX99" s="141">
        <f t="shared" si="50"/>
        <v>0.22726438562221393</v>
      </c>
      <c r="AY99" s="141">
        <f t="shared" si="51"/>
        <v>0.23305538963656272</v>
      </c>
      <c r="AZ99" s="141">
        <f t="shared" si="52"/>
        <v>-5.7910040143487823E-3</v>
      </c>
      <c r="BA99" s="141">
        <f t="shared" si="53"/>
        <v>0.60918435498546608</v>
      </c>
      <c r="BB99" s="141">
        <f t="shared" si="54"/>
        <v>-0.63624693885155992</v>
      </c>
      <c r="BC99" s="141">
        <f t="shared" si="55"/>
        <v>0.85163800344639584</v>
      </c>
      <c r="BD99" s="141">
        <f t="shared" si="56"/>
        <v>0.45357027762456092</v>
      </c>
      <c r="BE99" s="141">
        <f t="shared" si="60"/>
        <v>14.029463252771517</v>
      </c>
      <c r="BF99" s="141">
        <f t="shared" si="60"/>
        <v>14.029463201533511</v>
      </c>
      <c r="BG99" s="141">
        <f t="shared" si="60"/>
        <v>14.02946400497231</v>
      </c>
      <c r="BH99" s="141">
        <f t="shared" si="58"/>
        <v>14.029451407317778</v>
      </c>
      <c r="BI99" s="141">
        <f t="shared" si="58"/>
        <v>14.029649103587463</v>
      </c>
      <c r="BJ99" s="141">
        <f t="shared" si="58"/>
        <v>14.026587219790784</v>
      </c>
      <c r="BK99" s="141">
        <f t="shared" si="58"/>
        <v>14.093651328106644</v>
      </c>
      <c r="BL99" s="141">
        <f t="shared" si="57"/>
        <v>14.619292635950732</v>
      </c>
    </row>
    <row r="100" spans="1:64" s="141" customFormat="1" ht="12.95" customHeight="1" x14ac:dyDescent="0.2">
      <c r="A100" s="150" t="s">
        <v>450</v>
      </c>
      <c r="B100" s="151" t="s">
        <v>84</v>
      </c>
      <c r="C100" s="152">
        <v>36401.517</v>
      </c>
      <c r="D100" s="152" t="s">
        <v>163</v>
      </c>
      <c r="E100" s="141">
        <f t="shared" si="64"/>
        <v>-1883.9758206114402</v>
      </c>
      <c r="F100" s="141">
        <f t="shared" si="65"/>
        <v>-1884</v>
      </c>
      <c r="G100" s="141">
        <f t="shared" si="77"/>
        <v>4.192719999991823E-2</v>
      </c>
      <c r="I100" s="141">
        <f>+C100-(C$7+F100*C$8)</f>
        <v>4.192719999991823E-2</v>
      </c>
      <c r="P100" s="141">
        <f t="shared" si="66"/>
        <v>-1.9365938883029149E-2</v>
      </c>
      <c r="Q100" s="161">
        <f t="shared" si="67"/>
        <v>21383.017</v>
      </c>
      <c r="R100" s="141">
        <f t="shared" si="78"/>
        <v>3.7568488741242757E-3</v>
      </c>
      <c r="S100" s="153">
        <f>S$16</f>
        <v>0.1</v>
      </c>
      <c r="Z100" s="141">
        <f t="shared" si="68"/>
        <v>-1884</v>
      </c>
      <c r="AA100" s="141">
        <f t="shared" si="69"/>
        <v>4.6425394155264796E-2</v>
      </c>
      <c r="AB100" s="141">
        <f t="shared" si="79"/>
        <v>-2.3864133038375715E-2</v>
      </c>
      <c r="AC100" s="141">
        <f t="shared" si="80"/>
        <v>6.1293138882947379E-2</v>
      </c>
      <c r="AD100" s="141">
        <f t="shared" si="81"/>
        <v>-4.498194155346566E-3</v>
      </c>
      <c r="AE100" s="141">
        <f t="shared" si="82"/>
        <v>2.0233750659194005E-6</v>
      </c>
      <c r="AF100" s="141">
        <f t="shared" si="83"/>
        <v>6.1293138882947379E-2</v>
      </c>
      <c r="AG100" s="153"/>
      <c r="AH100" s="141">
        <f t="shared" si="70"/>
        <v>6.5791333038293945E-2</v>
      </c>
      <c r="AI100" s="141">
        <f t="shared" si="71"/>
        <v>1.5040640617617336</v>
      </c>
      <c r="AJ100" s="141">
        <f t="shared" si="72"/>
        <v>0.83369742854586593</v>
      </c>
      <c r="AK100" s="141">
        <f t="shared" si="73"/>
        <v>0.31286610045777163</v>
      </c>
      <c r="AL100" s="141">
        <f t="shared" si="74"/>
        <v>-2.5861007059500922</v>
      </c>
      <c r="AM100" s="141">
        <f t="shared" si="75"/>
        <v>-3.5073505741198323</v>
      </c>
      <c r="AN100" s="141">
        <f t="shared" si="84"/>
        <v>9.7109213511880697</v>
      </c>
      <c r="AO100" s="141">
        <f t="shared" si="84"/>
        <v>9.7083290916385661</v>
      </c>
      <c r="AP100" s="141">
        <f t="shared" si="84"/>
        <v>9.7037808863155295</v>
      </c>
      <c r="AQ100" s="141">
        <f t="shared" si="84"/>
        <v>9.6958151401144779</v>
      </c>
      <c r="AR100" s="141">
        <f t="shared" si="84"/>
        <v>9.6819059169512673</v>
      </c>
      <c r="AS100" s="141">
        <f t="shared" si="84"/>
        <v>9.6577382457311796</v>
      </c>
      <c r="AT100" s="141">
        <f t="shared" si="84"/>
        <v>9.616064645771738</v>
      </c>
      <c r="AU100" s="141">
        <f t="shared" si="76"/>
        <v>9.5449449712032273</v>
      </c>
      <c r="AW100" s="141">
        <v>9600</v>
      </c>
      <c r="AX100" s="141">
        <f t="shared" si="50"/>
        <v>0.2396063082905576</v>
      </c>
      <c r="AY100" s="141">
        <f t="shared" si="51"/>
        <v>0.23941929393140157</v>
      </c>
      <c r="AZ100" s="141">
        <f t="shared" si="52"/>
        <v>1.8701435915601924E-4</v>
      </c>
      <c r="BA100" s="141">
        <f t="shared" si="53"/>
        <v>0.6400339872785632</v>
      </c>
      <c r="BB100" s="141">
        <f t="shared" si="54"/>
        <v>-0.58301410031332723</v>
      </c>
      <c r="BC100" s="141">
        <f t="shared" si="55"/>
        <v>0.91882812194447272</v>
      </c>
      <c r="BD100" s="141">
        <f t="shared" si="56"/>
        <v>0.49471921165073807</v>
      </c>
      <c r="BE100" s="141">
        <f t="shared" si="60"/>
        <v>14.116096105243379</v>
      </c>
      <c r="BF100" s="141">
        <f t="shared" si="60"/>
        <v>14.116096105278217</v>
      </c>
      <c r="BG100" s="141">
        <f t="shared" si="60"/>
        <v>14.116096102491191</v>
      </c>
      <c r="BH100" s="141">
        <f t="shared" si="58"/>
        <v>14.116096325459655</v>
      </c>
      <c r="BI100" s="141">
        <f t="shared" si="58"/>
        <v>14.116078494921707</v>
      </c>
      <c r="BJ100" s="141">
        <f t="shared" si="58"/>
        <v>14.117555496622758</v>
      </c>
      <c r="BK100" s="141">
        <f t="shared" si="58"/>
        <v>14.210421357213363</v>
      </c>
      <c r="BL100" s="141">
        <f t="shared" si="57"/>
        <v>14.709231446031332</v>
      </c>
    </row>
    <row r="101" spans="1:64" s="141" customFormat="1" ht="12.95" customHeight="1" x14ac:dyDescent="0.2">
      <c r="A101" s="150" t="s">
        <v>521</v>
      </c>
      <c r="B101" s="151" t="s">
        <v>84</v>
      </c>
      <c r="C101" s="152">
        <v>36727.523000000001</v>
      </c>
      <c r="D101" s="152" t="s">
        <v>163</v>
      </c>
      <c r="E101" s="141">
        <f t="shared" si="64"/>
        <v>-1695.9683756536431</v>
      </c>
      <c r="F101" s="141">
        <f t="shared" si="65"/>
        <v>-1696</v>
      </c>
      <c r="G101" s="141">
        <f t="shared" si="77"/>
        <v>5.4836800001794472E-2</v>
      </c>
      <c r="H101" s="141">
        <f>+C101-(C$7+F101*C$8)</f>
        <v>5.4836800001794472E-2</v>
      </c>
      <c r="P101" s="141">
        <f t="shared" si="66"/>
        <v>-1.6876924884335804E-2</v>
      </c>
      <c r="Q101" s="161">
        <f t="shared" si="67"/>
        <v>21709.023000000001</v>
      </c>
      <c r="R101" s="141">
        <f t="shared" si="78"/>
        <v>5.1428583370435807E-3</v>
      </c>
      <c r="S101" s="153">
        <f>S$15</f>
        <v>0.2</v>
      </c>
      <c r="Z101" s="141">
        <f t="shared" si="68"/>
        <v>-1696</v>
      </c>
      <c r="AA101" s="141">
        <f t="shared" si="69"/>
        <v>4.3832994733083719E-2</v>
      </c>
      <c r="AB101" s="141">
        <f t="shared" si="79"/>
        <v>-5.873119615625054E-3</v>
      </c>
      <c r="AC101" s="141">
        <f t="shared" si="80"/>
        <v>7.1713724886130273E-2</v>
      </c>
      <c r="AD101" s="141">
        <f t="shared" si="81"/>
        <v>1.1003805268710753E-2</v>
      </c>
      <c r="AE101" s="141">
        <f t="shared" si="82"/>
        <v>2.4216746078341309E-5</v>
      </c>
      <c r="AF101" s="141">
        <f t="shared" si="83"/>
        <v>7.1713724886130273E-2</v>
      </c>
      <c r="AG101" s="153"/>
      <c r="AH101" s="141">
        <f t="shared" si="70"/>
        <v>6.0709919617419526E-2</v>
      </c>
      <c r="AI101" s="141">
        <f t="shared" si="71"/>
        <v>1.3728018227178518</v>
      </c>
      <c r="AJ101" s="141">
        <f t="shared" si="72"/>
        <v>0.60514221825096914</v>
      </c>
      <c r="AK101" s="141">
        <f t="shared" si="73"/>
        <v>0.46150252020290916</v>
      </c>
      <c r="AL101" s="141">
        <f t="shared" si="74"/>
        <v>-2.2502754172885573</v>
      </c>
      <c r="AM101" s="141">
        <f t="shared" si="75"/>
        <v>-2.0933122046539721</v>
      </c>
      <c r="AN101" s="141">
        <f t="shared" ref="AN101:AT110" si="85">$AU101+$AB$7*SIN(AO101)</f>
        <v>9.8984506448206702</v>
      </c>
      <c r="AO101" s="141">
        <f t="shared" si="85"/>
        <v>9.8953086961310088</v>
      </c>
      <c r="AP101" s="141">
        <f t="shared" si="85"/>
        <v>9.8893759031977009</v>
      </c>
      <c r="AQ101" s="141">
        <f t="shared" si="85"/>
        <v>9.8782209625459849</v>
      </c>
      <c r="AR101" s="141">
        <f t="shared" si="85"/>
        <v>9.8574087210765899</v>
      </c>
      <c r="AS101" s="141">
        <f t="shared" si="85"/>
        <v>9.8190973483468103</v>
      </c>
      <c r="AT101" s="141">
        <f t="shared" si="85"/>
        <v>9.750088392968852</v>
      </c>
      <c r="AU101" s="141">
        <f t="shared" si="76"/>
        <v>9.6294874526789922</v>
      </c>
      <c r="AW101" s="141">
        <v>9800</v>
      </c>
      <c r="AX101" s="141">
        <f t="shared" si="50"/>
        <v>0.252331536164138</v>
      </c>
      <c r="AY101" s="141">
        <f t="shared" si="51"/>
        <v>0.24584902669501257</v>
      </c>
      <c r="AZ101" s="141">
        <f t="shared" si="52"/>
        <v>6.4825094691254382E-3</v>
      </c>
      <c r="BA101" s="141">
        <f t="shared" si="53"/>
        <v>0.67617077640276158</v>
      </c>
      <c r="BB101" s="141">
        <f t="shared" si="54"/>
        <v>-0.52085941614142328</v>
      </c>
      <c r="BC101" s="141">
        <f t="shared" si="55"/>
        <v>0.99340432599590101</v>
      </c>
      <c r="BD101" s="141">
        <f t="shared" si="56"/>
        <v>0.54202811052327915</v>
      </c>
      <c r="BE101" s="141">
        <f t="shared" si="60"/>
        <v>14.207364335224362</v>
      </c>
      <c r="BF101" s="141">
        <f t="shared" si="60"/>
        <v>14.207364365030122</v>
      </c>
      <c r="BG101" s="141">
        <f t="shared" si="60"/>
        <v>14.207365081310948</v>
      </c>
      <c r="BH101" s="141">
        <f t="shared" si="58"/>
        <v>14.207382292508766</v>
      </c>
      <c r="BI101" s="141">
        <f t="shared" si="58"/>
        <v>14.207794593724621</v>
      </c>
      <c r="BJ101" s="141">
        <f t="shared" si="58"/>
        <v>14.217038823402419</v>
      </c>
      <c r="BK101" s="141">
        <f t="shared" si="58"/>
        <v>14.331223536818731</v>
      </c>
      <c r="BL101" s="141">
        <f t="shared" si="57"/>
        <v>14.799170256111935</v>
      </c>
    </row>
    <row r="102" spans="1:64" s="141" customFormat="1" ht="12.95" customHeight="1" x14ac:dyDescent="0.2">
      <c r="A102" s="150" t="s">
        <v>450</v>
      </c>
      <c r="B102" s="151" t="s">
        <v>84</v>
      </c>
      <c r="C102" s="152">
        <v>36753.525999999998</v>
      </c>
      <c r="D102" s="152" t="s">
        <v>163</v>
      </c>
      <c r="E102" s="141">
        <f t="shared" si="64"/>
        <v>-1680.9724627218657</v>
      </c>
      <c r="F102" s="141">
        <f t="shared" si="65"/>
        <v>-1681</v>
      </c>
      <c r="G102" s="141">
        <f t="shared" si="77"/>
        <v>4.7749800003657583E-2</v>
      </c>
      <c r="I102" s="141">
        <f t="shared" ref="I102:I114" si="86">+C102-(C$7+F102*C$8)</f>
        <v>4.7749800003657583E-2</v>
      </c>
      <c r="P102" s="141">
        <f t="shared" si="66"/>
        <v>-1.6675827745794222E-2</v>
      </c>
      <c r="Q102" s="161">
        <f t="shared" si="67"/>
        <v>21735.025999999998</v>
      </c>
      <c r="R102" s="141">
        <f t="shared" si="78"/>
        <v>4.1506615109109342E-3</v>
      </c>
      <c r="S102" s="153">
        <f t="shared" ref="S102:S114" si="87">S$16</f>
        <v>0.1</v>
      </c>
      <c r="Z102" s="141">
        <f t="shared" si="68"/>
        <v>-1681</v>
      </c>
      <c r="AA102" s="141">
        <f t="shared" si="69"/>
        <v>4.355772076192034E-2</v>
      </c>
      <c r="AB102" s="141">
        <f t="shared" si="79"/>
        <v>-1.248374850405698E-2</v>
      </c>
      <c r="AC102" s="141">
        <f t="shared" si="80"/>
        <v>6.4425627749451805E-2</v>
      </c>
      <c r="AD102" s="141">
        <f t="shared" si="81"/>
        <v>4.1920792417372427E-3</v>
      </c>
      <c r="AE102" s="141">
        <f t="shared" si="82"/>
        <v>1.7573528369004298E-6</v>
      </c>
      <c r="AF102" s="141">
        <f t="shared" si="83"/>
        <v>6.4425627749451805E-2</v>
      </c>
      <c r="AG102" s="153"/>
      <c r="AH102" s="141">
        <f t="shared" si="70"/>
        <v>6.0233548507714563E-2</v>
      </c>
      <c r="AI102" s="141">
        <f t="shared" si="71"/>
        <v>1.361513761017253</v>
      </c>
      <c r="AJ102" s="141">
        <f t="shared" si="72"/>
        <v>0.58568082519381359</v>
      </c>
      <c r="AK102" s="141">
        <f t="shared" si="73"/>
        <v>0.47039725314945208</v>
      </c>
      <c r="AL102" s="141">
        <f t="shared" si="74"/>
        <v>-2.2260506884143081</v>
      </c>
      <c r="AM102" s="141">
        <f t="shared" si="75"/>
        <v>-2.0297329330181477</v>
      </c>
      <c r="AN102" s="141">
        <f t="shared" si="85"/>
        <v>9.9127144703443655</v>
      </c>
      <c r="AO102" s="141">
        <f t="shared" si="85"/>
        <v>9.9095789721822882</v>
      </c>
      <c r="AP102" s="141">
        <f t="shared" si="85"/>
        <v>9.9036148296196824</v>
      </c>
      <c r="AQ102" s="141">
        <f t="shared" si="85"/>
        <v>9.8923207207178496</v>
      </c>
      <c r="AR102" s="141">
        <f t="shared" si="85"/>
        <v>9.8711068626046412</v>
      </c>
      <c r="AS102" s="141">
        <f t="shared" si="85"/>
        <v>9.8318249125527508</v>
      </c>
      <c r="AT102" s="141">
        <f t="shared" si="85"/>
        <v>9.7607493022745384</v>
      </c>
      <c r="AU102" s="141">
        <f t="shared" si="76"/>
        <v>9.6362328634350369</v>
      </c>
      <c r="AW102" s="141">
        <v>10000</v>
      </c>
      <c r="AX102" s="141">
        <f t="shared" si="50"/>
        <v>0.26543887143118255</v>
      </c>
      <c r="AY102" s="141">
        <f t="shared" si="51"/>
        <v>0.25234458792739567</v>
      </c>
      <c r="AZ102" s="141">
        <f t="shared" si="52"/>
        <v>1.3094283503786873E-2</v>
      </c>
      <c r="BA102" s="141">
        <f t="shared" si="53"/>
        <v>0.71889543467866823</v>
      </c>
      <c r="BB102" s="141">
        <f t="shared" si="54"/>
        <v>-0.44761309122692372</v>
      </c>
      <c r="BC102" s="141">
        <f t="shared" si="55"/>
        <v>1.077167422697759</v>
      </c>
      <c r="BD102" s="141">
        <f t="shared" si="56"/>
        <v>0.59750607126091759</v>
      </c>
      <c r="BE102" s="141">
        <f t="shared" si="60"/>
        <v>14.304088050581644</v>
      </c>
      <c r="BF102" s="141">
        <f t="shared" si="60"/>
        <v>14.304090022646132</v>
      </c>
      <c r="BG102" s="141">
        <f t="shared" si="60"/>
        <v>14.304110028054005</v>
      </c>
      <c r="BH102" s="141">
        <f t="shared" si="58"/>
        <v>14.304312836793613</v>
      </c>
      <c r="BI102" s="141">
        <f t="shared" si="58"/>
        <v>14.306355253710024</v>
      </c>
      <c r="BJ102" s="141">
        <f t="shared" si="58"/>
        <v>14.32570596663547</v>
      </c>
      <c r="BK102" s="141">
        <f t="shared" si="58"/>
        <v>14.455808381690565</v>
      </c>
      <c r="BL102" s="141">
        <f t="shared" si="57"/>
        <v>14.889109066192535</v>
      </c>
    </row>
    <row r="103" spans="1:64" s="141" customFormat="1" ht="12.95" customHeight="1" x14ac:dyDescent="0.2">
      <c r="A103" s="150" t="s">
        <v>450</v>
      </c>
      <c r="B103" s="151" t="s">
        <v>84</v>
      </c>
      <c r="C103" s="152">
        <v>36760.462</v>
      </c>
      <c r="D103" s="152" t="s">
        <v>163</v>
      </c>
      <c r="E103" s="141">
        <f t="shared" si="64"/>
        <v>-1676.9724761012894</v>
      </c>
      <c r="F103" s="141">
        <f t="shared" si="65"/>
        <v>-1677</v>
      </c>
      <c r="G103" s="141">
        <f t="shared" si="77"/>
        <v>4.772660000162432E-2</v>
      </c>
      <c r="I103" s="141">
        <f t="shared" si="86"/>
        <v>4.772660000162432E-2</v>
      </c>
      <c r="P103" s="141">
        <f t="shared" si="66"/>
        <v>-1.6622139305137801E-2</v>
      </c>
      <c r="Q103" s="161">
        <f t="shared" si="67"/>
        <v>21741.962</v>
      </c>
      <c r="R103" s="141">
        <f t="shared" si="78"/>
        <v>4.1407602503696324E-3</v>
      </c>
      <c r="S103" s="153">
        <f t="shared" si="87"/>
        <v>0.1</v>
      </c>
      <c r="Z103" s="141">
        <f t="shared" si="68"/>
        <v>-1677</v>
      </c>
      <c r="AA103" s="141">
        <f t="shared" si="69"/>
        <v>4.3482937257115453E-2</v>
      </c>
      <c r="AB103" s="141">
        <f t="shared" si="79"/>
        <v>-1.2378476560628932E-2</v>
      </c>
      <c r="AC103" s="141">
        <f t="shared" si="80"/>
        <v>6.4348739306762118E-2</v>
      </c>
      <c r="AD103" s="141">
        <f t="shared" si="81"/>
        <v>4.2436627445088665E-3</v>
      </c>
      <c r="AE103" s="141">
        <f t="shared" si="82"/>
        <v>1.8008673489132528E-6</v>
      </c>
      <c r="AF103" s="141">
        <f t="shared" si="83"/>
        <v>6.4348739306762118E-2</v>
      </c>
      <c r="AG103" s="153"/>
      <c r="AH103" s="141">
        <f t="shared" si="70"/>
        <v>6.0105076562253251E-2</v>
      </c>
      <c r="AI103" s="141">
        <f t="shared" si="71"/>
        <v>1.358498371539989</v>
      </c>
      <c r="AJ103" s="141">
        <f t="shared" si="72"/>
        <v>0.58048576733005841</v>
      </c>
      <c r="AK103" s="141">
        <f t="shared" si="73"/>
        <v>0.47269936828661518</v>
      </c>
      <c r="AL103" s="141">
        <f t="shared" si="74"/>
        <v>-2.21965605368985</v>
      </c>
      <c r="AM103" s="141">
        <f t="shared" si="75"/>
        <v>-2.0134687513784937</v>
      </c>
      <c r="AN103" s="141">
        <f t="shared" si="85"/>
        <v>9.9164995380624372</v>
      </c>
      <c r="AO103" s="141">
        <f t="shared" si="85"/>
        <v>9.9133668679120159</v>
      </c>
      <c r="AP103" s="141">
        <f t="shared" si="85"/>
        <v>9.9073962454541782</v>
      </c>
      <c r="AQ103" s="141">
        <f t="shared" si="85"/>
        <v>9.8960679524294726</v>
      </c>
      <c r="AR103" s="141">
        <f t="shared" si="85"/>
        <v>9.8747510048663063</v>
      </c>
      <c r="AS103" s="141">
        <f t="shared" si="85"/>
        <v>9.8352146720359794</v>
      </c>
      <c r="AT103" s="141">
        <f t="shared" si="85"/>
        <v>9.7635912619238354</v>
      </c>
      <c r="AU103" s="141">
        <f t="shared" si="76"/>
        <v>9.6380316396366492</v>
      </c>
      <c r="AW103" s="141">
        <v>10200</v>
      </c>
      <c r="AX103" s="141">
        <f t="shared" si="50"/>
        <v>0.27891895110750226</v>
      </c>
      <c r="AY103" s="141">
        <f t="shared" si="51"/>
        <v>0.25890597762855094</v>
      </c>
      <c r="AZ103" s="141">
        <f t="shared" si="52"/>
        <v>2.0012973478951323E-2</v>
      </c>
      <c r="BA103" s="141">
        <f t="shared" si="53"/>
        <v>0.76992781003873156</v>
      </c>
      <c r="BB103" s="141">
        <f t="shared" si="54"/>
        <v>-0.36041702576637369</v>
      </c>
      <c r="BC103" s="141">
        <f t="shared" si="55"/>
        <v>1.172546803586263</v>
      </c>
      <c r="BD103" s="141">
        <f t="shared" si="56"/>
        <v>0.66417180439263357</v>
      </c>
      <c r="BE103" s="141">
        <f t="shared" si="60"/>
        <v>14.407298519413473</v>
      </c>
      <c r="BF103" s="141">
        <f t="shared" si="60"/>
        <v>14.407319484328927</v>
      </c>
      <c r="BG103" s="141">
        <f t="shared" si="60"/>
        <v>14.407451865310984</v>
      </c>
      <c r="BH103" s="141">
        <f t="shared" si="58"/>
        <v>14.408286316358263</v>
      </c>
      <c r="BI103" s="141">
        <f t="shared" si="58"/>
        <v>14.413489626365957</v>
      </c>
      <c r="BJ103" s="141">
        <f t="shared" si="58"/>
        <v>14.444001040211596</v>
      </c>
      <c r="BK103" s="141">
        <f t="shared" si="58"/>
        <v>14.583895829276821</v>
      </c>
      <c r="BL103" s="141">
        <f t="shared" si="57"/>
        <v>14.979047876273135</v>
      </c>
    </row>
    <row r="104" spans="1:64" s="141" customFormat="1" ht="12.95" customHeight="1" x14ac:dyDescent="0.2">
      <c r="A104" s="150" t="s">
        <v>450</v>
      </c>
      <c r="B104" s="151" t="s">
        <v>84</v>
      </c>
      <c r="C104" s="152">
        <v>36807.281000000003</v>
      </c>
      <c r="D104" s="152" t="s">
        <v>163</v>
      </c>
      <c r="E104" s="141">
        <f t="shared" si="64"/>
        <v>-1649.9719897130644</v>
      </c>
      <c r="F104" s="141">
        <f t="shared" si="65"/>
        <v>-1650</v>
      </c>
      <c r="G104" s="141">
        <f t="shared" si="77"/>
        <v>4.8570000006293412E-2</v>
      </c>
      <c r="I104" s="141">
        <f t="shared" si="86"/>
        <v>4.8570000006293412E-2</v>
      </c>
      <c r="P104" s="141">
        <f t="shared" si="66"/>
        <v>-1.6259053600352437E-2</v>
      </c>
      <c r="Q104" s="161">
        <f t="shared" si="67"/>
        <v>21788.781000000003</v>
      </c>
      <c r="R104" s="141">
        <f t="shared" si="78"/>
        <v>4.2028061915333603E-3</v>
      </c>
      <c r="S104" s="153">
        <f t="shared" si="87"/>
        <v>0.1</v>
      </c>
      <c r="Z104" s="141">
        <f t="shared" si="68"/>
        <v>-1650</v>
      </c>
      <c r="AA104" s="141">
        <f t="shared" si="69"/>
        <v>4.2963759330951437E-2</v>
      </c>
      <c r="AB104" s="141">
        <f t="shared" si="79"/>
        <v>-1.0652812925010462E-2</v>
      </c>
      <c r="AC104" s="141">
        <f t="shared" si="80"/>
        <v>6.4829053606645842E-2</v>
      </c>
      <c r="AD104" s="141">
        <f t="shared" si="81"/>
        <v>5.6062406753419752E-3</v>
      </c>
      <c r="AE104" s="141">
        <f t="shared" si="82"/>
        <v>3.1429934509858849E-6</v>
      </c>
      <c r="AF104" s="141">
        <f t="shared" si="83"/>
        <v>6.4829053606645842E-2</v>
      </c>
      <c r="AG104" s="153"/>
      <c r="AH104" s="141">
        <f t="shared" si="70"/>
        <v>5.9222812931303874E-2</v>
      </c>
      <c r="AI104" s="141">
        <f t="shared" si="71"/>
        <v>1.3381167268155674</v>
      </c>
      <c r="AJ104" s="141">
        <f t="shared" si="72"/>
        <v>0.54540979622916996</v>
      </c>
      <c r="AK104" s="141">
        <f t="shared" si="73"/>
        <v>0.48748626054783956</v>
      </c>
      <c r="AL104" s="141">
        <f t="shared" si="74"/>
        <v>-2.1772088772693716</v>
      </c>
      <c r="AM104" s="141">
        <f t="shared" si="75"/>
        <v>-1.9105846410324225</v>
      </c>
      <c r="AN104" s="141">
        <f t="shared" si="85"/>
        <v>9.9418420835325811</v>
      </c>
      <c r="AO104" s="141">
        <f t="shared" si="85"/>
        <v>9.9387401701618963</v>
      </c>
      <c r="AP104" s="141">
        <f t="shared" si="85"/>
        <v>9.9327460189413177</v>
      </c>
      <c r="AQ104" s="141">
        <f t="shared" si="85"/>
        <v>9.9212190184049049</v>
      </c>
      <c r="AR104" s="141">
        <f t="shared" si="85"/>
        <v>9.8992507547748048</v>
      </c>
      <c r="AS104" s="141">
        <f t="shared" si="85"/>
        <v>9.8580472510073847</v>
      </c>
      <c r="AT104" s="141">
        <f t="shared" si="85"/>
        <v>9.7827636942474125</v>
      </c>
      <c r="AU104" s="141">
        <f t="shared" si="76"/>
        <v>9.6501733789975308</v>
      </c>
      <c r="AW104" s="141">
        <v>10400</v>
      </c>
      <c r="AX104" s="141">
        <f t="shared" si="50"/>
        <v>0.29274853657971978</v>
      </c>
      <c r="AY104" s="141">
        <f t="shared" si="51"/>
        <v>0.26553319579847828</v>
      </c>
      <c r="AZ104" s="141">
        <f t="shared" si="52"/>
        <v>2.7215340781241493E-2</v>
      </c>
      <c r="BA104" s="141">
        <f t="shared" si="53"/>
        <v>0.83154763523515274</v>
      </c>
      <c r="BB104" s="141">
        <f t="shared" si="54"/>
        <v>-0.25550148321268668</v>
      </c>
      <c r="BC104" s="141">
        <f t="shared" si="55"/>
        <v>1.2828953641719949</v>
      </c>
      <c r="BD104" s="141">
        <f t="shared" si="56"/>
        <v>0.74679644995861783</v>
      </c>
      <c r="BE104" s="141">
        <f t="shared" si="60"/>
        <v>14.518318146161141</v>
      </c>
      <c r="BF104" s="141">
        <f t="shared" si="60"/>
        <v>14.518426345543403</v>
      </c>
      <c r="BG104" s="141">
        <f t="shared" si="60"/>
        <v>14.5189161938653</v>
      </c>
      <c r="BH104" s="141">
        <f t="shared" si="58"/>
        <v>14.521126435926364</v>
      </c>
      <c r="BI104" s="141">
        <f t="shared" si="58"/>
        <v>14.530952634764256</v>
      </c>
      <c r="BJ104" s="141">
        <f t="shared" si="58"/>
        <v>14.572095137398934</v>
      </c>
      <c r="BK104" s="141">
        <f t="shared" si="58"/>
        <v>14.71517750360198</v>
      </c>
      <c r="BL104" s="141">
        <f t="shared" si="57"/>
        <v>15.068986686353735</v>
      </c>
    </row>
    <row r="105" spans="1:64" s="141" customFormat="1" ht="12.95" customHeight="1" x14ac:dyDescent="0.2">
      <c r="A105" s="150" t="s">
        <v>450</v>
      </c>
      <c r="B105" s="151" t="s">
        <v>84</v>
      </c>
      <c r="C105" s="152">
        <v>36819.413999999997</v>
      </c>
      <c r="D105" s="152" t="s">
        <v>163</v>
      </c>
      <c r="E105" s="141">
        <f t="shared" si="64"/>
        <v>-1642.9748966237598</v>
      </c>
      <c r="F105" s="141">
        <f t="shared" si="65"/>
        <v>-1643</v>
      </c>
      <c r="G105" s="141">
        <f t="shared" si="77"/>
        <v>4.3529399998078588E-2</v>
      </c>
      <c r="I105" s="141">
        <f t="shared" si="86"/>
        <v>4.3529399998078588E-2</v>
      </c>
      <c r="P105" s="141">
        <f t="shared" si="66"/>
        <v>-1.6164724429787558E-2</v>
      </c>
      <c r="Q105" s="161">
        <f t="shared" si="67"/>
        <v>21800.913999999997</v>
      </c>
      <c r="R105" s="141">
        <f t="shared" si="78"/>
        <v>3.5633884912095659E-3</v>
      </c>
      <c r="S105" s="153">
        <f t="shared" si="87"/>
        <v>0.1</v>
      </c>
      <c r="Z105" s="141">
        <f t="shared" si="68"/>
        <v>-1643</v>
      </c>
      <c r="AA105" s="141">
        <f t="shared" si="69"/>
        <v>4.2825245734011634E-2</v>
      </c>
      <c r="AB105" s="141">
        <f t="shared" si="79"/>
        <v>-1.5460570165720604E-2</v>
      </c>
      <c r="AC105" s="141">
        <f t="shared" si="80"/>
        <v>5.9694124427866146E-2</v>
      </c>
      <c r="AD105" s="141">
        <f t="shared" si="81"/>
        <v>7.0415426406695431E-4</v>
      </c>
      <c r="AE105" s="141">
        <f t="shared" si="82"/>
        <v>4.9583322760367406E-8</v>
      </c>
      <c r="AF105" s="141">
        <f t="shared" si="83"/>
        <v>5.9694124427866146E-2</v>
      </c>
      <c r="AG105" s="153"/>
      <c r="AH105" s="141">
        <f t="shared" si="70"/>
        <v>5.8989970163799192E-2</v>
      </c>
      <c r="AI105" s="141">
        <f t="shared" si="71"/>
        <v>1.3328313429041581</v>
      </c>
      <c r="AJ105" s="141">
        <f t="shared" si="72"/>
        <v>0.53632435933781142</v>
      </c>
      <c r="AK105" s="141">
        <f t="shared" si="73"/>
        <v>0.49111004098471034</v>
      </c>
      <c r="AL105" s="141">
        <f t="shared" si="74"/>
        <v>-2.1664070123709309</v>
      </c>
      <c r="AM105" s="141">
        <f t="shared" si="75"/>
        <v>-1.8857247885804365</v>
      </c>
      <c r="AN105" s="141">
        <f t="shared" si="85"/>
        <v>9.9483532945470117</v>
      </c>
      <c r="AO105" s="141">
        <f t="shared" si="85"/>
        <v>9.9452625412471019</v>
      </c>
      <c r="AP105" s="141">
        <f t="shared" si="85"/>
        <v>9.9392679092028242</v>
      </c>
      <c r="AQ105" s="141">
        <f t="shared" si="85"/>
        <v>9.9276984369018315</v>
      </c>
      <c r="AR105" s="141">
        <f t="shared" si="85"/>
        <v>9.9055740538695858</v>
      </c>
      <c r="AS105" s="141">
        <f t="shared" si="85"/>
        <v>9.8639527470878203</v>
      </c>
      <c r="AT105" s="141">
        <f t="shared" si="85"/>
        <v>9.7877311758478918</v>
      </c>
      <c r="AU105" s="141">
        <f t="shared" si="76"/>
        <v>9.653321237350351</v>
      </c>
      <c r="AW105" s="141">
        <v>10600</v>
      </c>
      <c r="AX105" s="141">
        <f t="shared" si="50"/>
        <v>0.30688048807437684</v>
      </c>
      <c r="AY105" s="141">
        <f t="shared" si="51"/>
        <v>0.2722262424371778</v>
      </c>
      <c r="AZ105" s="141">
        <f t="shared" si="52"/>
        <v>3.4654245637199058E-2</v>
      </c>
      <c r="BA105" s="141">
        <f t="shared" si="53"/>
        <v>0.9067437311554396</v>
      </c>
      <c r="BB105" s="141">
        <f t="shared" si="54"/>
        <v>-0.12795931044763295</v>
      </c>
      <c r="BC105" s="141">
        <f t="shared" si="55"/>
        <v>1.4129506305958839</v>
      </c>
      <c r="BD105" s="141">
        <f t="shared" si="56"/>
        <v>0.85341846633040708</v>
      </c>
      <c r="BE105" s="141">
        <f t="shared" si="60"/>
        <v>14.638876688490987</v>
      </c>
      <c r="BF105" s="141">
        <f t="shared" si="60"/>
        <v>14.639244356412943</v>
      </c>
      <c r="BG105" s="141">
        <f t="shared" si="60"/>
        <v>14.64053061593745</v>
      </c>
      <c r="BH105" s="141">
        <f t="shared" si="58"/>
        <v>14.645007065380655</v>
      </c>
      <c r="BI105" s="141">
        <f t="shared" si="58"/>
        <v>14.660313442146794</v>
      </c>
      <c r="BJ105" s="141">
        <f t="shared" si="58"/>
        <v>14.709847742318107</v>
      </c>
      <c r="BK105" s="141">
        <f t="shared" si="58"/>
        <v>14.849319208036071</v>
      </c>
      <c r="BL105" s="141">
        <f t="shared" si="57"/>
        <v>15.158925496434339</v>
      </c>
    </row>
    <row r="106" spans="1:64" s="141" customFormat="1" ht="12.95" customHeight="1" x14ac:dyDescent="0.2">
      <c r="A106" s="150" t="s">
        <v>450</v>
      </c>
      <c r="B106" s="151" t="s">
        <v>84</v>
      </c>
      <c r="C106" s="152">
        <v>36833.292000000001</v>
      </c>
      <c r="D106" s="152" t="s">
        <v>163</v>
      </c>
      <c r="E106" s="141">
        <f t="shared" si="64"/>
        <v>-1634.9714631865681</v>
      </c>
      <c r="F106" s="141">
        <f t="shared" si="65"/>
        <v>-1635</v>
      </c>
      <c r="G106" s="141">
        <f t="shared" si="77"/>
        <v>4.948300000251038E-2</v>
      </c>
      <c r="I106" s="141">
        <f t="shared" si="86"/>
        <v>4.948300000251038E-2</v>
      </c>
      <c r="P106" s="141">
        <f t="shared" si="66"/>
        <v>-1.6056820920724545E-2</v>
      </c>
      <c r="Q106" s="161">
        <f t="shared" si="67"/>
        <v>21814.792000000001</v>
      </c>
      <c r="R106" s="141">
        <f t="shared" si="78"/>
        <v>4.2954681266497031E-3</v>
      </c>
      <c r="S106" s="153">
        <f t="shared" si="87"/>
        <v>0.1</v>
      </c>
      <c r="Z106" s="141">
        <f t="shared" si="68"/>
        <v>-1635</v>
      </c>
      <c r="AA106" s="141">
        <f t="shared" si="69"/>
        <v>4.2665070711555994E-2</v>
      </c>
      <c r="AB106" s="141">
        <f t="shared" si="79"/>
        <v>-9.2388916297701587E-3</v>
      </c>
      <c r="AC106" s="141">
        <f t="shared" si="80"/>
        <v>6.5539820923234932E-2</v>
      </c>
      <c r="AD106" s="141">
        <f t="shared" si="81"/>
        <v>6.8179292909543859E-3</v>
      </c>
      <c r="AE106" s="141">
        <f t="shared" si="82"/>
        <v>4.6484159816453778E-6</v>
      </c>
      <c r="AF106" s="141">
        <f t="shared" si="83"/>
        <v>6.5539820923234932E-2</v>
      </c>
      <c r="AG106" s="153"/>
      <c r="AH106" s="141">
        <f t="shared" si="70"/>
        <v>5.8721891632280539E-2</v>
      </c>
      <c r="AI106" s="141">
        <f t="shared" si="71"/>
        <v>1.3267937851531084</v>
      </c>
      <c r="AJ106" s="141">
        <f t="shared" si="72"/>
        <v>0.52595100616856083</v>
      </c>
      <c r="AK106" s="141">
        <f t="shared" si="73"/>
        <v>0.49514805579815541</v>
      </c>
      <c r="AL106" s="141">
        <f t="shared" si="74"/>
        <v>-2.1541638027013388</v>
      </c>
      <c r="AM106" s="141">
        <f t="shared" si="75"/>
        <v>-1.8581529497707068</v>
      </c>
      <c r="AN106" s="141">
        <f t="shared" si="85"/>
        <v>9.9557647453004456</v>
      </c>
      <c r="AO106" s="141">
        <f t="shared" si="85"/>
        <v>9.9526882767731468</v>
      </c>
      <c r="AP106" s="141">
        <f t="shared" si="85"/>
        <v>9.9466958520979176</v>
      </c>
      <c r="AQ106" s="141">
        <f t="shared" si="85"/>
        <v>9.9350823577762455</v>
      </c>
      <c r="AR106" s="141">
        <f t="shared" si="85"/>
        <v>9.9127860107739423</v>
      </c>
      <c r="AS106" s="141">
        <f t="shared" si="85"/>
        <v>9.8706946140910929</v>
      </c>
      <c r="AT106" s="141">
        <f t="shared" si="85"/>
        <v>9.793406665766728</v>
      </c>
      <c r="AU106" s="141">
        <f t="shared" si="76"/>
        <v>9.6569187897535755</v>
      </c>
      <c r="AW106" s="141">
        <v>10800</v>
      </c>
      <c r="AX106" s="141">
        <f t="shared" si="50"/>
        <v>0.32122359070351492</v>
      </c>
      <c r="AY106" s="141">
        <f t="shared" si="51"/>
        <v>0.27898511754464944</v>
      </c>
      <c r="AZ106" s="141">
        <f t="shared" si="52"/>
        <v>4.2238473158865475E-2</v>
      </c>
      <c r="BA106" s="141">
        <f t="shared" si="53"/>
        <v>0.99923719597973881</v>
      </c>
      <c r="BB106" s="141">
        <f t="shared" si="54"/>
        <v>2.8245069692000118E-2</v>
      </c>
      <c r="BC106" s="141">
        <f t="shared" si="55"/>
        <v>1.5695105580178539</v>
      </c>
      <c r="BD106" s="141">
        <f t="shared" si="56"/>
        <v>0.99871505711565534</v>
      </c>
      <c r="BE106" s="141">
        <f t="shared" si="60"/>
        <v>14.771242695745775</v>
      </c>
      <c r="BF106" s="141">
        <f t="shared" si="60"/>
        <v>14.772169463942634</v>
      </c>
      <c r="BG106" s="141">
        <f t="shared" si="60"/>
        <v>14.774798285908581</v>
      </c>
      <c r="BH106" s="141">
        <f t="shared" si="58"/>
        <v>14.782204871596363</v>
      </c>
      <c r="BI106" s="141">
        <f t="shared" si="58"/>
        <v>14.802692204450047</v>
      </c>
      <c r="BJ106" s="141">
        <f t="shared" si="58"/>
        <v>14.856782016683898</v>
      </c>
      <c r="BK106" s="141">
        <f t="shared" si="58"/>
        <v>14.985963626785955</v>
      </c>
      <c r="BL106" s="141">
        <f t="shared" si="57"/>
        <v>15.248864306514939</v>
      </c>
    </row>
    <row r="107" spans="1:64" s="141" customFormat="1" ht="12.95" customHeight="1" x14ac:dyDescent="0.2">
      <c r="A107" s="150" t="s">
        <v>536</v>
      </c>
      <c r="B107" s="151" t="s">
        <v>84</v>
      </c>
      <c r="C107" s="152">
        <v>37464.449000000001</v>
      </c>
      <c r="D107" s="152" t="s">
        <v>163</v>
      </c>
      <c r="E107" s="141">
        <f t="shared" si="64"/>
        <v>-1270.98363800167</v>
      </c>
      <c r="F107" s="141">
        <f t="shared" si="65"/>
        <v>-1271</v>
      </c>
      <c r="G107" s="141">
        <f t="shared" si="77"/>
        <v>2.8371800006425474E-2</v>
      </c>
      <c r="I107" s="141">
        <f t="shared" si="86"/>
        <v>2.8371800006425474E-2</v>
      </c>
      <c r="P107" s="141">
        <f t="shared" si="66"/>
        <v>-1.1035789992113521E-2</v>
      </c>
      <c r="Q107" s="161">
        <f t="shared" si="67"/>
        <v>22445.949000000001</v>
      </c>
      <c r="R107" s="141">
        <f t="shared" si="78"/>
        <v>1.5529581494929505E-3</v>
      </c>
      <c r="S107" s="153">
        <f t="shared" si="87"/>
        <v>0.1</v>
      </c>
      <c r="Z107" s="141">
        <f t="shared" si="68"/>
        <v>-1271</v>
      </c>
      <c r="AA107" s="141">
        <f t="shared" si="69"/>
        <v>3.40994859926112E-2</v>
      </c>
      <c r="AB107" s="141">
        <f t="shared" si="79"/>
        <v>-1.6763475978299247E-2</v>
      </c>
      <c r="AC107" s="141">
        <f t="shared" si="80"/>
        <v>3.9407589998538994E-2</v>
      </c>
      <c r="AD107" s="141">
        <f t="shared" si="81"/>
        <v>-5.7276859861857266E-3</v>
      </c>
      <c r="AE107" s="141">
        <f t="shared" si="82"/>
        <v>3.2806386756348361E-6</v>
      </c>
      <c r="AF107" s="141">
        <f t="shared" si="83"/>
        <v>3.9407589998538994E-2</v>
      </c>
      <c r="AG107" s="153"/>
      <c r="AH107" s="141">
        <f t="shared" si="70"/>
        <v>4.5135275984724721E-2</v>
      </c>
      <c r="AI107" s="141">
        <f t="shared" si="71"/>
        <v>1.0767931785027725</v>
      </c>
      <c r="AJ107" s="141">
        <f t="shared" si="72"/>
        <v>0.10010285129736936</v>
      </c>
      <c r="AK107" s="141">
        <f t="shared" si="73"/>
        <v>0.58827594112867687</v>
      </c>
      <c r="AL107" s="141">
        <f t="shared" si="74"/>
        <v>-1.7006017133320175</v>
      </c>
      <c r="AM107" s="141">
        <f t="shared" si="75"/>
        <v>-1.1390236570250476</v>
      </c>
      <c r="AN107" s="141">
        <f t="shared" si="85"/>
        <v>10.259792174847837</v>
      </c>
      <c r="AO107" s="141">
        <f t="shared" si="85"/>
        <v>10.258267287267559</v>
      </c>
      <c r="AP107" s="141">
        <f t="shared" si="85"/>
        <v>10.254452095633679</v>
      </c>
      <c r="AQ107" s="141">
        <f t="shared" si="85"/>
        <v>10.244975523035864</v>
      </c>
      <c r="AR107" s="141">
        <f t="shared" si="85"/>
        <v>10.221841372767271</v>
      </c>
      <c r="AS107" s="141">
        <f t="shared" si="85"/>
        <v>10.167523092767748</v>
      </c>
      <c r="AT107" s="141">
        <f t="shared" si="85"/>
        <v>10.049355559228182</v>
      </c>
      <c r="AU107" s="141">
        <f t="shared" si="76"/>
        <v>9.8206074241002703</v>
      </c>
      <c r="AW107" s="141">
        <v>11000</v>
      </c>
      <c r="AX107" s="141">
        <f t="shared" si="50"/>
        <v>0.33560018828099253</v>
      </c>
      <c r="AY107" s="141">
        <f t="shared" si="51"/>
        <v>0.28580982112089315</v>
      </c>
      <c r="AZ107" s="141">
        <f t="shared" si="52"/>
        <v>4.9790367160099366E-2</v>
      </c>
      <c r="BA107" s="141">
        <f t="shared" si="53"/>
        <v>1.1128691399748882</v>
      </c>
      <c r="BB107" s="141">
        <f t="shared" si="54"/>
        <v>0.21915812492591508</v>
      </c>
      <c r="BC107" s="141">
        <f t="shared" si="55"/>
        <v>1.762213266605001</v>
      </c>
      <c r="BD107" s="141">
        <f t="shared" si="56"/>
        <v>1.2123937320340361</v>
      </c>
      <c r="BE107" s="141">
        <f t="shared" si="60"/>
        <v>14.918253557946665</v>
      </c>
      <c r="BF107" s="141">
        <f t="shared" si="60"/>
        <v>14.92006756811603</v>
      </c>
      <c r="BG107" s="141">
        <f t="shared" si="60"/>
        <v>14.924393206901755</v>
      </c>
      <c r="BH107" s="141">
        <f t="shared" si="58"/>
        <v>14.934633683597655</v>
      </c>
      <c r="BI107" s="141">
        <f t="shared" si="58"/>
        <v>14.958480029292888</v>
      </c>
      <c r="BJ107" s="141">
        <f t="shared" si="58"/>
        <v>15.012077378382138</v>
      </c>
      <c r="BK107" s="141">
        <f t="shared" si="58"/>
        <v>15.124733213271266</v>
      </c>
      <c r="BL107" s="141">
        <f t="shared" si="57"/>
        <v>15.338803116595539</v>
      </c>
    </row>
    <row r="108" spans="1:64" s="141" customFormat="1" ht="12.95" customHeight="1" x14ac:dyDescent="0.2">
      <c r="A108" s="150" t="s">
        <v>536</v>
      </c>
      <c r="B108" s="151" t="s">
        <v>84</v>
      </c>
      <c r="C108" s="152">
        <v>37483.523999999998</v>
      </c>
      <c r="D108" s="152" t="s">
        <v>163</v>
      </c>
      <c r="E108" s="141">
        <f t="shared" si="64"/>
        <v>-1259.9830980957499</v>
      </c>
      <c r="F108" s="141">
        <f t="shared" si="65"/>
        <v>-1260</v>
      </c>
      <c r="G108" s="141">
        <f t="shared" si="77"/>
        <v>2.9307999997399747E-2</v>
      </c>
      <c r="I108" s="141">
        <f t="shared" si="86"/>
        <v>2.9307999997399747E-2</v>
      </c>
      <c r="P108" s="141">
        <f t="shared" si="66"/>
        <v>-1.0880661260553115E-2</v>
      </c>
      <c r="Q108" s="161">
        <f t="shared" si="67"/>
        <v>22465.023999999998</v>
      </c>
      <c r="R108" s="141">
        <f t="shared" si="78"/>
        <v>1.6151284937064813E-3</v>
      </c>
      <c r="S108" s="153">
        <f t="shared" si="87"/>
        <v>0.1</v>
      </c>
      <c r="Z108" s="141">
        <f t="shared" si="68"/>
        <v>-1260</v>
      </c>
      <c r="AA108" s="141">
        <f t="shared" si="69"/>
        <v>3.3822254426273811E-2</v>
      </c>
      <c r="AB108" s="141">
        <f t="shared" si="79"/>
        <v>-1.5394915689427177E-2</v>
      </c>
      <c r="AC108" s="141">
        <f t="shared" si="80"/>
        <v>4.0188661257952861E-2</v>
      </c>
      <c r="AD108" s="141">
        <f t="shared" si="81"/>
        <v>-4.5142544288740635E-3</v>
      </c>
      <c r="AE108" s="141">
        <f t="shared" si="82"/>
        <v>2.0378493048609098E-6</v>
      </c>
      <c r="AF108" s="141">
        <f t="shared" si="83"/>
        <v>4.0188661257952861E-2</v>
      </c>
      <c r="AG108" s="153"/>
      <c r="AH108" s="141">
        <f t="shared" si="70"/>
        <v>4.4702915686826925E-2</v>
      </c>
      <c r="AI108" s="141">
        <f t="shared" si="71"/>
        <v>1.0703258643424229</v>
      </c>
      <c r="AJ108" s="141">
        <f t="shared" si="72"/>
        <v>8.9166194216799902E-2</v>
      </c>
      <c r="AK108" s="141">
        <f t="shared" si="73"/>
        <v>0.58908407547639596</v>
      </c>
      <c r="AL108" s="141">
        <f t="shared" si="74"/>
        <v>-1.6896156954231381</v>
      </c>
      <c r="AM108" s="141">
        <f t="shared" si="75"/>
        <v>-1.1264824959106825</v>
      </c>
      <c r="AN108" s="141">
        <f t="shared" si="85"/>
        <v>10.268030030167205</v>
      </c>
      <c r="AO108" s="141">
        <f t="shared" si="85"/>
        <v>10.266556960320857</v>
      </c>
      <c r="AP108" s="141">
        <f t="shared" si="85"/>
        <v>10.262837267115865</v>
      </c>
      <c r="AQ108" s="141">
        <f t="shared" si="85"/>
        <v>10.253512173767028</v>
      </c>
      <c r="AR108" s="141">
        <f t="shared" si="85"/>
        <v>10.23053958677326</v>
      </c>
      <c r="AS108" s="141">
        <f t="shared" si="85"/>
        <v>10.176141969235854</v>
      </c>
      <c r="AT108" s="141">
        <f t="shared" si="85"/>
        <v>10.057007141613136</v>
      </c>
      <c r="AU108" s="141">
        <f t="shared" si="76"/>
        <v>9.8255540586547028</v>
      </c>
      <c r="AW108" s="141">
        <v>11200</v>
      </c>
      <c r="AX108" s="141">
        <f t="shared" si="50"/>
        <v>0.34966820684810773</v>
      </c>
      <c r="AY108" s="141">
        <f t="shared" si="51"/>
        <v>0.29270035316590903</v>
      </c>
      <c r="AZ108" s="141">
        <f t="shared" si="52"/>
        <v>5.6967853682198671E-2</v>
      </c>
      <c r="BA108" s="141">
        <f t="shared" si="53"/>
        <v>1.248887749638925</v>
      </c>
      <c r="BB108" s="141">
        <f t="shared" si="54"/>
        <v>0.44614366056480531</v>
      </c>
      <c r="BC108" s="141">
        <f t="shared" si="55"/>
        <v>2.0037134740162639</v>
      </c>
      <c r="BD108" s="141">
        <f t="shared" si="56"/>
        <v>1.563786464933054</v>
      </c>
      <c r="BE108" s="141">
        <f t="shared" si="60"/>
        <v>15.082943755685955</v>
      </c>
      <c r="BF108" s="141">
        <f t="shared" si="60"/>
        <v>15.085705735792194</v>
      </c>
      <c r="BG108" s="141">
        <f t="shared" si="60"/>
        <v>15.091423484200559</v>
      </c>
      <c r="BH108" s="141">
        <f t="shared" si="58"/>
        <v>15.103187341788617</v>
      </c>
      <c r="BI108" s="141">
        <f t="shared" si="58"/>
        <v>15.127096417462404</v>
      </c>
      <c r="BJ108" s="141">
        <f t="shared" si="58"/>
        <v>15.17458165961604</v>
      </c>
      <c r="BK108" s="141">
        <f t="shared" si="58"/>
        <v>15.265233242036683</v>
      </c>
      <c r="BL108" s="141">
        <f t="shared" si="57"/>
        <v>15.428741926676139</v>
      </c>
    </row>
    <row r="109" spans="1:64" s="141" customFormat="1" ht="12.95" customHeight="1" x14ac:dyDescent="0.2">
      <c r="A109" s="150" t="s">
        <v>536</v>
      </c>
      <c r="B109" s="151" t="s">
        <v>84</v>
      </c>
      <c r="C109" s="152">
        <v>37523.410000000003</v>
      </c>
      <c r="D109" s="152" t="s">
        <v>163</v>
      </c>
      <c r="E109" s="141">
        <f t="shared" si="64"/>
        <v>-1236.9808682300793</v>
      </c>
      <c r="F109" s="141">
        <f t="shared" si="65"/>
        <v>-1237</v>
      </c>
      <c r="G109" s="141">
        <f t="shared" si="77"/>
        <v>3.3174600008351263E-2</v>
      </c>
      <c r="I109" s="141">
        <f t="shared" si="86"/>
        <v>3.3174600008351263E-2</v>
      </c>
      <c r="P109" s="141">
        <f t="shared" si="66"/>
        <v>-1.0555657712190017E-2</v>
      </c>
      <c r="Q109" s="161">
        <f t="shared" si="67"/>
        <v>22504.910000000003</v>
      </c>
      <c r="R109" s="141">
        <f t="shared" si="78"/>
        <v>1.9123354403049603E-3</v>
      </c>
      <c r="S109" s="153">
        <f t="shared" si="87"/>
        <v>0.1</v>
      </c>
      <c r="Z109" s="141">
        <f t="shared" si="68"/>
        <v>-1237</v>
      </c>
      <c r="AA109" s="141">
        <f t="shared" si="69"/>
        <v>3.3242137063220739E-2</v>
      </c>
      <c r="AB109" s="141">
        <f t="shared" si="79"/>
        <v>-1.0623194767059495E-2</v>
      </c>
      <c r="AC109" s="141">
        <f t="shared" si="80"/>
        <v>4.3730257720541281E-2</v>
      </c>
      <c r="AD109" s="141">
        <f t="shared" si="81"/>
        <v>-6.7537054869476476E-5</v>
      </c>
      <c r="AE109" s="141">
        <f t="shared" si="82"/>
        <v>4.5612537804426762E-10</v>
      </c>
      <c r="AF109" s="141">
        <f t="shared" si="83"/>
        <v>4.3730257720541281E-2</v>
      </c>
      <c r="AG109" s="153"/>
      <c r="AH109" s="141">
        <f t="shared" si="70"/>
        <v>4.3797794775410757E-2</v>
      </c>
      <c r="AI109" s="141">
        <f t="shared" si="71"/>
        <v>1.0570284357351134</v>
      </c>
      <c r="AJ109" s="141">
        <f t="shared" si="72"/>
        <v>6.6690608260377787E-2</v>
      </c>
      <c r="AK109" s="141">
        <f t="shared" si="73"/>
        <v>0.59051971405956905</v>
      </c>
      <c r="AL109" s="141">
        <f t="shared" si="74"/>
        <v>-1.6670710655948289</v>
      </c>
      <c r="AM109" s="141">
        <f t="shared" si="75"/>
        <v>-1.1012256755427798</v>
      </c>
      <c r="AN109" s="141">
        <f t="shared" si="85"/>
        <v>10.285092299987625</v>
      </c>
      <c r="AO109" s="141">
        <f t="shared" si="85"/>
        <v>10.283725221849199</v>
      </c>
      <c r="AP109" s="141">
        <f t="shared" si="85"/>
        <v>10.280204842404116</v>
      </c>
      <c r="AQ109" s="141">
        <f t="shared" si="85"/>
        <v>10.271204347097633</v>
      </c>
      <c r="AR109" s="141">
        <f t="shared" si="85"/>
        <v>10.248597143983712</v>
      </c>
      <c r="AS109" s="141">
        <f t="shared" si="85"/>
        <v>10.194087986713182</v>
      </c>
      <c r="AT109" s="141">
        <f t="shared" si="85"/>
        <v>10.072987526245363</v>
      </c>
      <c r="AU109" s="141">
        <f t="shared" si="76"/>
        <v>9.8358970218139703</v>
      </c>
    </row>
    <row r="110" spans="1:64" s="141" customFormat="1" ht="12.95" customHeight="1" x14ac:dyDescent="0.2">
      <c r="A110" s="150" t="s">
        <v>536</v>
      </c>
      <c r="B110" s="151" t="s">
        <v>84</v>
      </c>
      <c r="C110" s="152">
        <v>37556.353000000003</v>
      </c>
      <c r="D110" s="152" t="s">
        <v>163</v>
      </c>
      <c r="E110" s="141">
        <f t="shared" si="64"/>
        <v>-1217.9826618803663</v>
      </c>
      <c r="F110" s="141">
        <f t="shared" si="65"/>
        <v>-1218</v>
      </c>
      <c r="G110" s="141">
        <f t="shared" si="77"/>
        <v>3.0064400008996017E-2</v>
      </c>
      <c r="I110" s="141">
        <f t="shared" si="86"/>
        <v>3.0064400008996017E-2</v>
      </c>
      <c r="P110" s="141">
        <f t="shared" si="66"/>
        <v>-1.0286519881087978E-2</v>
      </c>
      <c r="Q110" s="161">
        <f t="shared" si="67"/>
        <v>22537.853000000003</v>
      </c>
      <c r="R110" s="141">
        <f t="shared" si="78"/>
        <v>1.6281967359759758E-3</v>
      </c>
      <c r="S110" s="153">
        <f t="shared" si="87"/>
        <v>0.1</v>
      </c>
      <c r="Z110" s="141">
        <f t="shared" si="68"/>
        <v>-1218</v>
      </c>
      <c r="AA110" s="141">
        <f t="shared" si="69"/>
        <v>3.2762737970284644E-2</v>
      </c>
      <c r="AB110" s="141">
        <f t="shared" si="79"/>
        <v>-1.2984857842376601E-2</v>
      </c>
      <c r="AC110" s="141">
        <f t="shared" si="80"/>
        <v>4.0350919890083992E-2</v>
      </c>
      <c r="AD110" s="141">
        <f t="shared" si="81"/>
        <v>-2.6983379612886271E-3</v>
      </c>
      <c r="AE110" s="141">
        <f t="shared" si="82"/>
        <v>7.2810277533312649E-7</v>
      </c>
      <c r="AF110" s="141">
        <f t="shared" si="83"/>
        <v>4.0350919890083992E-2</v>
      </c>
      <c r="AG110" s="153"/>
      <c r="AH110" s="141">
        <f t="shared" si="70"/>
        <v>4.3049257851372619E-2</v>
      </c>
      <c r="AI110" s="141">
        <f t="shared" si="71"/>
        <v>1.0462718079966722</v>
      </c>
      <c r="AJ110" s="141">
        <f t="shared" si="72"/>
        <v>4.8520548243143322E-2</v>
      </c>
      <c r="AK110" s="141">
        <f t="shared" si="73"/>
        <v>0.59145979995271725</v>
      </c>
      <c r="AL110" s="141">
        <f t="shared" si="74"/>
        <v>-1.6488705288291889</v>
      </c>
      <c r="AM110" s="141">
        <f t="shared" si="75"/>
        <v>-1.081288776260471</v>
      </c>
      <c r="AN110" s="141">
        <f t="shared" si="85"/>
        <v>10.299024352054042</v>
      </c>
      <c r="AO110" s="141">
        <f t="shared" si="85"/>
        <v>10.297742179238877</v>
      </c>
      <c r="AP110" s="141">
        <f t="shared" si="85"/>
        <v>10.294385449021553</v>
      </c>
      <c r="AQ110" s="141">
        <f t="shared" si="85"/>
        <v>10.285659984649692</v>
      </c>
      <c r="AR110" s="141">
        <f t="shared" si="85"/>
        <v>10.263381414264082</v>
      </c>
      <c r="AS110" s="141">
        <f t="shared" si="85"/>
        <v>10.208835106349785</v>
      </c>
      <c r="AT110" s="141">
        <f t="shared" si="85"/>
        <v>10.086169609725918</v>
      </c>
      <c r="AU110" s="141">
        <f t="shared" si="76"/>
        <v>9.8444412087716273</v>
      </c>
    </row>
    <row r="111" spans="1:64" s="141" customFormat="1" ht="12.95" customHeight="1" x14ac:dyDescent="0.2">
      <c r="A111" s="150" t="s">
        <v>536</v>
      </c>
      <c r="B111" s="151" t="s">
        <v>84</v>
      </c>
      <c r="C111" s="152">
        <v>37790.445</v>
      </c>
      <c r="D111" s="152" t="s">
        <v>163</v>
      </c>
      <c r="E111" s="141">
        <f t="shared" si="64"/>
        <v>-1082.9819600372716</v>
      </c>
      <c r="F111" s="141">
        <f t="shared" si="65"/>
        <v>-1083</v>
      </c>
      <c r="G111" s="141">
        <f t="shared" si="77"/>
        <v>3.1281400006264448E-2</v>
      </c>
      <c r="I111" s="141">
        <f t="shared" si="86"/>
        <v>3.1281400006264448E-2</v>
      </c>
      <c r="P111" s="141">
        <f t="shared" si="66"/>
        <v>-8.357117592040806E-3</v>
      </c>
      <c r="Q111" s="161">
        <f t="shared" si="67"/>
        <v>22771.945</v>
      </c>
      <c r="R111" s="141">
        <f t="shared" si="78"/>
        <v>1.5712120773911551E-3</v>
      </c>
      <c r="S111" s="153">
        <f t="shared" si="87"/>
        <v>0.1</v>
      </c>
      <c r="Z111" s="141">
        <f t="shared" si="68"/>
        <v>-1083</v>
      </c>
      <c r="AA111" s="141">
        <f t="shared" si="69"/>
        <v>2.9373482768089671E-2</v>
      </c>
      <c r="AB111" s="141">
        <f t="shared" si="79"/>
        <v>-6.4492003538660289E-3</v>
      </c>
      <c r="AC111" s="141">
        <f t="shared" si="80"/>
        <v>3.9638517598305251E-2</v>
      </c>
      <c r="AD111" s="141">
        <f t="shared" si="81"/>
        <v>1.9079172381747771E-3</v>
      </c>
      <c r="AE111" s="141">
        <f t="shared" si="82"/>
        <v>3.6401481877244693E-7</v>
      </c>
      <c r="AF111" s="141">
        <f t="shared" si="83"/>
        <v>3.9638517598305251E-2</v>
      </c>
      <c r="AG111" s="153"/>
      <c r="AH111" s="141">
        <f t="shared" si="70"/>
        <v>3.7730600360130477E-2</v>
      </c>
      <c r="AI111" s="141">
        <f t="shared" si="71"/>
        <v>0.97558300774584694</v>
      </c>
      <c r="AJ111" s="141">
        <f t="shared" si="72"/>
        <v>-7.0644164555042063E-2</v>
      </c>
      <c r="AK111" s="141">
        <f t="shared" si="73"/>
        <v>0.59276435930700977</v>
      </c>
      <c r="AL111" s="141">
        <f t="shared" si="74"/>
        <v>-1.5296278658440474</v>
      </c>
      <c r="AM111" s="141">
        <f t="shared" si="75"/>
        <v>-0.95965628519289492</v>
      </c>
      <c r="AN111" s="141">
        <f t="shared" ref="AN111:AT120" si="88">$AU111+$AB$7*SIN(AO111)</f>
        <v>10.394015301384529</v>
      </c>
      <c r="AO111" s="141">
        <f t="shared" si="88"/>
        <v>10.39325268632647</v>
      </c>
      <c r="AP111" s="141">
        <f t="shared" si="88"/>
        <v>10.390987535768382</v>
      </c>
      <c r="AQ111" s="141">
        <f t="shared" si="88"/>
        <v>10.384302816654426</v>
      </c>
      <c r="AR111" s="141">
        <f t="shared" si="88"/>
        <v>10.364936053713821</v>
      </c>
      <c r="AS111" s="141">
        <f t="shared" si="88"/>
        <v>10.311504246924837</v>
      </c>
      <c r="AT111" s="141">
        <f t="shared" si="88"/>
        <v>10.179303975658279</v>
      </c>
      <c r="AU111" s="141">
        <f t="shared" si="76"/>
        <v>9.9051499055760353</v>
      </c>
    </row>
    <row r="112" spans="1:64" s="141" customFormat="1" ht="12.95" customHeight="1" x14ac:dyDescent="0.2">
      <c r="A112" s="150" t="s">
        <v>536</v>
      </c>
      <c r="B112" s="151" t="s">
        <v>84</v>
      </c>
      <c r="C112" s="152">
        <v>37835.525999999998</v>
      </c>
      <c r="D112" s="152" t="s">
        <v>163</v>
      </c>
      <c r="E112" s="141">
        <f t="shared" si="64"/>
        <v>-1056.9837771015523</v>
      </c>
      <c r="F112" s="141">
        <f t="shared" si="65"/>
        <v>-1057</v>
      </c>
      <c r="G112" s="141">
        <f t="shared" si="77"/>
        <v>2.8130600003350992E-2</v>
      </c>
      <c r="I112" s="141">
        <f t="shared" si="86"/>
        <v>2.8130600003350992E-2</v>
      </c>
      <c r="P112" s="141">
        <f t="shared" si="66"/>
        <v>-7.9820845284106264E-3</v>
      </c>
      <c r="Q112" s="161">
        <f t="shared" si="67"/>
        <v>22817.025999999998</v>
      </c>
      <c r="R112" s="141">
        <f t="shared" si="78"/>
        <v>1.3041259840905349E-3</v>
      </c>
      <c r="S112" s="153">
        <f t="shared" si="87"/>
        <v>0.1</v>
      </c>
      <c r="Z112" s="141">
        <f t="shared" si="68"/>
        <v>-1057</v>
      </c>
      <c r="AA112" s="141">
        <f t="shared" si="69"/>
        <v>2.872784707511522E-2</v>
      </c>
      <c r="AB112" s="141">
        <f t="shared" si="79"/>
        <v>-8.5793316001748568E-3</v>
      </c>
      <c r="AC112" s="141">
        <f t="shared" si="80"/>
        <v>3.611268453176162E-2</v>
      </c>
      <c r="AD112" s="141">
        <f t="shared" si="81"/>
        <v>-5.9724707176422864E-4</v>
      </c>
      <c r="AE112" s="141">
        <f t="shared" si="82"/>
        <v>3.5670406473094568E-8</v>
      </c>
      <c r="AF112" s="141">
        <f t="shared" si="83"/>
        <v>3.611268453176162E-2</v>
      </c>
      <c r="AG112" s="153"/>
      <c r="AH112" s="141">
        <f t="shared" si="70"/>
        <v>3.6709931603525849E-2</v>
      </c>
      <c r="AI112" s="141">
        <f t="shared" si="71"/>
        <v>0.96307144005737522</v>
      </c>
      <c r="AJ112" s="141">
        <f t="shared" si="72"/>
        <v>-9.1691992360713875E-2</v>
      </c>
      <c r="AK112" s="141">
        <f t="shared" si="73"/>
        <v>0.59211659040762665</v>
      </c>
      <c r="AL112" s="141">
        <f t="shared" si="74"/>
        <v>-1.5085099590868711</v>
      </c>
      <c r="AM112" s="141">
        <f t="shared" si="75"/>
        <v>-0.93957589497001526</v>
      </c>
      <c r="AN112" s="141">
        <f t="shared" si="88"/>
        <v>10.411553539807294</v>
      </c>
      <c r="AO112" s="141">
        <f t="shared" si="88"/>
        <v>10.41087255658239</v>
      </c>
      <c r="AP112" s="141">
        <f t="shared" si="88"/>
        <v>10.408796182573898</v>
      </c>
      <c r="AQ112" s="141">
        <f t="shared" si="88"/>
        <v>10.40250476074228</v>
      </c>
      <c r="AR112" s="141">
        <f t="shared" si="88"/>
        <v>10.383789554083407</v>
      </c>
      <c r="AS112" s="141">
        <f t="shared" si="88"/>
        <v>10.33083606321784</v>
      </c>
      <c r="AT112" s="141">
        <f t="shared" si="88"/>
        <v>10.197128595013821</v>
      </c>
      <c r="AU112" s="141">
        <f t="shared" si="76"/>
        <v>9.9168419508865124</v>
      </c>
    </row>
    <row r="113" spans="1:47" s="141" customFormat="1" ht="12.95" customHeight="1" x14ac:dyDescent="0.2">
      <c r="A113" s="150" t="s">
        <v>536</v>
      </c>
      <c r="B113" s="151" t="s">
        <v>84</v>
      </c>
      <c r="C113" s="152">
        <v>37882.349000000002</v>
      </c>
      <c r="D113" s="152" t="s">
        <v>163</v>
      </c>
      <c r="E113" s="141">
        <f t="shared" si="64"/>
        <v>-1029.9809839159677</v>
      </c>
      <c r="F113" s="141">
        <f t="shared" si="65"/>
        <v>-1030</v>
      </c>
      <c r="G113" s="141">
        <f t="shared" si="77"/>
        <v>3.2974000001559034E-2</v>
      </c>
      <c r="I113" s="141">
        <f t="shared" si="86"/>
        <v>3.2974000001559034E-2</v>
      </c>
      <c r="P113" s="141">
        <f t="shared" si="66"/>
        <v>-7.5914496094441272E-3</v>
      </c>
      <c r="Q113" s="161">
        <f t="shared" si="67"/>
        <v>22863.849000000002</v>
      </c>
      <c r="R113" s="141">
        <f t="shared" si="78"/>
        <v>1.6455557021428364E-3</v>
      </c>
      <c r="S113" s="153">
        <f t="shared" si="87"/>
        <v>0.1</v>
      </c>
      <c r="Z113" s="141">
        <f t="shared" si="68"/>
        <v>-1030</v>
      </c>
      <c r="AA113" s="141">
        <f t="shared" si="69"/>
        <v>2.8060903124812638E-2</v>
      </c>
      <c r="AB113" s="141">
        <f t="shared" si="79"/>
        <v>-2.6783527326977308E-3</v>
      </c>
      <c r="AC113" s="141">
        <f t="shared" si="80"/>
        <v>4.0565449611003161E-2</v>
      </c>
      <c r="AD113" s="141">
        <f t="shared" si="81"/>
        <v>4.9130968767463964E-3</v>
      </c>
      <c r="AE113" s="141">
        <f t="shared" si="82"/>
        <v>2.4138520920295197E-6</v>
      </c>
      <c r="AF113" s="141">
        <f t="shared" si="83"/>
        <v>4.0565449611003161E-2</v>
      </c>
      <c r="AG113" s="153"/>
      <c r="AH113" s="141">
        <f t="shared" si="70"/>
        <v>3.5652352734256765E-2</v>
      </c>
      <c r="AI113" s="141">
        <f t="shared" si="71"/>
        <v>0.95043406630976424</v>
      </c>
      <c r="AJ113" s="141">
        <f t="shared" si="72"/>
        <v>-0.11293804769586963</v>
      </c>
      <c r="AK113" s="141">
        <f t="shared" si="73"/>
        <v>0.59119285634453023</v>
      </c>
      <c r="AL113" s="141">
        <f t="shared" si="74"/>
        <v>-1.4871513983818359</v>
      </c>
      <c r="AM113" s="141">
        <f t="shared" si="75"/>
        <v>-0.91966791509127332</v>
      </c>
      <c r="AN113" s="141">
        <f t="shared" si="88"/>
        <v>10.429524790190928</v>
      </c>
      <c r="AO113" s="141">
        <f t="shared" si="88"/>
        <v>10.428922153224105</v>
      </c>
      <c r="AP113" s="141">
        <f t="shared" si="88"/>
        <v>10.427032681216929</v>
      </c>
      <c r="AQ113" s="141">
        <f t="shared" si="88"/>
        <v>10.421144405998817</v>
      </c>
      <c r="AR113" s="141">
        <f t="shared" si="88"/>
        <v>10.403127772174336</v>
      </c>
      <c r="AS113" s="141">
        <f t="shared" si="88"/>
        <v>10.350755238652185</v>
      </c>
      <c r="AT113" s="141">
        <f t="shared" si="88"/>
        <v>10.215598210612839</v>
      </c>
      <c r="AU113" s="141">
        <f t="shared" si="76"/>
        <v>9.9289836902473922</v>
      </c>
    </row>
    <row r="114" spans="1:47" s="141" customFormat="1" ht="12.95" customHeight="1" x14ac:dyDescent="0.2">
      <c r="A114" s="150" t="s">
        <v>555</v>
      </c>
      <c r="B114" s="151" t="s">
        <v>84</v>
      </c>
      <c r="C114" s="152">
        <v>38546.461000000003</v>
      </c>
      <c r="D114" s="152" t="s">
        <v>163</v>
      </c>
      <c r="E114" s="141">
        <f t="shared" si="64"/>
        <v>-646.98803198927817</v>
      </c>
      <c r="F114" s="141">
        <f t="shared" si="65"/>
        <v>-647</v>
      </c>
      <c r="G114" s="141">
        <f t="shared" si="77"/>
        <v>2.0752600008563604E-2</v>
      </c>
      <c r="I114" s="141">
        <f t="shared" si="86"/>
        <v>2.0752600008563604E-2</v>
      </c>
      <c r="P114" s="141">
        <f t="shared" si="66"/>
        <v>-1.9210078884634213E-3</v>
      </c>
      <c r="Q114" s="161">
        <f t="shared" si="67"/>
        <v>23527.961000000003</v>
      </c>
      <c r="R114" s="141">
        <f t="shared" si="78"/>
        <v>5.1409249506812621E-4</v>
      </c>
      <c r="S114" s="153">
        <f t="shared" si="87"/>
        <v>0.1</v>
      </c>
      <c r="Z114" s="141">
        <f t="shared" si="68"/>
        <v>-647</v>
      </c>
      <c r="AA114" s="141">
        <f t="shared" si="69"/>
        <v>1.9158598090295069E-2</v>
      </c>
      <c r="AB114" s="141">
        <f t="shared" si="79"/>
        <v>-3.270059701948845E-4</v>
      </c>
      <c r="AC114" s="141">
        <f t="shared" si="80"/>
        <v>2.2673607897027024E-2</v>
      </c>
      <c r="AD114" s="141">
        <f t="shared" si="81"/>
        <v>1.5940019182685353E-3</v>
      </c>
      <c r="AE114" s="141">
        <f t="shared" si="82"/>
        <v>2.5408421154437705E-7</v>
      </c>
      <c r="AF114" s="141">
        <f t="shared" si="83"/>
        <v>2.2673607897027024E-2</v>
      </c>
      <c r="AG114" s="153"/>
      <c r="AH114" s="141">
        <f t="shared" si="70"/>
        <v>2.1079605978758489E-2</v>
      </c>
      <c r="AI114" s="141">
        <f t="shared" si="71"/>
        <v>0.80442064714751293</v>
      </c>
      <c r="AJ114" s="141">
        <f t="shared" si="72"/>
        <v>-0.35740068587564233</v>
      </c>
      <c r="AK114" s="141">
        <f t="shared" si="73"/>
        <v>0.56010221559389628</v>
      </c>
      <c r="AL114" s="141">
        <f t="shared" si="74"/>
        <v>-1.2348476531441437</v>
      </c>
      <c r="AM114" s="141">
        <f t="shared" si="75"/>
        <v>-0.71002697610702192</v>
      </c>
      <c r="AN114" s="141">
        <f t="shared" si="88"/>
        <v>10.661714812305254</v>
      </c>
      <c r="AO114" s="141">
        <f t="shared" si="88"/>
        <v>10.661656711457375</v>
      </c>
      <c r="AP114" s="141">
        <f t="shared" si="88"/>
        <v>10.661358030882136</v>
      </c>
      <c r="AQ114" s="141">
        <f t="shared" si="88"/>
        <v>10.659826632337023</v>
      </c>
      <c r="AR114" s="141">
        <f t="shared" si="88"/>
        <v>10.652078010359688</v>
      </c>
      <c r="AS114" s="141">
        <f t="shared" si="88"/>
        <v>10.615189948724431</v>
      </c>
      <c r="AT114" s="141">
        <f t="shared" si="88"/>
        <v>10.472613396439096</v>
      </c>
      <c r="AU114" s="141">
        <f t="shared" si="76"/>
        <v>10.101216511551744</v>
      </c>
    </row>
    <row r="115" spans="1:47" s="141" customFormat="1" ht="12.95" customHeight="1" x14ac:dyDescent="0.2">
      <c r="A115" s="18" t="s">
        <v>161</v>
      </c>
      <c r="B115" s="154"/>
      <c r="C115" s="155">
        <v>39621.523000000001</v>
      </c>
      <c r="D115" s="155" t="s">
        <v>162</v>
      </c>
      <c r="E115" s="141">
        <f t="shared" si="64"/>
        <v>-27.000486388220768</v>
      </c>
      <c r="F115" s="141">
        <f t="shared" si="65"/>
        <v>-27</v>
      </c>
      <c r="G115" s="141">
        <f t="shared" si="77"/>
        <v>-8.4339999739313498E-4</v>
      </c>
      <c r="H115" s="141">
        <f>+G115</f>
        <v>-8.4339999739313498E-4</v>
      </c>
      <c r="P115" s="141">
        <f t="shared" si="66"/>
        <v>7.7699983922107077E-3</v>
      </c>
      <c r="Q115" s="161">
        <f t="shared" si="67"/>
        <v>24603.023000000001</v>
      </c>
      <c r="R115" s="141">
        <f t="shared" si="78"/>
        <v>7.4190631818030084E-5</v>
      </c>
      <c r="S115" s="153">
        <f>S$15</f>
        <v>0.2</v>
      </c>
      <c r="Z115" s="141">
        <f t="shared" si="68"/>
        <v>-27</v>
      </c>
      <c r="AA115" s="141">
        <f t="shared" si="69"/>
        <v>7.6768546809879252E-3</v>
      </c>
      <c r="AB115" s="141">
        <f t="shared" si="79"/>
        <v>-7.5025628617035232E-4</v>
      </c>
      <c r="AC115" s="141">
        <f t="shared" si="80"/>
        <v>-8.6133983896038435E-3</v>
      </c>
      <c r="AD115" s="141">
        <f t="shared" si="81"/>
        <v>-8.5202546783810611E-3</v>
      </c>
      <c r="AE115" s="141">
        <f t="shared" si="82"/>
        <v>1.4518947956894873E-5</v>
      </c>
      <c r="AF115" s="141">
        <f t="shared" si="83"/>
        <v>-8.6133983896038435E-3</v>
      </c>
      <c r="AG115" s="153"/>
      <c r="AH115" s="141">
        <f t="shared" si="70"/>
        <v>-9.3143711222782612E-5</v>
      </c>
      <c r="AI115" s="141">
        <f t="shared" si="71"/>
        <v>0.65677302339748778</v>
      </c>
      <c r="AJ115" s="141">
        <f t="shared" si="72"/>
        <v>-0.60237133917969155</v>
      </c>
      <c r="AK115" s="141">
        <f t="shared" si="73"/>
        <v>0.48390186784893446</v>
      </c>
      <c r="AL115" s="141">
        <f t="shared" si="74"/>
        <v>-0.9538623328415754</v>
      </c>
      <c r="AM115" s="141">
        <f t="shared" si="75"/>
        <v>-0.51671645701729407</v>
      </c>
      <c r="AN115" s="141">
        <f t="shared" si="88"/>
        <v>10.973144631153033</v>
      </c>
      <c r="AO115" s="141">
        <f t="shared" si="88"/>
        <v>10.973144630982883</v>
      </c>
      <c r="AP115" s="141">
        <f t="shared" si="88"/>
        <v>10.97314461819513</v>
      </c>
      <c r="AQ115" s="141">
        <f t="shared" si="88"/>
        <v>10.973143657140005</v>
      </c>
      <c r="AR115" s="141">
        <f t="shared" si="88"/>
        <v>10.973071547120529</v>
      </c>
      <c r="AS115" s="141">
        <f t="shared" si="88"/>
        <v>10.968197410187759</v>
      </c>
      <c r="AT115" s="141">
        <f t="shared" si="88"/>
        <v>10.864404119578447</v>
      </c>
      <c r="AU115" s="141">
        <f t="shared" si="76"/>
        <v>10.380026822801607</v>
      </c>
    </row>
    <row r="116" spans="1:47" s="141" customFormat="1" ht="12.95" customHeight="1" x14ac:dyDescent="0.2">
      <c r="A116" s="18" t="s">
        <v>161</v>
      </c>
      <c r="B116" s="71"/>
      <c r="C116" s="20">
        <v>39654.466999999997</v>
      </c>
      <c r="D116" s="20" t="s">
        <v>163</v>
      </c>
      <c r="E116" s="141">
        <f t="shared" si="64"/>
        <v>-8.0017033391699144</v>
      </c>
      <c r="F116" s="141">
        <f t="shared" si="65"/>
        <v>-8</v>
      </c>
      <c r="G116" s="141">
        <f t="shared" si="77"/>
        <v>-2.9536000001826324E-3</v>
      </c>
      <c r="H116" s="141">
        <f>+G116</f>
        <v>-2.9536000001826324E-3</v>
      </c>
      <c r="P116" s="141">
        <f t="shared" si="66"/>
        <v>8.0769711357395243E-3</v>
      </c>
      <c r="Q116" s="161">
        <f t="shared" si="67"/>
        <v>24635.966999999997</v>
      </c>
      <c r="R116" s="141">
        <f t="shared" si="78"/>
        <v>1.2167349958463902E-4</v>
      </c>
      <c r="S116" s="153">
        <f>S$15</f>
        <v>0.2</v>
      </c>
      <c r="Z116" s="141">
        <f t="shared" si="68"/>
        <v>-8</v>
      </c>
      <c r="AA116" s="141">
        <f t="shared" si="69"/>
        <v>7.387173587604475E-3</v>
      </c>
      <c r="AB116" s="141">
        <f t="shared" si="79"/>
        <v>-2.263802452047583E-3</v>
      </c>
      <c r="AC116" s="141">
        <f t="shared" si="80"/>
        <v>-1.1030571135922157E-2</v>
      </c>
      <c r="AD116" s="141">
        <f t="shared" si="81"/>
        <v>-1.0340773587787108E-2</v>
      </c>
      <c r="AE116" s="141">
        <f t="shared" si="82"/>
        <v>2.1386319678775095E-5</v>
      </c>
      <c r="AF116" s="141">
        <f t="shared" si="83"/>
        <v>-1.1030571135922157E-2</v>
      </c>
      <c r="AG116" s="153"/>
      <c r="AH116" s="141">
        <f t="shared" si="70"/>
        <v>-6.8979754813504942E-4</v>
      </c>
      <c r="AI116" s="141">
        <f t="shared" si="71"/>
        <v>0.65338049668701648</v>
      </c>
      <c r="AJ116" s="141">
        <f t="shared" si="72"/>
        <v>-0.60796655702636981</v>
      </c>
      <c r="AK116" s="141">
        <f t="shared" si="73"/>
        <v>0.48147761640438674</v>
      </c>
      <c r="AL116" s="141">
        <f t="shared" si="74"/>
        <v>-0.94683398222807791</v>
      </c>
      <c r="AM116" s="141">
        <f t="shared" si="75"/>
        <v>-0.51227206330049835</v>
      </c>
      <c r="AN116" s="141">
        <f t="shared" si="88"/>
        <v>10.981781615042816</v>
      </c>
      <c r="AO116" s="141">
        <f t="shared" si="88"/>
        <v>10.981781615021328</v>
      </c>
      <c r="AP116" s="141">
        <f t="shared" si="88"/>
        <v>10.981781612395176</v>
      </c>
      <c r="AQ116" s="141">
        <f t="shared" si="88"/>
        <v>10.981781291450654</v>
      </c>
      <c r="AR116" s="141">
        <f t="shared" si="88"/>
        <v>10.981742124589481</v>
      </c>
      <c r="AS116" s="141">
        <f t="shared" si="88"/>
        <v>10.977591732759844</v>
      </c>
      <c r="AT116" s="141">
        <f t="shared" si="88"/>
        <v>10.875857450470976</v>
      </c>
      <c r="AU116" s="141">
        <f t="shared" si="76"/>
        <v>10.388571009759264</v>
      </c>
    </row>
    <row r="117" spans="1:47" s="141" customFormat="1" ht="12.95" customHeight="1" x14ac:dyDescent="0.2">
      <c r="A117" s="20" t="s">
        <v>161</v>
      </c>
      <c r="B117" s="71" t="s">
        <v>84</v>
      </c>
      <c r="C117" s="20">
        <v>39654.525000000001</v>
      </c>
      <c r="D117" s="20" t="s">
        <v>162</v>
      </c>
      <c r="E117" s="141">
        <f t="shared" si="64"/>
        <v>-7.9682547774612171</v>
      </c>
      <c r="F117" s="141">
        <f t="shared" si="65"/>
        <v>-8</v>
      </c>
      <c r="P117" s="141">
        <f t="shared" si="66"/>
        <v>8.0769711357395243E-3</v>
      </c>
      <c r="Q117" s="161">
        <f t="shared" si="67"/>
        <v>24636.025000000001</v>
      </c>
      <c r="R117" s="141">
        <f>+(P117-U117)^2</f>
        <v>2.2061272482441696E-3</v>
      </c>
      <c r="S117" s="153"/>
      <c r="U117" s="141">
        <f>+C117-(C$7+F117*C$8)</f>
        <v>5.5046400004357565E-2</v>
      </c>
      <c r="Z117" s="141">
        <f t="shared" si="68"/>
        <v>-8</v>
      </c>
      <c r="AA117" s="141">
        <f t="shared" si="69"/>
        <v>7.387173587604475E-3</v>
      </c>
      <c r="AB117" s="141">
        <f>IF(S117&lt;&gt;0,U117-AH117, -9999)</f>
        <v>-9999</v>
      </c>
      <c r="AC117" s="141">
        <f>+U117-P117</f>
        <v>4.6969428868618039E-2</v>
      </c>
      <c r="AD117" s="141">
        <f>IF(S117&lt;&gt;0,U117-AA117, -9999)</f>
        <v>-9999</v>
      </c>
      <c r="AE117" s="141">
        <f>+(U117-AA117)^2*S117</f>
        <v>0</v>
      </c>
      <c r="AF117" s="141">
        <f>IF(S117&lt;&gt;0,U117-P117, -9999)</f>
        <v>-9999</v>
      </c>
      <c r="AG117" s="153"/>
      <c r="AH117" s="141">
        <f t="shared" si="70"/>
        <v>-6.8979754813504942E-4</v>
      </c>
      <c r="AI117" s="141">
        <f t="shared" si="71"/>
        <v>0.65338049668701648</v>
      </c>
      <c r="AJ117" s="141">
        <f t="shared" si="72"/>
        <v>-0.60796655702636981</v>
      </c>
      <c r="AK117" s="141">
        <f t="shared" si="73"/>
        <v>0.48147761640438674</v>
      </c>
      <c r="AL117" s="141">
        <f t="shared" si="74"/>
        <v>-0.94683398222807791</v>
      </c>
      <c r="AM117" s="141">
        <f t="shared" si="75"/>
        <v>-0.51227206330049835</v>
      </c>
      <c r="AN117" s="141">
        <f t="shared" si="88"/>
        <v>10.981781615042816</v>
      </c>
      <c r="AO117" s="141">
        <f t="shared" si="88"/>
        <v>10.981781615021328</v>
      </c>
      <c r="AP117" s="141">
        <f t="shared" si="88"/>
        <v>10.981781612395176</v>
      </c>
      <c r="AQ117" s="141">
        <f t="shared" si="88"/>
        <v>10.981781291450654</v>
      </c>
      <c r="AR117" s="141">
        <f t="shared" si="88"/>
        <v>10.981742124589481</v>
      </c>
      <c r="AS117" s="141">
        <f t="shared" si="88"/>
        <v>10.977591732759844</v>
      </c>
      <c r="AT117" s="141">
        <f t="shared" si="88"/>
        <v>10.875857450470976</v>
      </c>
      <c r="AU117" s="141">
        <f t="shared" si="76"/>
        <v>10.388571009759264</v>
      </c>
    </row>
    <row r="118" spans="1:47" s="141" customFormat="1" ht="12.95" customHeight="1" x14ac:dyDescent="0.2">
      <c r="A118" s="18" t="s">
        <v>161</v>
      </c>
      <c r="B118" s="71"/>
      <c r="C118" s="20">
        <v>39668.341999999997</v>
      </c>
      <c r="D118" s="20" t="s">
        <v>162</v>
      </c>
      <c r="E118" s="141">
        <f t="shared" si="64"/>
        <v>0</v>
      </c>
      <c r="F118" s="141">
        <f t="shared" si="65"/>
        <v>0</v>
      </c>
      <c r="G118" s="141">
        <f t="shared" ref="G118:G149" si="89">+C118-(C$7+F118*C$8)</f>
        <v>0</v>
      </c>
      <c r="H118" s="141">
        <f>+G118</f>
        <v>0</v>
      </c>
      <c r="P118" s="141">
        <f t="shared" si="66"/>
        <v>8.2064005540910274E-3</v>
      </c>
      <c r="Q118" s="161">
        <f t="shared" si="67"/>
        <v>24649.841999999997</v>
      </c>
      <c r="R118" s="141">
        <f t="shared" ref="R118:R149" si="90">+(P118-G118)^2</f>
        <v>6.7345010054185525E-5</v>
      </c>
      <c r="S118" s="153">
        <f>S$15</f>
        <v>0.2</v>
      </c>
      <c r="Z118" s="141">
        <f t="shared" si="68"/>
        <v>0</v>
      </c>
      <c r="AA118" s="141">
        <f t="shared" si="69"/>
        <v>7.2663131721855817E-3</v>
      </c>
      <c r="AB118" s="141">
        <f t="shared" ref="AB118:AB149" si="91">IF(S118&lt;&gt;0,G118-AH118, -9999)</f>
        <v>9.4008738190544535E-4</v>
      </c>
      <c r="AC118" s="141">
        <f t="shared" ref="AC118:AC149" si="92">+G118-P118</f>
        <v>-8.2064005540910274E-3</v>
      </c>
      <c r="AD118" s="141">
        <f t="shared" ref="AD118:AD149" si="93">IF(S118&lt;&gt;0,G118-AA118, -9999)</f>
        <v>-7.2663131721855817E-3</v>
      </c>
      <c r="AE118" s="141">
        <f t="shared" ref="AE118:AE149" si="94">+(G118-AA118)^2*S118</f>
        <v>1.0559861423255539E-5</v>
      </c>
      <c r="AF118" s="141">
        <f t="shared" ref="AF118:AF149" si="95">IF(S118&lt;&gt;0,G118-P118, -9999)</f>
        <v>-8.2064005540910274E-3</v>
      </c>
      <c r="AG118" s="153"/>
      <c r="AH118" s="141">
        <f t="shared" si="70"/>
        <v>-9.4008738190544535E-4</v>
      </c>
      <c r="AI118" s="141">
        <f t="shared" si="71"/>
        <v>0.65196757514571069</v>
      </c>
      <c r="AJ118" s="141">
        <f t="shared" si="72"/>
        <v>-0.61029632538269418</v>
      </c>
      <c r="AK118" s="141">
        <f t="shared" si="73"/>
        <v>0.48045728886700489</v>
      </c>
      <c r="AL118" s="141">
        <f t="shared" si="74"/>
        <v>-0.94389631873868263</v>
      </c>
      <c r="AM118" s="141">
        <f t="shared" si="75"/>
        <v>-0.51041916967370315</v>
      </c>
      <c r="AN118" s="141">
        <f t="shared" si="88"/>
        <v>10.985404921072019</v>
      </c>
      <c r="AO118" s="141">
        <f t="shared" si="88"/>
        <v>10.985404921065925</v>
      </c>
      <c r="AP118" s="141">
        <f t="shared" si="88"/>
        <v>10.985404920055664</v>
      </c>
      <c r="AQ118" s="141">
        <f t="shared" si="88"/>
        <v>10.985404752602644</v>
      </c>
      <c r="AR118" s="141">
        <f t="shared" si="88"/>
        <v>10.985377034867822</v>
      </c>
      <c r="AS118" s="141">
        <f t="shared" si="88"/>
        <v>10.98152340441195</v>
      </c>
      <c r="AT118" s="141">
        <f t="shared" si="88"/>
        <v>10.880669275350826</v>
      </c>
      <c r="AU118" s="141">
        <f t="shared" si="76"/>
        <v>10.392168562162489</v>
      </c>
    </row>
    <row r="119" spans="1:47" s="141" customFormat="1" ht="12.95" customHeight="1" x14ac:dyDescent="0.2">
      <c r="A119" s="19" t="s">
        <v>66</v>
      </c>
      <c r="B119" s="19"/>
      <c r="C119" s="15">
        <v>39668.341999999997</v>
      </c>
      <c r="D119" s="15" t="s">
        <v>68</v>
      </c>
      <c r="E119" s="141">
        <f t="shared" si="64"/>
        <v>0</v>
      </c>
      <c r="F119" s="141">
        <f t="shared" si="65"/>
        <v>0</v>
      </c>
      <c r="G119" s="141">
        <f t="shared" si="89"/>
        <v>0</v>
      </c>
      <c r="H119" s="141">
        <f>+G119</f>
        <v>0</v>
      </c>
      <c r="P119" s="141">
        <f t="shared" si="66"/>
        <v>8.2064005540910274E-3</v>
      </c>
      <c r="Q119" s="161">
        <f t="shared" si="67"/>
        <v>24649.841999999997</v>
      </c>
      <c r="R119" s="141">
        <f t="shared" si="90"/>
        <v>6.7345010054185525E-5</v>
      </c>
      <c r="S119" s="153">
        <f>S$15</f>
        <v>0.2</v>
      </c>
      <c r="Z119" s="141">
        <f t="shared" si="68"/>
        <v>0</v>
      </c>
      <c r="AA119" s="141">
        <f t="shared" si="69"/>
        <v>7.2663131721855817E-3</v>
      </c>
      <c r="AB119" s="141">
        <f t="shared" si="91"/>
        <v>9.4008738190544535E-4</v>
      </c>
      <c r="AC119" s="141">
        <f t="shared" si="92"/>
        <v>-8.2064005540910274E-3</v>
      </c>
      <c r="AD119" s="141">
        <f t="shared" si="93"/>
        <v>-7.2663131721855817E-3</v>
      </c>
      <c r="AE119" s="141">
        <f t="shared" si="94"/>
        <v>1.0559861423255539E-5</v>
      </c>
      <c r="AF119" s="141">
        <f t="shared" si="95"/>
        <v>-8.2064005540910274E-3</v>
      </c>
      <c r="AG119" s="153"/>
      <c r="AH119" s="141">
        <f t="shared" si="70"/>
        <v>-9.4008738190544535E-4</v>
      </c>
      <c r="AI119" s="141">
        <f t="shared" si="71"/>
        <v>0.65196757514571069</v>
      </c>
      <c r="AJ119" s="141">
        <f t="shared" si="72"/>
        <v>-0.61029632538269418</v>
      </c>
      <c r="AK119" s="141">
        <f t="shared" si="73"/>
        <v>0.48045728886700489</v>
      </c>
      <c r="AL119" s="141">
        <f t="shared" si="74"/>
        <v>-0.94389631873868263</v>
      </c>
      <c r="AM119" s="141">
        <f t="shared" si="75"/>
        <v>-0.51041916967370315</v>
      </c>
      <c r="AN119" s="141">
        <f t="shared" si="88"/>
        <v>10.985404921072019</v>
      </c>
      <c r="AO119" s="141">
        <f t="shared" si="88"/>
        <v>10.985404921065925</v>
      </c>
      <c r="AP119" s="141">
        <f t="shared" si="88"/>
        <v>10.985404920055664</v>
      </c>
      <c r="AQ119" s="141">
        <f t="shared" si="88"/>
        <v>10.985404752602644</v>
      </c>
      <c r="AR119" s="141">
        <f t="shared" si="88"/>
        <v>10.985377034867822</v>
      </c>
      <c r="AS119" s="141">
        <f t="shared" si="88"/>
        <v>10.98152340441195</v>
      </c>
      <c r="AT119" s="141">
        <f t="shared" si="88"/>
        <v>10.880669275350826</v>
      </c>
      <c r="AU119" s="141">
        <f t="shared" si="76"/>
        <v>10.392168562162489</v>
      </c>
    </row>
    <row r="120" spans="1:47" s="141" customFormat="1" ht="12.95" customHeight="1" x14ac:dyDescent="0.2">
      <c r="A120" s="18" t="s">
        <v>161</v>
      </c>
      <c r="B120" s="71"/>
      <c r="C120" s="20">
        <v>39680.483</v>
      </c>
      <c r="D120" s="20" t="s">
        <v>162</v>
      </c>
      <c r="E120" s="141">
        <f t="shared" si="64"/>
        <v>7.0017066840279654</v>
      </c>
      <c r="F120" s="141">
        <f t="shared" si="65"/>
        <v>7</v>
      </c>
      <c r="G120" s="141">
        <f t="shared" si="89"/>
        <v>2.9594000006909482E-3</v>
      </c>
      <c r="H120" s="141">
        <f>+G120</f>
        <v>2.9594000006909482E-3</v>
      </c>
      <c r="P120" s="141">
        <f t="shared" si="66"/>
        <v>8.3197376950138562E-3</v>
      </c>
      <c r="Q120" s="161">
        <f t="shared" si="67"/>
        <v>24661.983</v>
      </c>
      <c r="R120" s="141">
        <f t="shared" si="90"/>
        <v>2.873322019717903E-5</v>
      </c>
      <c r="S120" s="153">
        <f>S$15</f>
        <v>0.2</v>
      </c>
      <c r="Z120" s="141">
        <f t="shared" si="68"/>
        <v>7</v>
      </c>
      <c r="AA120" s="141">
        <f t="shared" si="69"/>
        <v>7.1610998506719727E-3</v>
      </c>
      <c r="AB120" s="141">
        <f t="shared" si="91"/>
        <v>4.1180378450328316E-3</v>
      </c>
      <c r="AC120" s="141">
        <f t="shared" si="92"/>
        <v>-5.3603376943229079E-3</v>
      </c>
      <c r="AD120" s="141">
        <f t="shared" si="93"/>
        <v>-4.2016998499810245E-3</v>
      </c>
      <c r="AE120" s="141">
        <f t="shared" si="94"/>
        <v>3.530856325866113E-6</v>
      </c>
      <c r="AF120" s="141">
        <f t="shared" si="95"/>
        <v>-5.3603376943229079E-3</v>
      </c>
      <c r="AG120" s="153"/>
      <c r="AH120" s="141">
        <f t="shared" si="70"/>
        <v>-1.1586378443418832E-3</v>
      </c>
      <c r="AI120" s="141">
        <f t="shared" si="71"/>
        <v>0.6507387160387641</v>
      </c>
      <c r="AJ120" s="141">
        <f t="shared" si="72"/>
        <v>-0.61232233659363611</v>
      </c>
      <c r="AK120" s="141">
        <f t="shared" si="73"/>
        <v>0.47956473045996412</v>
      </c>
      <c r="AL120" s="141">
        <f t="shared" si="74"/>
        <v>-0.94133625571709878</v>
      </c>
      <c r="AM120" s="141">
        <f t="shared" si="75"/>
        <v>-0.50880670708664444</v>
      </c>
      <c r="AN120" s="141">
        <f t="shared" si="88"/>
        <v>10.988568898445015</v>
      </c>
      <c r="AO120" s="141">
        <f t="shared" si="88"/>
        <v>10.988568898443662</v>
      </c>
      <c r="AP120" s="141">
        <f t="shared" si="88"/>
        <v>10.98856889811792</v>
      </c>
      <c r="AQ120" s="141">
        <f t="shared" si="88"/>
        <v>10.988568819740737</v>
      </c>
      <c r="AR120" s="141">
        <f t="shared" si="88"/>
        <v>10.988549986611664</v>
      </c>
      <c r="AS120" s="141">
        <f t="shared" si="88"/>
        <v>10.984952083760071</v>
      </c>
      <c r="AT120" s="141">
        <f t="shared" si="88"/>
        <v>10.884874436347648</v>
      </c>
      <c r="AU120" s="141">
        <f t="shared" si="76"/>
        <v>10.395316420515309</v>
      </c>
    </row>
    <row r="121" spans="1:47" s="141" customFormat="1" ht="12.95" customHeight="1" x14ac:dyDescent="0.2">
      <c r="A121" s="18" t="s">
        <v>161</v>
      </c>
      <c r="B121" s="71"/>
      <c r="C121" s="20">
        <v>39713.423000000003</v>
      </c>
      <c r="D121" s="20" t="s">
        <v>162</v>
      </c>
      <c r="E121" s="141">
        <f t="shared" si="64"/>
        <v>25.998182935723506</v>
      </c>
      <c r="F121" s="141">
        <f t="shared" si="65"/>
        <v>26</v>
      </c>
      <c r="G121" s="141">
        <f t="shared" si="89"/>
        <v>-3.1507999956374988E-3</v>
      </c>
      <c r="H121" s="141">
        <f>+G121</f>
        <v>-3.1507999956374988E-3</v>
      </c>
      <c r="P121" s="141">
        <f t="shared" si="66"/>
        <v>8.6277735683133426E-3</v>
      </c>
      <c r="Q121" s="161">
        <f t="shared" si="67"/>
        <v>24694.923000000003</v>
      </c>
      <c r="R121" s="141">
        <f t="shared" si="90"/>
        <v>1.3873479520140164E-4</v>
      </c>
      <c r="S121" s="153">
        <f>S$15</f>
        <v>0.2</v>
      </c>
      <c r="Z121" s="141">
        <f t="shared" si="68"/>
        <v>26</v>
      </c>
      <c r="AA121" s="141">
        <f t="shared" si="69"/>
        <v>6.8780576467764422E-3</v>
      </c>
      <c r="AB121" s="141">
        <f t="shared" si="91"/>
        <v>-1.4010840741005986E-3</v>
      </c>
      <c r="AC121" s="141">
        <f t="shared" si="92"/>
        <v>-1.1778573563950841E-2</v>
      </c>
      <c r="AD121" s="141">
        <f t="shared" si="93"/>
        <v>-1.002885764241394E-2</v>
      </c>
      <c r="AE121" s="141">
        <f t="shared" si="94"/>
        <v>2.0115597122360898E-5</v>
      </c>
      <c r="AF121" s="141">
        <f t="shared" si="95"/>
        <v>-1.1778573563950841E-2</v>
      </c>
      <c r="AG121" s="153"/>
      <c r="AH121" s="141">
        <f t="shared" si="70"/>
        <v>-1.7497159215369002E-3</v>
      </c>
      <c r="AI121" s="141">
        <f t="shared" si="71"/>
        <v>0.64743785050752289</v>
      </c>
      <c r="AJ121" s="141">
        <f t="shared" si="72"/>
        <v>-0.61776325865026283</v>
      </c>
      <c r="AK121" s="141">
        <f t="shared" si="73"/>
        <v>0.47714327609286644</v>
      </c>
      <c r="AL121" s="141">
        <f t="shared" si="74"/>
        <v>-0.93443581710725543</v>
      </c>
      <c r="AM121" s="141">
        <f t="shared" si="75"/>
        <v>-0.50447087461867324</v>
      </c>
      <c r="AN121" s="141">
        <f t="shared" ref="AN121:AT130" si="96">$AU121+$AB$7*SIN(AO121)</f>
        <v>10.997126927682723</v>
      </c>
      <c r="AO121" s="141">
        <f t="shared" si="96"/>
        <v>10.997126927682723</v>
      </c>
      <c r="AP121" s="141">
        <f t="shared" si="96"/>
        <v>10.997126927682856</v>
      </c>
      <c r="AQ121" s="141">
        <f t="shared" si="96"/>
        <v>10.997126927536714</v>
      </c>
      <c r="AR121" s="141">
        <f t="shared" si="96"/>
        <v>10.997127086184548</v>
      </c>
      <c r="AS121" s="141">
        <f t="shared" si="96"/>
        <v>10.994204486254954</v>
      </c>
      <c r="AT121" s="141">
        <f t="shared" si="96"/>
        <v>10.896263961589639</v>
      </c>
      <c r="AU121" s="141">
        <f t="shared" si="76"/>
        <v>10.403860607472966</v>
      </c>
    </row>
    <row r="122" spans="1:47" s="141" customFormat="1" ht="12.95" customHeight="1" x14ac:dyDescent="0.2">
      <c r="A122" s="18" t="s">
        <v>161</v>
      </c>
      <c r="B122" s="71"/>
      <c r="C122" s="20">
        <v>40013.408499999998</v>
      </c>
      <c r="D122" s="20" t="s">
        <v>162</v>
      </c>
      <c r="E122" s="141">
        <f t="shared" si="64"/>
        <v>198.99962272329239</v>
      </c>
      <c r="F122" s="141">
        <f t="shared" si="65"/>
        <v>199</v>
      </c>
      <c r="G122" s="141">
        <f t="shared" si="89"/>
        <v>-6.5419999737059698E-4</v>
      </c>
      <c r="K122" s="141">
        <f>+G122</f>
        <v>-6.5419999737059698E-4</v>
      </c>
      <c r="P122" s="141">
        <f t="shared" si="66"/>
        <v>1.1459853237011278E-2</v>
      </c>
      <c r="Q122" s="161">
        <f t="shared" si="67"/>
        <v>24994.908499999998</v>
      </c>
      <c r="R122" s="141">
        <f t="shared" si="90"/>
        <v>1.4675028576543797E-4</v>
      </c>
      <c r="S122" s="153">
        <f>S$18</f>
        <v>1</v>
      </c>
      <c r="Z122" s="141">
        <f t="shared" si="68"/>
        <v>199</v>
      </c>
      <c r="AA122" s="141">
        <f t="shared" si="69"/>
        <v>4.4706866828069999E-3</v>
      </c>
      <c r="AB122" s="141">
        <f t="shared" si="91"/>
        <v>6.3349665568336808E-3</v>
      </c>
      <c r="AC122" s="141">
        <f t="shared" si="92"/>
        <v>-1.2114053234381875E-2</v>
      </c>
      <c r="AD122" s="141">
        <f t="shared" si="93"/>
        <v>-5.1248866801775969E-3</v>
      </c>
      <c r="AE122" s="141">
        <f t="shared" si="94"/>
        <v>2.626446348466175E-5</v>
      </c>
      <c r="AF122" s="141">
        <f t="shared" si="95"/>
        <v>-1.2114053234381875E-2</v>
      </c>
      <c r="AG122" s="153"/>
      <c r="AH122" s="141">
        <f t="shared" si="70"/>
        <v>-6.9891665542042777E-3</v>
      </c>
      <c r="AI122" s="141">
        <f t="shared" si="71"/>
        <v>0.61955242303421332</v>
      </c>
      <c r="AJ122" s="141">
        <f t="shared" si="72"/>
        <v>-0.66365468545093664</v>
      </c>
      <c r="AK122" s="141">
        <f t="shared" si="73"/>
        <v>0.45522018447807316</v>
      </c>
      <c r="AL122" s="141">
        <f t="shared" si="74"/>
        <v>-0.87463699715225818</v>
      </c>
      <c r="AM122" s="141">
        <f t="shared" si="75"/>
        <v>-0.46750883548734395</v>
      </c>
      <c r="AN122" s="141">
        <f t="shared" si="96"/>
        <v>11.073140889150793</v>
      </c>
      <c r="AO122" s="141">
        <f t="shared" si="96"/>
        <v>11.073140897565215</v>
      </c>
      <c r="AP122" s="141">
        <f t="shared" si="96"/>
        <v>11.073140714529687</v>
      </c>
      <c r="AQ122" s="141">
        <f t="shared" si="96"/>
        <v>11.073144695930015</v>
      </c>
      <c r="AR122" s="141">
        <f t="shared" si="96"/>
        <v>11.073058046178465</v>
      </c>
      <c r="AS122" s="141">
        <f t="shared" si="96"/>
        <v>11.074922525907953</v>
      </c>
      <c r="AT122" s="141">
        <f t="shared" si="96"/>
        <v>10.998289930146232</v>
      </c>
      <c r="AU122" s="141">
        <f t="shared" si="76"/>
        <v>10.481657678192686</v>
      </c>
    </row>
    <row r="123" spans="1:47" s="141" customFormat="1" ht="12.95" customHeight="1" x14ac:dyDescent="0.2">
      <c r="A123" s="18" t="s">
        <v>161</v>
      </c>
      <c r="B123" s="71"/>
      <c r="C123" s="20">
        <v>40039.417500000003</v>
      </c>
      <c r="D123" s="20" t="s">
        <v>162</v>
      </c>
      <c r="E123" s="141">
        <f t="shared" si="64"/>
        <v>213.99899585111322</v>
      </c>
      <c r="F123" s="141">
        <f t="shared" si="65"/>
        <v>214</v>
      </c>
      <c r="G123" s="141">
        <f t="shared" si="89"/>
        <v>-1.7411999942851253E-3</v>
      </c>
      <c r="K123" s="141">
        <f>+G123</f>
        <v>-1.7411999942851253E-3</v>
      </c>
      <c r="P123" s="141">
        <f t="shared" si="66"/>
        <v>1.1707729731174045E-2</v>
      </c>
      <c r="Q123" s="161">
        <f t="shared" si="67"/>
        <v>25020.917500000003</v>
      </c>
      <c r="R123" s="141">
        <f t="shared" si="90"/>
        <v>1.8087371076033927E-4</v>
      </c>
      <c r="S123" s="153">
        <f>S$18</f>
        <v>1</v>
      </c>
      <c r="Z123" s="141">
        <f t="shared" si="68"/>
        <v>214</v>
      </c>
      <c r="AA123" s="141">
        <f t="shared" si="69"/>
        <v>4.2762923507686347E-3</v>
      </c>
      <c r="AB123" s="141">
        <f t="shared" si="91"/>
        <v>5.690237386120285E-3</v>
      </c>
      <c r="AC123" s="141">
        <f t="shared" si="92"/>
        <v>-1.344892972545917E-2</v>
      </c>
      <c r="AD123" s="141">
        <f t="shared" si="93"/>
        <v>-6.01749234505376E-3</v>
      </c>
      <c r="AE123" s="141">
        <f t="shared" si="94"/>
        <v>3.6210214122780603E-5</v>
      </c>
      <c r="AF123" s="141">
        <f t="shared" si="95"/>
        <v>-1.344892972545917E-2</v>
      </c>
      <c r="AG123" s="153"/>
      <c r="AH123" s="141">
        <f t="shared" si="70"/>
        <v>-7.4314373804054102E-3</v>
      </c>
      <c r="AI123" s="141">
        <f t="shared" si="71"/>
        <v>0.61730590342811464</v>
      </c>
      <c r="AJ123" s="141">
        <f t="shared" si="72"/>
        <v>-0.6673458008366373</v>
      </c>
      <c r="AK123" s="141">
        <f t="shared" si="73"/>
        <v>0.45333321478181771</v>
      </c>
      <c r="AL123" s="141">
        <f t="shared" si="74"/>
        <v>-0.86969174015448347</v>
      </c>
      <c r="AM123" s="141">
        <f t="shared" si="75"/>
        <v>-0.46449925102206485</v>
      </c>
      <c r="AN123" s="141">
        <f t="shared" si="96"/>
        <v>11.079578117273538</v>
      </c>
      <c r="AO123" s="141">
        <f t="shared" si="96"/>
        <v>11.079578130661723</v>
      </c>
      <c r="AP123" s="141">
        <f t="shared" si="96"/>
        <v>11.07957786170409</v>
      </c>
      <c r="AQ123" s="141">
        <f t="shared" si="96"/>
        <v>11.079583264677767</v>
      </c>
      <c r="AR123" s="141">
        <f t="shared" si="96"/>
        <v>11.07947466012047</v>
      </c>
      <c r="AS123" s="141">
        <f t="shared" si="96"/>
        <v>11.081631462156823</v>
      </c>
      <c r="AT123" s="141">
        <f t="shared" si="96"/>
        <v>11.006990838805699</v>
      </c>
      <c r="AU123" s="141">
        <f t="shared" si="76"/>
        <v>10.488403088948731</v>
      </c>
    </row>
    <row r="124" spans="1:47" s="141" customFormat="1" ht="12.95" customHeight="1" x14ac:dyDescent="0.2">
      <c r="A124" s="18" t="s">
        <v>161</v>
      </c>
      <c r="B124" s="71"/>
      <c r="C124" s="20">
        <v>40046.3534</v>
      </c>
      <c r="D124" s="20" t="s">
        <v>162</v>
      </c>
      <c r="E124" s="141">
        <f t="shared" si="64"/>
        <v>217.99892480175271</v>
      </c>
      <c r="F124" s="141">
        <f t="shared" si="65"/>
        <v>218</v>
      </c>
      <c r="G124" s="141">
        <f t="shared" si="89"/>
        <v>-1.8643999937921762E-3</v>
      </c>
      <c r="K124" s="141">
        <f>+G124</f>
        <v>-1.8643999937921762E-3</v>
      </c>
      <c r="P124" s="141">
        <f t="shared" si="66"/>
        <v>1.1773892666662783E-2</v>
      </c>
      <c r="Q124" s="161">
        <f t="shared" si="67"/>
        <v>25027.8534</v>
      </c>
      <c r="R124" s="141">
        <f t="shared" si="90"/>
        <v>1.8600302669221963E-4</v>
      </c>
      <c r="S124" s="153">
        <f>S$18</f>
        <v>1</v>
      </c>
      <c r="Z124" s="141">
        <f t="shared" si="68"/>
        <v>218</v>
      </c>
      <c r="AA124" s="141">
        <f t="shared" si="69"/>
        <v>4.2248380573176427E-3</v>
      </c>
      <c r="AB124" s="141">
        <f t="shared" si="91"/>
        <v>5.6846546155529644E-3</v>
      </c>
      <c r="AC124" s="141">
        <f t="shared" si="92"/>
        <v>-1.363829266045496E-2</v>
      </c>
      <c r="AD124" s="141">
        <f t="shared" si="93"/>
        <v>-6.0892380511098189E-3</v>
      </c>
      <c r="AE124" s="141">
        <f t="shared" si="94"/>
        <v>3.7078820043083704E-5</v>
      </c>
      <c r="AF124" s="141">
        <f t="shared" si="95"/>
        <v>-1.363829266045496E-2</v>
      </c>
      <c r="AG124" s="153"/>
      <c r="AH124" s="141">
        <f t="shared" si="70"/>
        <v>-7.5490546093451407E-3</v>
      </c>
      <c r="AI124" s="141">
        <f t="shared" si="71"/>
        <v>0.61671114710952235</v>
      </c>
      <c r="AJ124" s="141">
        <f t="shared" si="72"/>
        <v>-0.66832284921841578</v>
      </c>
      <c r="AK124" s="141">
        <f t="shared" si="73"/>
        <v>0.45283046543413008</v>
      </c>
      <c r="AL124" s="141">
        <f t="shared" si="74"/>
        <v>-0.86837904964133961</v>
      </c>
      <c r="AM124" s="141">
        <f t="shared" si="75"/>
        <v>-0.46370153609183523</v>
      </c>
      <c r="AN124" s="141">
        <f t="shared" si="96"/>
        <v>11.081290773609908</v>
      </c>
      <c r="AO124" s="141">
        <f t="shared" si="96"/>
        <v>11.081290788623935</v>
      </c>
      <c r="AP124" s="141">
        <f t="shared" si="96"/>
        <v>11.081290493016601</v>
      </c>
      <c r="AQ124" s="141">
        <f t="shared" si="96"/>
        <v>11.081296312967041</v>
      </c>
      <c r="AR124" s="141">
        <f t="shared" si="96"/>
        <v>11.081181656517543</v>
      </c>
      <c r="AS124" s="141">
        <f t="shared" si="96"/>
        <v>11.083412959177821</v>
      </c>
      <c r="AT124" s="141">
        <f t="shared" si="96"/>
        <v>11.009307099669847</v>
      </c>
      <c r="AU124" s="141">
        <f t="shared" si="76"/>
        <v>10.490201865150343</v>
      </c>
    </row>
    <row r="125" spans="1:47" s="141" customFormat="1" ht="12.95" customHeight="1" x14ac:dyDescent="0.2">
      <c r="A125" s="18" t="s">
        <v>161</v>
      </c>
      <c r="B125" s="71"/>
      <c r="C125" s="20">
        <v>40065.427499999998</v>
      </c>
      <c r="D125" s="20" t="s">
        <v>162</v>
      </c>
      <c r="E125" s="141">
        <f t="shared" si="64"/>
        <v>228.99894567826766</v>
      </c>
      <c r="F125" s="141">
        <f t="shared" si="65"/>
        <v>229</v>
      </c>
      <c r="G125" s="141">
        <f t="shared" si="89"/>
        <v>-1.8282000019098632E-3</v>
      </c>
      <c r="K125" s="141">
        <f>+G125</f>
        <v>-1.8282000019098632E-3</v>
      </c>
      <c r="P125" s="141">
        <f t="shared" si="66"/>
        <v>1.1955976510473655E-2</v>
      </c>
      <c r="Q125" s="161">
        <f t="shared" si="67"/>
        <v>25046.927499999998</v>
      </c>
      <c r="R125" s="141">
        <f t="shared" si="90"/>
        <v>1.9000352212454545E-4</v>
      </c>
      <c r="S125" s="153">
        <f>S$18</f>
        <v>1</v>
      </c>
      <c r="Z125" s="141">
        <f t="shared" si="68"/>
        <v>229</v>
      </c>
      <c r="AA125" s="141">
        <f t="shared" si="69"/>
        <v>4.0841720487919363E-3</v>
      </c>
      <c r="AB125" s="141">
        <f t="shared" si="91"/>
        <v>6.0436044597718553E-3</v>
      </c>
      <c r="AC125" s="141">
        <f t="shared" si="92"/>
        <v>-1.3784176512383518E-2</v>
      </c>
      <c r="AD125" s="141">
        <f t="shared" si="93"/>
        <v>-5.9123720507017995E-3</v>
      </c>
      <c r="AE125" s="141">
        <f t="shared" si="94"/>
        <v>3.49561432659198E-5</v>
      </c>
      <c r="AF125" s="141">
        <f t="shared" si="95"/>
        <v>-1.3784176512383518E-2</v>
      </c>
      <c r="AG125" s="153"/>
      <c r="AH125" s="141">
        <f t="shared" si="70"/>
        <v>-7.8718044616817185E-3</v>
      </c>
      <c r="AI125" s="141">
        <f t="shared" si="71"/>
        <v>0.6150848413168627</v>
      </c>
      <c r="AJ125" s="141">
        <f t="shared" si="72"/>
        <v>-0.67099415565632892</v>
      </c>
      <c r="AK125" s="141">
        <f t="shared" si="73"/>
        <v>0.45144888502611719</v>
      </c>
      <c r="AL125" s="141">
        <f t="shared" si="74"/>
        <v>-0.86478214335692927</v>
      </c>
      <c r="AM125" s="141">
        <f t="shared" si="75"/>
        <v>-0.46151819957706541</v>
      </c>
      <c r="AN125" s="141">
        <f t="shared" si="96"/>
        <v>11.085992093998374</v>
      </c>
      <c r="AO125" s="141">
        <f t="shared" si="96"/>
        <v>11.085992114225357</v>
      </c>
      <c r="AP125" s="141">
        <f t="shared" si="96"/>
        <v>11.085991736636082</v>
      </c>
      <c r="AQ125" s="141">
        <f t="shared" si="96"/>
        <v>11.085998785063166</v>
      </c>
      <c r="AR125" s="141">
        <f t="shared" si="96"/>
        <v>11.085867122191264</v>
      </c>
      <c r="AS125" s="141">
        <f t="shared" si="96"/>
        <v>11.088295769287745</v>
      </c>
      <c r="AT125" s="141">
        <f t="shared" si="96"/>
        <v>11.015668151518359</v>
      </c>
      <c r="AU125" s="141">
        <f t="shared" si="76"/>
        <v>10.495148499704776</v>
      </c>
    </row>
    <row r="126" spans="1:47" s="141" customFormat="1" ht="12.95" customHeight="1" x14ac:dyDescent="0.2">
      <c r="A126" s="20" t="s">
        <v>164</v>
      </c>
      <c r="B126" s="71"/>
      <c r="C126" s="20">
        <v>40677.548499999997</v>
      </c>
      <c r="D126" s="20" t="s">
        <v>162</v>
      </c>
      <c r="E126" s="141">
        <f t="shared" si="64"/>
        <v>582.0087222314944</v>
      </c>
      <c r="F126" s="141">
        <f t="shared" si="65"/>
        <v>582</v>
      </c>
      <c r="G126" s="141">
        <f t="shared" si="89"/>
        <v>1.5124400000786409E-2</v>
      </c>
      <c r="K126" s="141">
        <f>+G126</f>
        <v>1.5124400000786409E-2</v>
      </c>
      <c r="P126" s="141">
        <f t="shared" si="66"/>
        <v>1.790494298424998E-2</v>
      </c>
      <c r="Q126" s="161">
        <f t="shared" si="67"/>
        <v>25659.048499999997</v>
      </c>
      <c r="R126" s="141">
        <f t="shared" si="90"/>
        <v>7.7314192828884982E-6</v>
      </c>
      <c r="S126" s="153">
        <f>S$18</f>
        <v>1</v>
      </c>
      <c r="Z126" s="141">
        <f t="shared" si="68"/>
        <v>582</v>
      </c>
      <c r="AA126" s="141">
        <f t="shared" si="69"/>
        <v>2.1051036564383174E-4</v>
      </c>
      <c r="AB126" s="141">
        <f t="shared" si="91"/>
        <v>3.2818832619392557E-2</v>
      </c>
      <c r="AC126" s="141">
        <f t="shared" si="92"/>
        <v>-2.7805429834635714E-3</v>
      </c>
      <c r="AD126" s="141">
        <f t="shared" si="93"/>
        <v>1.4913889635142577E-2</v>
      </c>
      <c r="AE126" s="141">
        <f t="shared" si="94"/>
        <v>2.2242410404921318E-4</v>
      </c>
      <c r="AF126" s="141">
        <f t="shared" si="95"/>
        <v>-2.7805429834635714E-3</v>
      </c>
      <c r="AG126" s="153"/>
      <c r="AH126" s="141">
        <f t="shared" si="70"/>
        <v>-1.7694432618606148E-2</v>
      </c>
      <c r="AI126" s="141">
        <f t="shared" si="71"/>
        <v>0.56931085314211149</v>
      </c>
      <c r="AJ126" s="141">
        <f t="shared" si="72"/>
        <v>-0.74595412577846942</v>
      </c>
      <c r="AK126" s="141">
        <f t="shared" si="73"/>
        <v>0.408010580689047</v>
      </c>
      <c r="AL126" s="141">
        <f t="shared" si="74"/>
        <v>-0.75836460114115578</v>
      </c>
      <c r="AM126" s="141">
        <f t="shared" si="75"/>
        <v>-0.39846488335918889</v>
      </c>
      <c r="AN126" s="141">
        <f t="shared" si="96"/>
        <v>11.230817453863386</v>
      </c>
      <c r="AO126" s="141">
        <f t="shared" si="96"/>
        <v>11.23081845274548</v>
      </c>
      <c r="AP126" s="141">
        <f t="shared" si="96"/>
        <v>11.230811228961691</v>
      </c>
      <c r="AQ126" s="141">
        <f t="shared" si="96"/>
        <v>11.230863465509893</v>
      </c>
      <c r="AR126" s="141">
        <f t="shared" si="96"/>
        <v>11.230485476291078</v>
      </c>
      <c r="AS126" s="141">
        <f t="shared" si="96"/>
        <v>11.233207332110119</v>
      </c>
      <c r="AT126" s="141">
        <f t="shared" si="96"/>
        <v>11.212861839987491</v>
      </c>
      <c r="AU126" s="141">
        <f t="shared" si="76"/>
        <v>10.653890499497038</v>
      </c>
    </row>
    <row r="127" spans="1:47" s="141" customFormat="1" ht="12.95" customHeight="1" x14ac:dyDescent="0.2">
      <c r="A127" s="20" t="s">
        <v>164</v>
      </c>
      <c r="B127" s="71"/>
      <c r="C127" s="20">
        <v>40710.485000000001</v>
      </c>
      <c r="D127" s="20" t="s">
        <v>162</v>
      </c>
      <c r="E127" s="141">
        <f t="shared" si="64"/>
        <v>601.00318003550137</v>
      </c>
      <c r="F127" s="141">
        <f t="shared" si="65"/>
        <v>601</v>
      </c>
      <c r="G127" s="141">
        <f t="shared" si="89"/>
        <v>5.5142000055639073E-3</v>
      </c>
      <c r="H127" s="141">
        <f>+G127</f>
        <v>5.5142000055639073E-3</v>
      </c>
      <c r="P127" s="141">
        <f t="shared" si="66"/>
        <v>1.8230958258082856E-2</v>
      </c>
      <c r="Q127" s="161">
        <f t="shared" si="67"/>
        <v>25691.985000000001</v>
      </c>
      <c r="R127" s="141">
        <f t="shared" si="90"/>
        <v>1.6171594045300878E-4</v>
      </c>
      <c r="S127" s="153">
        <f>S$15</f>
        <v>0.2</v>
      </c>
      <c r="Z127" s="141">
        <f t="shared" si="68"/>
        <v>601</v>
      </c>
      <c r="AA127" s="141">
        <f t="shared" si="69"/>
        <v>3.6724381953571333E-5</v>
      </c>
      <c r="AB127" s="141">
        <f t="shared" si="91"/>
        <v>2.3708433881693192E-2</v>
      </c>
      <c r="AC127" s="141">
        <f t="shared" si="92"/>
        <v>-1.2716758252518948E-2</v>
      </c>
      <c r="AD127" s="141">
        <f t="shared" si="93"/>
        <v>5.477475623610336E-3</v>
      </c>
      <c r="AE127" s="141">
        <f t="shared" si="94"/>
        <v>6.0005478414490882E-6</v>
      </c>
      <c r="AF127" s="141">
        <f t="shared" si="95"/>
        <v>-1.2716758252518948E-2</v>
      </c>
      <c r="AG127" s="153"/>
      <c r="AH127" s="141">
        <f t="shared" si="70"/>
        <v>-1.8194233876129284E-2</v>
      </c>
      <c r="AI127" s="141">
        <f t="shared" si="71"/>
        <v>0.56715915179273502</v>
      </c>
      <c r="AJ127" s="141">
        <f t="shared" si="72"/>
        <v>-0.7494657561968423</v>
      </c>
      <c r="AK127" s="141">
        <f t="shared" si="73"/>
        <v>0.40572721784297949</v>
      </c>
      <c r="AL127" s="141">
        <f t="shared" si="74"/>
        <v>-0.75307617447975539</v>
      </c>
      <c r="AM127" s="141">
        <f t="shared" si="75"/>
        <v>-0.39540405484032892</v>
      </c>
      <c r="AN127" s="141">
        <f t="shared" si="96"/>
        <v>11.238309471023477</v>
      </c>
      <c r="AO127" s="141">
        <f t="shared" si="96"/>
        <v>11.238310468827416</v>
      </c>
      <c r="AP127" s="141">
        <f t="shared" si="96"/>
        <v>11.238303471376533</v>
      </c>
      <c r="AQ127" s="141">
        <f t="shared" si="96"/>
        <v>11.238352539292327</v>
      </c>
      <c r="AR127" s="141">
        <f t="shared" si="96"/>
        <v>11.238008257294746</v>
      </c>
      <c r="AS127" s="141">
        <f t="shared" si="96"/>
        <v>11.240413873973077</v>
      </c>
      <c r="AT127" s="141">
        <f t="shared" si="96"/>
        <v>11.223084088065148</v>
      </c>
      <c r="AU127" s="141">
        <f t="shared" si="76"/>
        <v>10.662434686454695</v>
      </c>
    </row>
    <row r="128" spans="1:47" s="141" customFormat="1" ht="12.95" customHeight="1" x14ac:dyDescent="0.2">
      <c r="A128" s="150" t="s">
        <v>593</v>
      </c>
      <c r="B128" s="151" t="s">
        <v>84</v>
      </c>
      <c r="C128" s="152">
        <v>40759.038999999997</v>
      </c>
      <c r="D128" s="152" t="s">
        <v>163</v>
      </c>
      <c r="E128" s="141">
        <f t="shared" si="64"/>
        <v>629.00423977820606</v>
      </c>
      <c r="F128" s="141">
        <f t="shared" si="65"/>
        <v>629</v>
      </c>
      <c r="G128" s="141">
        <f t="shared" si="89"/>
        <v>7.3517999990144745E-3</v>
      </c>
      <c r="I128" s="141">
        <f>+C128-(C$7+F128*C$8)</f>
        <v>7.3517999990144745E-3</v>
      </c>
      <c r="P128" s="141">
        <f t="shared" si="66"/>
        <v>1.8712484697832075E-2</v>
      </c>
      <c r="Q128" s="161">
        <f t="shared" si="67"/>
        <v>25740.538999999997</v>
      </c>
      <c r="R128" s="141">
        <f t="shared" si="90"/>
        <v>1.2906515682594834E-4</v>
      </c>
      <c r="S128" s="153">
        <f>S$16</f>
        <v>0.1</v>
      </c>
      <c r="Z128" s="141">
        <f t="shared" si="68"/>
        <v>629</v>
      </c>
      <c r="AA128" s="141">
        <f t="shared" si="69"/>
        <v>-2.1302351379939161E-4</v>
      </c>
      <c r="AB128" s="141">
        <f t="shared" si="91"/>
        <v>2.6277308210645941E-2</v>
      </c>
      <c r="AC128" s="141">
        <f t="shared" si="92"/>
        <v>-1.13606846988176E-2</v>
      </c>
      <c r="AD128" s="141">
        <f t="shared" si="93"/>
        <v>7.5648235128138661E-3</v>
      </c>
      <c r="AE128" s="141">
        <f t="shared" si="94"/>
        <v>5.7226554780021522E-6</v>
      </c>
      <c r="AF128" s="141">
        <f t="shared" si="95"/>
        <v>-1.13606846988176E-2</v>
      </c>
      <c r="AG128" s="153"/>
      <c r="AH128" s="141">
        <f t="shared" si="70"/>
        <v>-1.8925508211631466E-2</v>
      </c>
      <c r="AI128" s="141">
        <f t="shared" si="71"/>
        <v>0.56403935099554192</v>
      </c>
      <c r="AJ128" s="141">
        <f t="shared" si="72"/>
        <v>-0.75455518648344611</v>
      </c>
      <c r="AK128" s="141">
        <f t="shared" si="73"/>
        <v>0.40237307029049652</v>
      </c>
      <c r="AL128" s="141">
        <f t="shared" si="74"/>
        <v>-0.74535489200220417</v>
      </c>
      <c r="AM128" s="141">
        <f t="shared" si="75"/>
        <v>-0.39094660630105743</v>
      </c>
      <c r="AN128" s="141">
        <f t="shared" si="96"/>
        <v>11.249299082655828</v>
      </c>
      <c r="AO128" s="141">
        <f t="shared" si="96"/>
        <v>11.249300009237562</v>
      </c>
      <c r="AP128" s="141">
        <f t="shared" si="96"/>
        <v>11.249293787036859</v>
      </c>
      <c r="AQ128" s="141">
        <f t="shared" si="96"/>
        <v>11.24933556762228</v>
      </c>
      <c r="AR128" s="141">
        <f t="shared" si="96"/>
        <v>11.249054891729175</v>
      </c>
      <c r="AS128" s="141">
        <f t="shared" si="96"/>
        <v>11.250934634176126</v>
      </c>
      <c r="AT128" s="141">
        <f t="shared" si="96"/>
        <v>11.238073817413952</v>
      </c>
      <c r="AU128" s="141">
        <f t="shared" si="76"/>
        <v>10.675026119865979</v>
      </c>
    </row>
    <row r="129" spans="1:47" s="141" customFormat="1" ht="12.95" customHeight="1" x14ac:dyDescent="0.2">
      <c r="A129" s="150" t="s">
        <v>593</v>
      </c>
      <c r="B129" s="151" t="s">
        <v>84</v>
      </c>
      <c r="C129" s="152">
        <v>40759.042000000001</v>
      </c>
      <c r="D129" s="152" t="s">
        <v>163</v>
      </c>
      <c r="E129" s="141">
        <f t="shared" si="64"/>
        <v>629.00596987622782</v>
      </c>
      <c r="F129" s="141">
        <f t="shared" si="65"/>
        <v>629</v>
      </c>
      <c r="G129" s="141">
        <f t="shared" si="89"/>
        <v>1.0351800003263634E-2</v>
      </c>
      <c r="I129" s="141">
        <f>+C129-(C$7+F129*C$8)</f>
        <v>1.0351800003263634E-2</v>
      </c>
      <c r="P129" s="141">
        <f t="shared" si="66"/>
        <v>1.8712484697832075E-2</v>
      </c>
      <c r="Q129" s="161">
        <f t="shared" si="67"/>
        <v>25740.542000000001</v>
      </c>
      <c r="R129" s="141">
        <f t="shared" si="90"/>
        <v>6.9901048561990984E-5</v>
      </c>
      <c r="S129" s="153">
        <f>S$16</f>
        <v>0.1</v>
      </c>
      <c r="Z129" s="141">
        <f t="shared" si="68"/>
        <v>629</v>
      </c>
      <c r="AA129" s="141">
        <f t="shared" si="69"/>
        <v>-2.1302351379939161E-4</v>
      </c>
      <c r="AB129" s="141">
        <f t="shared" si="91"/>
        <v>2.92773082148951E-2</v>
      </c>
      <c r="AC129" s="141">
        <f t="shared" si="92"/>
        <v>-8.3606846945684411E-3</v>
      </c>
      <c r="AD129" s="141">
        <f t="shared" si="93"/>
        <v>1.0564823517063025E-2</v>
      </c>
      <c r="AE129" s="141">
        <f t="shared" si="94"/>
        <v>1.1161549594668797E-5</v>
      </c>
      <c r="AF129" s="141">
        <f t="shared" si="95"/>
        <v>-8.3606846945684411E-3</v>
      </c>
      <c r="AG129" s="153"/>
      <c r="AH129" s="141">
        <f t="shared" si="70"/>
        <v>-1.8925508211631466E-2</v>
      </c>
      <c r="AI129" s="141">
        <f t="shared" si="71"/>
        <v>0.56403935099554192</v>
      </c>
      <c r="AJ129" s="141">
        <f t="shared" si="72"/>
        <v>-0.75455518648344611</v>
      </c>
      <c r="AK129" s="141">
        <f t="shared" si="73"/>
        <v>0.40237307029049652</v>
      </c>
      <c r="AL129" s="141">
        <f t="shared" si="74"/>
        <v>-0.74535489200220417</v>
      </c>
      <c r="AM129" s="141">
        <f t="shared" si="75"/>
        <v>-0.39094660630105743</v>
      </c>
      <c r="AN129" s="141">
        <f t="shared" si="96"/>
        <v>11.249299082655828</v>
      </c>
      <c r="AO129" s="141">
        <f t="shared" si="96"/>
        <v>11.249300009237562</v>
      </c>
      <c r="AP129" s="141">
        <f t="shared" si="96"/>
        <v>11.249293787036859</v>
      </c>
      <c r="AQ129" s="141">
        <f t="shared" si="96"/>
        <v>11.24933556762228</v>
      </c>
      <c r="AR129" s="141">
        <f t="shared" si="96"/>
        <v>11.249054891729175</v>
      </c>
      <c r="AS129" s="141">
        <f t="shared" si="96"/>
        <v>11.250934634176126</v>
      </c>
      <c r="AT129" s="141">
        <f t="shared" si="96"/>
        <v>11.238073817413952</v>
      </c>
      <c r="AU129" s="141">
        <f t="shared" si="76"/>
        <v>10.675026119865979</v>
      </c>
    </row>
    <row r="130" spans="1:47" s="141" customFormat="1" ht="12.95" customHeight="1" x14ac:dyDescent="0.2">
      <c r="A130" s="20" t="s">
        <v>164</v>
      </c>
      <c r="B130" s="71"/>
      <c r="C130" s="20">
        <v>41036.477500000001</v>
      </c>
      <c r="D130" s="20" t="s">
        <v>162</v>
      </c>
      <c r="E130" s="141">
        <f t="shared" si="64"/>
        <v>789.00283955221141</v>
      </c>
      <c r="F130" s="141">
        <f t="shared" si="65"/>
        <v>789</v>
      </c>
      <c r="G130" s="141">
        <f t="shared" si="89"/>
        <v>4.9238000065088272E-3</v>
      </c>
      <c r="K130" s="141">
        <f>+G130</f>
        <v>4.9238000065088272E-3</v>
      </c>
      <c r="P130" s="141">
        <f t="shared" si="66"/>
        <v>2.1488815857800225E-2</v>
      </c>
      <c r="Q130" s="161">
        <f t="shared" si="67"/>
        <v>26017.977500000001</v>
      </c>
      <c r="R130" s="141">
        <f t="shared" si="90"/>
        <v>2.7439975015353525E-4</v>
      </c>
      <c r="S130" s="153">
        <f>S$18</f>
        <v>1</v>
      </c>
      <c r="Z130" s="141">
        <f t="shared" si="68"/>
        <v>789</v>
      </c>
      <c r="AA130" s="141">
        <f t="shared" si="69"/>
        <v>-1.4961210824931889E-3</v>
      </c>
      <c r="AB130" s="141">
        <f t="shared" si="91"/>
        <v>2.7908736946802241E-2</v>
      </c>
      <c r="AC130" s="141">
        <f t="shared" si="92"/>
        <v>-1.6565015851291397E-2</v>
      </c>
      <c r="AD130" s="141">
        <f t="shared" si="93"/>
        <v>6.4199210890020161E-3</v>
      </c>
      <c r="AE130" s="141">
        <f t="shared" si="94"/>
        <v>4.121538678901283E-5</v>
      </c>
      <c r="AF130" s="141">
        <f t="shared" si="95"/>
        <v>-1.6565015851291397E-2</v>
      </c>
      <c r="AG130" s="153"/>
      <c r="AH130" s="141">
        <f t="shared" si="70"/>
        <v>-2.2984936940293414E-2</v>
      </c>
      <c r="AI130" s="141">
        <f t="shared" si="71"/>
        <v>0.5473112437739398</v>
      </c>
      <c r="AJ130" s="141">
        <f t="shared" si="72"/>
        <v>-0.78179787873501994</v>
      </c>
      <c r="AK130" s="141">
        <f t="shared" si="73"/>
        <v>0.38345621022731113</v>
      </c>
      <c r="AL130" s="141">
        <f t="shared" si="74"/>
        <v>-0.70278691554648054</v>
      </c>
      <c r="AM130" s="141">
        <f t="shared" si="75"/>
        <v>-0.36660842966155166</v>
      </c>
      <c r="AN130" s="141">
        <f t="shared" si="96"/>
        <v>11.310979335557056</v>
      </c>
      <c r="AO130" s="141">
        <f t="shared" si="96"/>
        <v>11.310976540364878</v>
      </c>
      <c r="AP130" s="141">
        <f t="shared" si="96"/>
        <v>11.310991728731937</v>
      </c>
      <c r="AQ130" s="141">
        <f t="shared" si="96"/>
        <v>11.310909190470117</v>
      </c>
      <c r="AR130" s="141">
        <f t="shared" si="96"/>
        <v>11.311357477534195</v>
      </c>
      <c r="AS130" s="141">
        <f t="shared" si="96"/>
        <v>11.308915252409388</v>
      </c>
      <c r="AT130" s="141">
        <f t="shared" si="96"/>
        <v>11.32200631213955</v>
      </c>
      <c r="AU130" s="141">
        <f t="shared" si="76"/>
        <v>10.74697716793046</v>
      </c>
    </row>
    <row r="131" spans="1:47" s="141" customFormat="1" ht="12.95" customHeight="1" x14ac:dyDescent="0.2">
      <c r="A131" s="19" t="s">
        <v>86</v>
      </c>
      <c r="B131" s="19"/>
      <c r="C131" s="15">
        <v>41048.616000000002</v>
      </c>
      <c r="D131" s="15"/>
      <c r="E131" s="141">
        <f t="shared" si="64"/>
        <v>796.00310448788855</v>
      </c>
      <c r="F131" s="141">
        <f t="shared" si="65"/>
        <v>796</v>
      </c>
      <c r="G131" s="141">
        <f t="shared" si="89"/>
        <v>5.383200004871469E-3</v>
      </c>
      <c r="I131" s="141">
        <f>+G131</f>
        <v>5.383200004871469E-3</v>
      </c>
      <c r="P131" s="141">
        <f t="shared" si="66"/>
        <v>2.1611242264548761E-2</v>
      </c>
      <c r="Q131" s="161">
        <f t="shared" si="67"/>
        <v>26030.116000000002</v>
      </c>
      <c r="R131" s="141">
        <f t="shared" si="90"/>
        <v>2.6334935558187207E-4</v>
      </c>
      <c r="S131" s="153">
        <f>S$16</f>
        <v>0.1</v>
      </c>
      <c r="Z131" s="141">
        <f t="shared" si="68"/>
        <v>796</v>
      </c>
      <c r="AA131" s="141">
        <f t="shared" si="69"/>
        <v>-1.546706444924939E-3</v>
      </c>
      <c r="AB131" s="141">
        <f t="shared" si="91"/>
        <v>2.8541148714345169E-2</v>
      </c>
      <c r="AC131" s="141">
        <f t="shared" si="92"/>
        <v>-1.6228042259677292E-2</v>
      </c>
      <c r="AD131" s="141">
        <f t="shared" si="93"/>
        <v>6.929906449796408E-3</v>
      </c>
      <c r="AE131" s="141">
        <f t="shared" si="94"/>
        <v>4.8023603402929858E-6</v>
      </c>
      <c r="AF131" s="141">
        <f t="shared" si="95"/>
        <v>-1.6228042259677292E-2</v>
      </c>
      <c r="AG131" s="153"/>
      <c r="AH131" s="141">
        <f t="shared" si="70"/>
        <v>-2.31579487094737E-2</v>
      </c>
      <c r="AI131" s="141">
        <f t="shared" si="71"/>
        <v>0.54661973073704273</v>
      </c>
      <c r="AJ131" s="141">
        <f t="shared" si="72"/>
        <v>-0.7829222624417409</v>
      </c>
      <c r="AK131" s="141">
        <f t="shared" si="73"/>
        <v>0.38263834964420057</v>
      </c>
      <c r="AL131" s="141">
        <f t="shared" si="74"/>
        <v>-0.70098162182606882</v>
      </c>
      <c r="AM131" s="141">
        <f t="shared" si="75"/>
        <v>-0.36558480395021065</v>
      </c>
      <c r="AN131" s="141">
        <f t="shared" ref="AN131:AT140" si="97">$AU131+$AB$7*SIN(AO131)</f>
        <v>11.313636308150471</v>
      </c>
      <c r="AO131" s="141">
        <f t="shared" si="97"/>
        <v>11.313633139939277</v>
      </c>
      <c r="AP131" s="141">
        <f t="shared" si="97"/>
        <v>11.313650216181875</v>
      </c>
      <c r="AQ131" s="141">
        <f t="shared" si="97"/>
        <v>11.313558166994616</v>
      </c>
      <c r="AR131" s="141">
        <f t="shared" si="97"/>
        <v>11.3140540523925</v>
      </c>
      <c r="AS131" s="141">
        <f t="shared" si="97"/>
        <v>11.31137374036766</v>
      </c>
      <c r="AT131" s="141">
        <f t="shared" si="97"/>
        <v>11.325610813823841</v>
      </c>
      <c r="AU131" s="141">
        <f t="shared" si="76"/>
        <v>10.75012502628328</v>
      </c>
    </row>
    <row r="132" spans="1:47" s="141" customFormat="1" ht="12.95" customHeight="1" x14ac:dyDescent="0.2">
      <c r="A132" s="19" t="s">
        <v>86</v>
      </c>
      <c r="B132" s="19"/>
      <c r="C132" s="15">
        <v>41055.552000000003</v>
      </c>
      <c r="D132" s="15"/>
      <c r="E132" s="141">
        <f t="shared" si="64"/>
        <v>800.00309110846479</v>
      </c>
      <c r="F132" s="141">
        <f t="shared" si="65"/>
        <v>800</v>
      </c>
      <c r="G132" s="141">
        <f t="shared" si="89"/>
        <v>5.3600000028382055E-3</v>
      </c>
      <c r="I132" s="141">
        <f>+G132</f>
        <v>5.3600000028382055E-3</v>
      </c>
      <c r="P132" s="141">
        <f t="shared" si="66"/>
        <v>2.1681236416920036E-2</v>
      </c>
      <c r="Q132" s="161">
        <f t="shared" si="67"/>
        <v>26037.052000000003</v>
      </c>
      <c r="R132" s="141">
        <f t="shared" si="90"/>
        <v>2.6638275808435073E-4</v>
      </c>
      <c r="S132" s="153">
        <f>S$16</f>
        <v>0.1</v>
      </c>
      <c r="Z132" s="141">
        <f t="shared" si="68"/>
        <v>800</v>
      </c>
      <c r="AA132" s="141">
        <f t="shared" si="69"/>
        <v>-1.5754050352511963E-3</v>
      </c>
      <c r="AB132" s="141">
        <f t="shared" si="91"/>
        <v>2.8616641455009438E-2</v>
      </c>
      <c r="AC132" s="141">
        <f t="shared" si="92"/>
        <v>-1.6321236414081831E-2</v>
      </c>
      <c r="AD132" s="141">
        <f t="shared" si="93"/>
        <v>6.9354050380894018E-3</v>
      </c>
      <c r="AE132" s="141">
        <f t="shared" si="94"/>
        <v>4.8099843042355856E-6</v>
      </c>
      <c r="AF132" s="141">
        <f t="shared" si="95"/>
        <v>-1.6321236414081831E-2</v>
      </c>
      <c r="AG132" s="153"/>
      <c r="AH132" s="141">
        <f t="shared" si="70"/>
        <v>-2.3256641452171233E-2</v>
      </c>
      <c r="AI132" s="141">
        <f t="shared" si="71"/>
        <v>0.54622602473478277</v>
      </c>
      <c r="AJ132" s="141">
        <f t="shared" si="72"/>
        <v>-0.78356235226807636</v>
      </c>
      <c r="AK132" s="141">
        <f t="shared" si="73"/>
        <v>0.38217136803715573</v>
      </c>
      <c r="AL132" s="141">
        <f t="shared" si="74"/>
        <v>-0.69995206909319596</v>
      </c>
      <c r="AM132" s="141">
        <f t="shared" si="75"/>
        <v>-0.36500133631854226</v>
      </c>
      <c r="AN132" s="141">
        <f t="shared" si="97"/>
        <v>11.315153074705037</v>
      </c>
      <c r="AO132" s="141">
        <f t="shared" si="97"/>
        <v>11.315149682152832</v>
      </c>
      <c r="AP132" s="141">
        <f t="shared" si="97"/>
        <v>11.315167883715571</v>
      </c>
      <c r="AQ132" s="141">
        <f t="shared" si="97"/>
        <v>11.315070217814643</v>
      </c>
      <c r="AR132" s="141">
        <f t="shared" si="97"/>
        <v>11.315593936110709</v>
      </c>
      <c r="AS132" s="141">
        <f t="shared" si="97"/>
        <v>11.3127758112583</v>
      </c>
      <c r="AT132" s="141">
        <f t="shared" si="97"/>
        <v>11.327667969057831</v>
      </c>
      <c r="AU132" s="141">
        <f t="shared" si="76"/>
        <v>10.751923802484892</v>
      </c>
    </row>
    <row r="133" spans="1:47" s="141" customFormat="1" ht="12.95" customHeight="1" x14ac:dyDescent="0.2">
      <c r="A133" s="20" t="s">
        <v>164</v>
      </c>
      <c r="B133" s="71"/>
      <c r="C133" s="20">
        <v>41062.489000000001</v>
      </c>
      <c r="D133" s="20" t="s">
        <v>162</v>
      </c>
      <c r="E133" s="141">
        <f t="shared" si="64"/>
        <v>804.00365442837881</v>
      </c>
      <c r="F133" s="141">
        <f t="shared" si="65"/>
        <v>804</v>
      </c>
      <c r="G133" s="141">
        <f t="shared" si="89"/>
        <v>6.3368000046466477E-3</v>
      </c>
      <c r="H133" s="141">
        <f>+G133</f>
        <v>6.3368000046466477E-3</v>
      </c>
      <c r="P133" s="141">
        <f t="shared" si="66"/>
        <v>2.1751256900678823E-2</v>
      </c>
      <c r="Q133" s="161">
        <f t="shared" si="67"/>
        <v>26043.989000000001</v>
      </c>
      <c r="R133" s="141">
        <f t="shared" si="90"/>
        <v>2.3760548139963389E-4</v>
      </c>
      <c r="S133" s="153">
        <f>S$15</f>
        <v>0.2</v>
      </c>
      <c r="Z133" s="141">
        <f t="shared" si="68"/>
        <v>804</v>
      </c>
      <c r="AA133" s="141">
        <f t="shared" si="69"/>
        <v>-1.6039529398222813E-3</v>
      </c>
      <c r="AB133" s="141">
        <f t="shared" si="91"/>
        <v>2.9692009845147752E-2</v>
      </c>
      <c r="AC133" s="141">
        <f t="shared" si="92"/>
        <v>-1.5414456896032176E-2</v>
      </c>
      <c r="AD133" s="141">
        <f t="shared" si="93"/>
        <v>7.940752944468929E-3</v>
      </c>
      <c r="AE133" s="141">
        <f t="shared" si="94"/>
        <v>1.2611111465018393E-5</v>
      </c>
      <c r="AF133" s="141">
        <f t="shared" si="95"/>
        <v>-1.5414456896032176E-2</v>
      </c>
      <c r="AG133" s="153"/>
      <c r="AH133" s="141">
        <f t="shared" si="70"/>
        <v>-2.3355209840501105E-2</v>
      </c>
      <c r="AI133" s="141">
        <f t="shared" si="71"/>
        <v>0.54583336464520205</v>
      </c>
      <c r="AJ133" s="141">
        <f t="shared" si="72"/>
        <v>-0.78420069318585117</v>
      </c>
      <c r="AK133" s="141">
        <f t="shared" si="73"/>
        <v>0.3817046535030601</v>
      </c>
      <c r="AL133" s="141">
        <f t="shared" si="74"/>
        <v>-0.69892399635907798</v>
      </c>
      <c r="AM133" s="141">
        <f t="shared" si="75"/>
        <v>-0.36441892617783206</v>
      </c>
      <c r="AN133" s="141">
        <f t="shared" si="97"/>
        <v>11.3166687515003</v>
      </c>
      <c r="AO133" s="141">
        <f t="shared" si="97"/>
        <v>11.316665126227722</v>
      </c>
      <c r="AP133" s="141">
        <f t="shared" si="97"/>
        <v>11.316684487695909</v>
      </c>
      <c r="AQ133" s="141">
        <f t="shared" si="97"/>
        <v>11.31658107096912</v>
      </c>
      <c r="AR133" s="141">
        <f t="shared" si="97"/>
        <v>11.317133085478527</v>
      </c>
      <c r="AS133" s="141">
        <f t="shared" si="97"/>
        <v>11.314175871149528</v>
      </c>
      <c r="AT133" s="141">
        <f t="shared" si="97"/>
        <v>11.329723261416898</v>
      </c>
      <c r="AU133" s="141">
        <f t="shared" si="76"/>
        <v>10.753722578686503</v>
      </c>
    </row>
    <row r="134" spans="1:47" s="141" customFormat="1" ht="12.95" customHeight="1" x14ac:dyDescent="0.2">
      <c r="A134" s="150" t="s">
        <v>605</v>
      </c>
      <c r="B134" s="151" t="s">
        <v>84</v>
      </c>
      <c r="C134" s="152">
        <v>41062.49</v>
      </c>
      <c r="D134" s="152" t="s">
        <v>163</v>
      </c>
      <c r="E134" s="141">
        <f t="shared" si="64"/>
        <v>804.00423112771648</v>
      </c>
      <c r="F134" s="141">
        <f t="shared" si="65"/>
        <v>804</v>
      </c>
      <c r="G134" s="141">
        <f t="shared" si="89"/>
        <v>7.3368000012123957E-3</v>
      </c>
      <c r="I134" s="141">
        <f>+C134-(C$7+F134*C$8)</f>
        <v>7.3368000012123957E-3</v>
      </c>
      <c r="P134" s="141">
        <f t="shared" si="66"/>
        <v>2.1751256900678823E-2</v>
      </c>
      <c r="Q134" s="161">
        <f t="shared" si="67"/>
        <v>26043.989999999998</v>
      </c>
      <c r="R134" s="141">
        <f t="shared" si="90"/>
        <v>2.0777656770657528E-4</v>
      </c>
      <c r="S134" s="153">
        <f>S$16</f>
        <v>0.1</v>
      </c>
      <c r="Z134" s="141">
        <f t="shared" si="68"/>
        <v>804</v>
      </c>
      <c r="AA134" s="141">
        <f t="shared" si="69"/>
        <v>-1.6039529398222813E-3</v>
      </c>
      <c r="AB134" s="141">
        <f t="shared" si="91"/>
        <v>3.06920098417135E-2</v>
      </c>
      <c r="AC134" s="141">
        <f t="shared" si="92"/>
        <v>-1.4414456899466428E-2</v>
      </c>
      <c r="AD134" s="141">
        <f t="shared" si="93"/>
        <v>8.940752941034677E-3</v>
      </c>
      <c r="AE134" s="141">
        <f t="shared" si="94"/>
        <v>7.9937063152620232E-6</v>
      </c>
      <c r="AF134" s="141">
        <f t="shared" si="95"/>
        <v>-1.4414456899466428E-2</v>
      </c>
      <c r="AG134" s="153"/>
      <c r="AH134" s="141">
        <f t="shared" si="70"/>
        <v>-2.3355209840501105E-2</v>
      </c>
      <c r="AI134" s="141">
        <f t="shared" si="71"/>
        <v>0.54583336464520205</v>
      </c>
      <c r="AJ134" s="141">
        <f t="shared" si="72"/>
        <v>-0.78420069318585117</v>
      </c>
      <c r="AK134" s="141">
        <f t="shared" si="73"/>
        <v>0.3817046535030601</v>
      </c>
      <c r="AL134" s="141">
        <f t="shared" si="74"/>
        <v>-0.69892399635907798</v>
      </c>
      <c r="AM134" s="141">
        <f t="shared" si="75"/>
        <v>-0.36441892617783206</v>
      </c>
      <c r="AN134" s="141">
        <f t="shared" si="97"/>
        <v>11.3166687515003</v>
      </c>
      <c r="AO134" s="141">
        <f t="shared" si="97"/>
        <v>11.316665126227722</v>
      </c>
      <c r="AP134" s="141">
        <f t="shared" si="97"/>
        <v>11.316684487695909</v>
      </c>
      <c r="AQ134" s="141">
        <f t="shared" si="97"/>
        <v>11.31658107096912</v>
      </c>
      <c r="AR134" s="141">
        <f t="shared" si="97"/>
        <v>11.317133085478527</v>
      </c>
      <c r="AS134" s="141">
        <f t="shared" si="97"/>
        <v>11.314175871149528</v>
      </c>
      <c r="AT134" s="141">
        <f t="shared" si="97"/>
        <v>11.329723261416898</v>
      </c>
      <c r="AU134" s="141">
        <f t="shared" si="76"/>
        <v>10.753722578686503</v>
      </c>
    </row>
    <row r="135" spans="1:47" s="141" customFormat="1" ht="12.95" customHeight="1" x14ac:dyDescent="0.2">
      <c r="A135" s="20" t="s">
        <v>164</v>
      </c>
      <c r="B135" s="71"/>
      <c r="C135" s="20">
        <v>41083.302000000003</v>
      </c>
      <c r="D135" s="20" t="s">
        <v>162</v>
      </c>
      <c r="E135" s="141">
        <f t="shared" si="64"/>
        <v>816.00649778680463</v>
      </c>
      <c r="F135" s="141">
        <f t="shared" si="65"/>
        <v>816</v>
      </c>
      <c r="G135" s="141">
        <f t="shared" si="89"/>
        <v>1.126720000320347E-2</v>
      </c>
      <c r="K135" s="141">
        <f>+G135</f>
        <v>1.126720000320347E-2</v>
      </c>
      <c r="P135" s="141">
        <f t="shared" si="66"/>
        <v>2.1961476340280225E-2</v>
      </c>
      <c r="Q135" s="161">
        <f t="shared" si="67"/>
        <v>26064.802000000003</v>
      </c>
      <c r="R135" s="141">
        <f t="shared" si="90"/>
        <v>1.143675463737598E-4</v>
      </c>
      <c r="S135" s="153">
        <f>S$18</f>
        <v>1</v>
      </c>
      <c r="Z135" s="141">
        <f t="shared" si="68"/>
        <v>816</v>
      </c>
      <c r="AA135" s="141">
        <f t="shared" si="69"/>
        <v>-1.6886933429311642E-3</v>
      </c>
      <c r="AB135" s="141">
        <f t="shared" si="91"/>
        <v>3.4917369686414859E-2</v>
      </c>
      <c r="AC135" s="141">
        <f t="shared" si="92"/>
        <v>-1.0694276337076754E-2</v>
      </c>
      <c r="AD135" s="141">
        <f t="shared" si="93"/>
        <v>1.2955893346134634E-2</v>
      </c>
      <c r="AE135" s="141">
        <f t="shared" si="94"/>
        <v>1.678551723964157E-4</v>
      </c>
      <c r="AF135" s="141">
        <f t="shared" si="95"/>
        <v>-1.0694276337076754E-2</v>
      </c>
      <c r="AG135" s="153"/>
      <c r="AH135" s="141">
        <f t="shared" si="70"/>
        <v>-2.3650169683211389E-2</v>
      </c>
      <c r="AI135" s="141">
        <f t="shared" si="71"/>
        <v>0.54466162420564734</v>
      </c>
      <c r="AJ135" s="141">
        <f t="shared" si="72"/>
        <v>-0.78610528252263168</v>
      </c>
      <c r="AK135" s="141">
        <f t="shared" si="73"/>
        <v>0.38030611184196084</v>
      </c>
      <c r="AL135" s="141">
        <f t="shared" si="74"/>
        <v>-0.69584860800679926</v>
      </c>
      <c r="AM135" s="141">
        <f t="shared" si="75"/>
        <v>-0.3626779986234594</v>
      </c>
      <c r="AN135" s="141">
        <f t="shared" si="97"/>
        <v>11.321209272731675</v>
      </c>
      <c r="AO135" s="141">
        <f t="shared" si="97"/>
        <v>11.321204897033889</v>
      </c>
      <c r="AP135" s="141">
        <f t="shared" si="97"/>
        <v>11.321227951732837</v>
      </c>
      <c r="AQ135" s="141">
        <f t="shared" si="97"/>
        <v>11.321106463308713</v>
      </c>
      <c r="AR135" s="141">
        <f t="shared" si="97"/>
        <v>11.321746164530904</v>
      </c>
      <c r="AS135" s="141">
        <f t="shared" si="97"/>
        <v>11.318364067679701</v>
      </c>
      <c r="AT135" s="141">
        <f t="shared" si="97"/>
        <v>11.335877952974927</v>
      </c>
      <c r="AU135" s="141">
        <f t="shared" si="76"/>
        <v>10.75911890729134</v>
      </c>
    </row>
    <row r="136" spans="1:47" s="141" customFormat="1" ht="12.95" customHeight="1" x14ac:dyDescent="0.2">
      <c r="A136" s="19" t="s">
        <v>86</v>
      </c>
      <c r="B136" s="19"/>
      <c r="C136" s="15">
        <v>41088.495999999999</v>
      </c>
      <c r="D136" s="15"/>
      <c r="E136" s="141">
        <f t="shared" si="64"/>
        <v>819.00187415751566</v>
      </c>
      <c r="F136" s="141">
        <f t="shared" si="65"/>
        <v>819</v>
      </c>
      <c r="G136" s="141">
        <f t="shared" si="89"/>
        <v>3.2498000000487082E-3</v>
      </c>
      <c r="I136" s="141">
        <f>+G136</f>
        <v>3.2498000000487082E-3</v>
      </c>
      <c r="P136" s="141">
        <f t="shared" si="66"/>
        <v>2.2014068228694263E-2</v>
      </c>
      <c r="Q136" s="161">
        <f t="shared" si="67"/>
        <v>26069.995999999999</v>
      </c>
      <c r="R136" s="141">
        <f t="shared" si="90"/>
        <v>3.52097762156557E-4</v>
      </c>
      <c r="S136" s="153">
        <f t="shared" ref="S136:S167" si="98">S$16</f>
        <v>0.1</v>
      </c>
      <c r="Z136" s="141">
        <f t="shared" si="68"/>
        <v>819</v>
      </c>
      <c r="AA136" s="141">
        <f t="shared" si="69"/>
        <v>-1.7096669093087762E-3</v>
      </c>
      <c r="AB136" s="141">
        <f t="shared" si="91"/>
        <v>2.6973535138051747E-2</v>
      </c>
      <c r="AC136" s="141">
        <f t="shared" si="92"/>
        <v>-1.8764268228645554E-2</v>
      </c>
      <c r="AD136" s="141">
        <f t="shared" si="93"/>
        <v>4.9594669093574843E-3</v>
      </c>
      <c r="AE136" s="141">
        <f t="shared" si="94"/>
        <v>2.4596312025011877E-6</v>
      </c>
      <c r="AF136" s="141">
        <f t="shared" si="95"/>
        <v>-1.8764268228645554E-2</v>
      </c>
      <c r="AG136" s="153"/>
      <c r="AH136" s="141">
        <f t="shared" si="70"/>
        <v>-2.3723735138003039E-2</v>
      </c>
      <c r="AI136" s="141">
        <f t="shared" si="71"/>
        <v>0.54437014367102532</v>
      </c>
      <c r="AJ136" s="141">
        <f t="shared" si="72"/>
        <v>-0.78657899780312324</v>
      </c>
      <c r="AK136" s="141">
        <f t="shared" si="73"/>
        <v>0.37995685175691607</v>
      </c>
      <c r="AL136" s="141">
        <f t="shared" si="74"/>
        <v>-0.69508181931842095</v>
      </c>
      <c r="AM136" s="141">
        <f t="shared" si="75"/>
        <v>-0.36224423467048211</v>
      </c>
      <c r="AN136" s="141">
        <f t="shared" si="97"/>
        <v>11.32234288397397</v>
      </c>
      <c r="AO136" s="141">
        <f t="shared" si="97"/>
        <v>11.322338307969726</v>
      </c>
      <c r="AP136" s="141">
        <f t="shared" si="97"/>
        <v>11.322362337367254</v>
      </c>
      <c r="AQ136" s="141">
        <f t="shared" si="97"/>
        <v>11.322236135781409</v>
      </c>
      <c r="AR136" s="141">
        <f t="shared" si="97"/>
        <v>11.322898418436719</v>
      </c>
      <c r="AS136" s="141">
        <f t="shared" si="97"/>
        <v>11.319408326702707</v>
      </c>
      <c r="AT136" s="141">
        <f t="shared" si="97"/>
        <v>11.337414002436391</v>
      </c>
      <c r="AU136" s="141">
        <f t="shared" si="76"/>
        <v>10.760467989442549</v>
      </c>
    </row>
    <row r="137" spans="1:47" s="141" customFormat="1" ht="12.95" customHeight="1" x14ac:dyDescent="0.2">
      <c r="A137" s="150" t="s">
        <v>621</v>
      </c>
      <c r="B137" s="151" t="s">
        <v>84</v>
      </c>
      <c r="C137" s="152">
        <v>41088.498</v>
      </c>
      <c r="D137" s="152" t="s">
        <v>163</v>
      </c>
      <c r="E137" s="141">
        <f t="shared" si="64"/>
        <v>819.00302755619543</v>
      </c>
      <c r="F137" s="141">
        <f t="shared" si="65"/>
        <v>819</v>
      </c>
      <c r="G137" s="141">
        <f t="shared" si="89"/>
        <v>5.2498000004561618E-3</v>
      </c>
      <c r="I137" s="141">
        <f>+C137-(C$7+F137*C$8)</f>
        <v>5.2498000004561618E-3</v>
      </c>
      <c r="P137" s="141">
        <f t="shared" si="66"/>
        <v>2.2014068228694263E-2</v>
      </c>
      <c r="Q137" s="161">
        <f t="shared" si="67"/>
        <v>26069.998</v>
      </c>
      <c r="R137" s="141">
        <f t="shared" si="90"/>
        <v>2.8104068922831345E-4</v>
      </c>
      <c r="S137" s="153">
        <f t="shared" si="98"/>
        <v>0.1</v>
      </c>
      <c r="Z137" s="141">
        <f t="shared" si="68"/>
        <v>819</v>
      </c>
      <c r="AA137" s="141">
        <f t="shared" si="69"/>
        <v>-1.7096669093087762E-3</v>
      </c>
      <c r="AB137" s="141">
        <f t="shared" si="91"/>
        <v>2.8973535138459201E-2</v>
      </c>
      <c r="AC137" s="141">
        <f t="shared" si="92"/>
        <v>-1.6764268228238101E-2</v>
      </c>
      <c r="AD137" s="141">
        <f t="shared" si="93"/>
        <v>6.959466909764938E-3</v>
      </c>
      <c r="AE137" s="141">
        <f t="shared" si="94"/>
        <v>4.8434179668113138E-6</v>
      </c>
      <c r="AF137" s="141">
        <f t="shared" si="95"/>
        <v>-1.6764268228238101E-2</v>
      </c>
      <c r="AG137" s="153"/>
      <c r="AH137" s="141">
        <f t="shared" si="70"/>
        <v>-2.3723735138003039E-2</v>
      </c>
      <c r="AI137" s="141">
        <f t="shared" si="71"/>
        <v>0.54437014367102532</v>
      </c>
      <c r="AJ137" s="141">
        <f t="shared" si="72"/>
        <v>-0.78657899780312324</v>
      </c>
      <c r="AK137" s="141">
        <f t="shared" si="73"/>
        <v>0.37995685175691607</v>
      </c>
      <c r="AL137" s="141">
        <f t="shared" si="74"/>
        <v>-0.69508181931842095</v>
      </c>
      <c r="AM137" s="141">
        <f t="shared" si="75"/>
        <v>-0.36224423467048211</v>
      </c>
      <c r="AN137" s="141">
        <f t="shared" si="97"/>
        <v>11.32234288397397</v>
      </c>
      <c r="AO137" s="141">
        <f t="shared" si="97"/>
        <v>11.322338307969726</v>
      </c>
      <c r="AP137" s="141">
        <f t="shared" si="97"/>
        <v>11.322362337367254</v>
      </c>
      <c r="AQ137" s="141">
        <f t="shared" si="97"/>
        <v>11.322236135781409</v>
      </c>
      <c r="AR137" s="141">
        <f t="shared" si="97"/>
        <v>11.322898418436719</v>
      </c>
      <c r="AS137" s="141">
        <f t="shared" si="97"/>
        <v>11.319408326702707</v>
      </c>
      <c r="AT137" s="141">
        <f t="shared" si="97"/>
        <v>11.337414002436391</v>
      </c>
      <c r="AU137" s="141">
        <f t="shared" si="76"/>
        <v>10.760467989442549</v>
      </c>
    </row>
    <row r="138" spans="1:47" s="141" customFormat="1" ht="12.95" customHeight="1" x14ac:dyDescent="0.2">
      <c r="A138" s="19" t="s">
        <v>88</v>
      </c>
      <c r="B138" s="19"/>
      <c r="C138" s="15">
        <v>41180.398999999998</v>
      </c>
      <c r="D138" s="15"/>
      <c r="E138" s="141">
        <f t="shared" si="64"/>
        <v>872.00227357947745</v>
      </c>
      <c r="F138" s="141">
        <f t="shared" si="65"/>
        <v>872</v>
      </c>
      <c r="G138" s="141">
        <f t="shared" si="89"/>
        <v>3.942399998777546E-3</v>
      </c>
      <c r="I138" s="141">
        <f>+G138</f>
        <v>3.942399998777546E-3</v>
      </c>
      <c r="P138" s="141">
        <f t="shared" si="66"/>
        <v>2.2945633826867009E-2</v>
      </c>
      <c r="Q138" s="161">
        <f t="shared" si="67"/>
        <v>26161.898999999998</v>
      </c>
      <c r="R138" s="141">
        <f t="shared" si="90"/>
        <v>3.611228959250437E-4</v>
      </c>
      <c r="S138" s="153">
        <f t="shared" si="98"/>
        <v>0.1</v>
      </c>
      <c r="Z138" s="141">
        <f t="shared" si="68"/>
        <v>872</v>
      </c>
      <c r="AA138" s="141">
        <f t="shared" si="69"/>
        <v>-2.0662903153535334E-3</v>
      </c>
      <c r="AB138" s="141">
        <f t="shared" si="91"/>
        <v>2.8954324140998088E-2</v>
      </c>
      <c r="AC138" s="141">
        <f t="shared" si="92"/>
        <v>-1.9003233828089463E-2</v>
      </c>
      <c r="AD138" s="141">
        <f t="shared" si="93"/>
        <v>6.0086903141310793E-3</v>
      </c>
      <c r="AE138" s="141">
        <f t="shared" si="94"/>
        <v>3.6104359291132652E-6</v>
      </c>
      <c r="AF138" s="141">
        <f t="shared" si="95"/>
        <v>-1.9003233828089463E-2</v>
      </c>
      <c r="AG138" s="153"/>
      <c r="AH138" s="141">
        <f t="shared" si="70"/>
        <v>-2.5011924142220542E-2</v>
      </c>
      <c r="AI138" s="141">
        <f t="shared" si="71"/>
        <v>0.53931476819800328</v>
      </c>
      <c r="AJ138" s="141">
        <f t="shared" si="72"/>
        <v>-0.7947906303990665</v>
      </c>
      <c r="AK138" s="141">
        <f t="shared" si="73"/>
        <v>0.37381130584150313</v>
      </c>
      <c r="AL138" s="141">
        <f t="shared" si="74"/>
        <v>-0.68166841195936323</v>
      </c>
      <c r="AM138" s="141">
        <f t="shared" si="75"/>
        <v>-0.35467574529616525</v>
      </c>
      <c r="AN138" s="141">
        <f t="shared" si="97"/>
        <v>11.342271342676163</v>
      </c>
      <c r="AO138" s="141">
        <f t="shared" si="97"/>
        <v>11.34226227787863</v>
      </c>
      <c r="AP138" s="141">
        <f t="shared" si="97"/>
        <v>11.342307243129351</v>
      </c>
      <c r="AQ138" s="141">
        <f t="shared" si="97"/>
        <v>11.342084141363609</v>
      </c>
      <c r="AR138" s="141">
        <f t="shared" si="97"/>
        <v>11.343189743439401</v>
      </c>
      <c r="AS138" s="141">
        <f t="shared" si="97"/>
        <v>11.337677225232444</v>
      </c>
      <c r="AT138" s="141">
        <f t="shared" si="97"/>
        <v>11.364377430809133</v>
      </c>
      <c r="AU138" s="141">
        <f t="shared" si="76"/>
        <v>10.784301774113908</v>
      </c>
    </row>
    <row r="139" spans="1:47" s="141" customFormat="1" ht="12.95" customHeight="1" x14ac:dyDescent="0.2">
      <c r="A139" s="19" t="s">
        <v>89</v>
      </c>
      <c r="B139" s="19"/>
      <c r="C139" s="15">
        <v>41473.440999999999</v>
      </c>
      <c r="D139" s="15"/>
      <c r="E139" s="141">
        <f t="shared" si="64"/>
        <v>1040.9994015014263</v>
      </c>
      <c r="F139" s="141">
        <f t="shared" si="65"/>
        <v>1041</v>
      </c>
      <c r="G139" s="141">
        <f t="shared" si="89"/>
        <v>-1.0378000006312504E-3</v>
      </c>
      <c r="I139" s="141">
        <f>+G139</f>
        <v>-1.0378000006312504E-3</v>
      </c>
      <c r="P139" s="141">
        <f t="shared" si="66"/>
        <v>2.5946969621522514E-2</v>
      </c>
      <c r="Q139" s="161">
        <f t="shared" si="67"/>
        <v>26454.940999999999</v>
      </c>
      <c r="R139" s="141">
        <f t="shared" si="90"/>
        <v>7.2817779156071258E-4</v>
      </c>
      <c r="S139" s="153">
        <f t="shared" si="98"/>
        <v>0.1</v>
      </c>
      <c r="Z139" s="141">
        <f t="shared" si="68"/>
        <v>1041</v>
      </c>
      <c r="AA139" s="141">
        <f t="shared" si="69"/>
        <v>-3.029385144646235E-3</v>
      </c>
      <c r="AB139" s="141">
        <f t="shared" si="91"/>
        <v>2.7938554765537499E-2</v>
      </c>
      <c r="AC139" s="141">
        <f t="shared" si="92"/>
        <v>-2.6984769622153765E-2</v>
      </c>
      <c r="AD139" s="141">
        <f t="shared" si="93"/>
        <v>1.9915851440149845E-3</v>
      </c>
      <c r="AE139" s="141">
        <f t="shared" si="94"/>
        <v>3.9664113858611872E-7</v>
      </c>
      <c r="AF139" s="141">
        <f t="shared" si="95"/>
        <v>-2.6984769622153765E-2</v>
      </c>
      <c r="AG139" s="153"/>
      <c r="AH139" s="141">
        <f t="shared" si="70"/>
        <v>-2.8976354766168749E-2</v>
      </c>
      <c r="AI139" s="141">
        <f t="shared" si="71"/>
        <v>0.52431309570728823</v>
      </c>
      <c r="AJ139" s="141">
        <f t="shared" si="72"/>
        <v>-0.81910613946741573</v>
      </c>
      <c r="AK139" s="141">
        <f t="shared" si="73"/>
        <v>0.3545246736967762</v>
      </c>
      <c r="AL139" s="141">
        <f t="shared" si="74"/>
        <v>-0.64047986163411608</v>
      </c>
      <c r="AM139" s="141">
        <f t="shared" si="75"/>
        <v>-0.33165570616762963</v>
      </c>
      <c r="AN139" s="141">
        <f t="shared" si="97"/>
        <v>11.404630270457366</v>
      </c>
      <c r="AO139" s="141">
        <f t="shared" si="97"/>
        <v>11.404589373608511</v>
      </c>
      <c r="AP139" s="141">
        <f t="shared" si="97"/>
        <v>11.404762670529161</v>
      </c>
      <c r="AQ139" s="141">
        <f t="shared" si="97"/>
        <v>11.404027863688658</v>
      </c>
      <c r="AR139" s="141">
        <f t="shared" si="97"/>
        <v>11.407135058780103</v>
      </c>
      <c r="AS139" s="141">
        <f t="shared" si="97"/>
        <v>11.393839930282404</v>
      </c>
      <c r="AT139" s="141">
        <f t="shared" si="97"/>
        <v>11.448147245737704</v>
      </c>
      <c r="AU139" s="141">
        <f t="shared" si="76"/>
        <v>10.860300068632016</v>
      </c>
    </row>
    <row r="140" spans="1:47" s="141" customFormat="1" ht="12.95" customHeight="1" x14ac:dyDescent="0.2">
      <c r="A140" s="19" t="s">
        <v>89</v>
      </c>
      <c r="B140" s="19"/>
      <c r="C140" s="15">
        <v>41473.442999999999</v>
      </c>
      <c r="D140" s="15"/>
      <c r="E140" s="141">
        <f t="shared" si="64"/>
        <v>1041.0005549001062</v>
      </c>
      <c r="F140" s="141">
        <f t="shared" si="65"/>
        <v>1041</v>
      </c>
      <c r="G140" s="141">
        <f t="shared" si="89"/>
        <v>9.6219999977620319E-4</v>
      </c>
      <c r="I140" s="141">
        <f>+G140</f>
        <v>9.6219999977620319E-4</v>
      </c>
      <c r="P140" s="141">
        <f t="shared" si="66"/>
        <v>2.5946969621522514E-2</v>
      </c>
      <c r="Q140" s="161">
        <f t="shared" si="67"/>
        <v>26454.942999999999</v>
      </c>
      <c r="R140" s="141">
        <f t="shared" si="90"/>
        <v>6.2423871305173728E-4</v>
      </c>
      <c r="S140" s="153">
        <f t="shared" si="98"/>
        <v>0.1</v>
      </c>
      <c r="Z140" s="141">
        <f t="shared" si="68"/>
        <v>1041</v>
      </c>
      <c r="AA140" s="141">
        <f t="shared" si="69"/>
        <v>-3.029385144646235E-3</v>
      </c>
      <c r="AB140" s="141">
        <f t="shared" si="91"/>
        <v>2.9938554765944952E-2</v>
      </c>
      <c r="AC140" s="141">
        <f t="shared" si="92"/>
        <v>-2.4984769621746311E-2</v>
      </c>
      <c r="AD140" s="141">
        <f t="shared" si="93"/>
        <v>3.9915851444224382E-3</v>
      </c>
      <c r="AE140" s="141">
        <f t="shared" si="94"/>
        <v>1.5932751965173898E-6</v>
      </c>
      <c r="AF140" s="141">
        <f t="shared" si="95"/>
        <v>-2.4984769621746311E-2</v>
      </c>
      <c r="AG140" s="153"/>
      <c r="AH140" s="141">
        <f t="shared" si="70"/>
        <v>-2.8976354766168749E-2</v>
      </c>
      <c r="AI140" s="141">
        <f t="shared" si="71"/>
        <v>0.52431309570728823</v>
      </c>
      <c r="AJ140" s="141">
        <f t="shared" si="72"/>
        <v>-0.81910613946741573</v>
      </c>
      <c r="AK140" s="141">
        <f t="shared" si="73"/>
        <v>0.3545246736967762</v>
      </c>
      <c r="AL140" s="141">
        <f t="shared" si="74"/>
        <v>-0.64047986163411608</v>
      </c>
      <c r="AM140" s="141">
        <f t="shared" si="75"/>
        <v>-0.33165570616762963</v>
      </c>
      <c r="AN140" s="141">
        <f t="shared" si="97"/>
        <v>11.404630270457366</v>
      </c>
      <c r="AO140" s="141">
        <f t="shared" si="97"/>
        <v>11.404589373608511</v>
      </c>
      <c r="AP140" s="141">
        <f t="shared" si="97"/>
        <v>11.404762670529161</v>
      </c>
      <c r="AQ140" s="141">
        <f t="shared" si="97"/>
        <v>11.404027863688658</v>
      </c>
      <c r="AR140" s="141">
        <f t="shared" si="97"/>
        <v>11.407135058780103</v>
      </c>
      <c r="AS140" s="141">
        <f t="shared" si="97"/>
        <v>11.393839930282404</v>
      </c>
      <c r="AT140" s="141">
        <f t="shared" si="97"/>
        <v>11.448147245737704</v>
      </c>
      <c r="AU140" s="141">
        <f t="shared" si="76"/>
        <v>10.860300068632016</v>
      </c>
    </row>
    <row r="141" spans="1:47" s="141" customFormat="1" ht="12.95" customHeight="1" x14ac:dyDescent="0.2">
      <c r="A141" s="150" t="s">
        <v>637</v>
      </c>
      <c r="B141" s="151" t="s">
        <v>84</v>
      </c>
      <c r="C141" s="152">
        <v>41525.482000000004</v>
      </c>
      <c r="D141" s="152" t="s">
        <v>163</v>
      </c>
      <c r="E141" s="141">
        <f t="shared" si="64"/>
        <v>1071.011411841879</v>
      </c>
      <c r="F141" s="141">
        <f t="shared" si="65"/>
        <v>1071</v>
      </c>
      <c r="G141" s="141">
        <f t="shared" si="89"/>
        <v>1.9788200006587431E-2</v>
      </c>
      <c r="I141" s="141">
        <f>+C141-(C$7+F141*C$8)</f>
        <v>1.9788200006587431E-2</v>
      </c>
      <c r="P141" s="141">
        <f t="shared" si="66"/>
        <v>2.6484663573014485E-2</v>
      </c>
      <c r="Q141" s="161">
        <f t="shared" si="67"/>
        <v>26506.982000000004</v>
      </c>
      <c r="R141" s="141">
        <f t="shared" si="90"/>
        <v>4.4842624296484946E-5</v>
      </c>
      <c r="S141" s="153">
        <f t="shared" si="98"/>
        <v>0.1</v>
      </c>
      <c r="Z141" s="141">
        <f t="shared" si="68"/>
        <v>1071</v>
      </c>
      <c r="AA141" s="141">
        <f t="shared" si="69"/>
        <v>-3.1729649415280885E-3</v>
      </c>
      <c r="AB141" s="141">
        <f t="shared" si="91"/>
        <v>4.9445828521130004E-2</v>
      </c>
      <c r="AC141" s="141">
        <f t="shared" si="92"/>
        <v>-6.6964635664270543E-3</v>
      </c>
      <c r="AD141" s="141">
        <f t="shared" si="93"/>
        <v>2.2961164948115519E-2</v>
      </c>
      <c r="AE141" s="141">
        <f t="shared" si="94"/>
        <v>5.2721509577456876E-5</v>
      </c>
      <c r="AF141" s="141">
        <f t="shared" si="95"/>
        <v>-6.6964635664270543E-3</v>
      </c>
      <c r="AG141" s="153"/>
      <c r="AH141" s="141">
        <f t="shared" si="70"/>
        <v>-2.9657628514542574E-2</v>
      </c>
      <c r="AI141" s="141">
        <f t="shared" si="71"/>
        <v>0.52181617495607502</v>
      </c>
      <c r="AJ141" s="141">
        <f t="shared" si="72"/>
        <v>-0.82314506825900202</v>
      </c>
      <c r="AK141" s="141">
        <f t="shared" si="73"/>
        <v>0.35114954740359577</v>
      </c>
      <c r="AL141" s="141">
        <f t="shared" si="74"/>
        <v>-0.63340319578398785</v>
      </c>
      <c r="AM141" s="141">
        <f t="shared" si="75"/>
        <v>-0.32773275975568339</v>
      </c>
      <c r="AN141" s="141">
        <f t="shared" ref="AN141:AT150" si="99">$AU141+$AB$7*SIN(AO141)</f>
        <v>11.415521446551757</v>
      </c>
      <c r="AO141" s="141">
        <f t="shared" si="99"/>
        <v>11.415470982093932</v>
      </c>
      <c r="AP141" s="141">
        <f t="shared" si="99"/>
        <v>11.415679589307011</v>
      </c>
      <c r="AQ141" s="141">
        <f t="shared" si="99"/>
        <v>11.41481662791975</v>
      </c>
      <c r="AR141" s="141">
        <f t="shared" si="99"/>
        <v>11.41837575770629</v>
      </c>
      <c r="AS141" s="141">
        <f t="shared" si="99"/>
        <v>11.403508686111133</v>
      </c>
      <c r="AT141" s="141">
        <f t="shared" si="99"/>
        <v>11.46266393035163</v>
      </c>
      <c r="AU141" s="141">
        <f t="shared" si="76"/>
        <v>10.873790890144107</v>
      </c>
    </row>
    <row r="142" spans="1:47" s="141" customFormat="1" ht="12.95" customHeight="1" x14ac:dyDescent="0.2">
      <c r="A142" s="19" t="s">
        <v>90</v>
      </c>
      <c r="B142" s="19"/>
      <c r="C142" s="15">
        <v>41766.487000000001</v>
      </c>
      <c r="D142" s="15"/>
      <c r="E142" s="141">
        <f t="shared" si="64"/>
        <v>1209.9988362207346</v>
      </c>
      <c r="F142" s="141">
        <f t="shared" si="65"/>
        <v>1210</v>
      </c>
      <c r="G142" s="141">
        <f t="shared" si="89"/>
        <v>-2.0179999992251396E-3</v>
      </c>
      <c r="I142" s="141">
        <f t="shared" ref="I142:I158" si="100">+G142</f>
        <v>-2.0179999992251396E-3</v>
      </c>
      <c r="P142" s="141">
        <f t="shared" si="66"/>
        <v>2.8995308588593029E-2</v>
      </c>
      <c r="Q142" s="161">
        <f t="shared" si="67"/>
        <v>26747.987000000001</v>
      </c>
      <c r="R142" s="141">
        <f t="shared" si="90"/>
        <v>9.6182530956323618E-4</v>
      </c>
      <c r="S142" s="153">
        <f t="shared" si="98"/>
        <v>0.1</v>
      </c>
      <c r="Z142" s="141">
        <f t="shared" si="68"/>
        <v>1210</v>
      </c>
      <c r="AA142" s="141">
        <f t="shared" si="69"/>
        <v>-3.7321059990697465E-3</v>
      </c>
      <c r="AB142" s="141">
        <f t="shared" si="91"/>
        <v>3.0709414588437636E-2</v>
      </c>
      <c r="AC142" s="141">
        <f t="shared" si="92"/>
        <v>-3.1013308587818169E-2</v>
      </c>
      <c r="AD142" s="141">
        <f t="shared" si="93"/>
        <v>1.7141059998446069E-3</v>
      </c>
      <c r="AE142" s="141">
        <f t="shared" si="94"/>
        <v>2.9381593787032799E-7</v>
      </c>
      <c r="AF142" s="141">
        <f t="shared" si="95"/>
        <v>-3.1013308587818169E-2</v>
      </c>
      <c r="AG142" s="153"/>
      <c r="AH142" s="141">
        <f t="shared" si="70"/>
        <v>-3.2727414587662776E-2</v>
      </c>
      <c r="AI142" s="141">
        <f t="shared" si="71"/>
        <v>0.51084450402109527</v>
      </c>
      <c r="AJ142" s="141">
        <f t="shared" si="72"/>
        <v>-0.84086150254420078</v>
      </c>
      <c r="AK142" s="141">
        <f t="shared" si="73"/>
        <v>0.33569729806630982</v>
      </c>
      <c r="AL142" s="141">
        <f t="shared" si="74"/>
        <v>-0.60145797263920608</v>
      </c>
      <c r="AM142" s="141">
        <f t="shared" si="75"/>
        <v>-0.3101351721394992</v>
      </c>
      <c r="AN142" s="141">
        <f t="shared" si="99"/>
        <v>11.465332783560035</v>
      </c>
      <c r="AO142" s="141">
        <f t="shared" si="99"/>
        <v>11.465215576690646</v>
      </c>
      <c r="AP142" s="141">
        <f t="shared" si="99"/>
        <v>11.465651925562716</v>
      </c>
      <c r="AQ142" s="141">
        <f t="shared" si="99"/>
        <v>11.464025538284849</v>
      </c>
      <c r="AR142" s="141">
        <f t="shared" si="99"/>
        <v>11.470061291369335</v>
      </c>
      <c r="AS142" s="141">
        <f t="shared" si="99"/>
        <v>11.447286631902635</v>
      </c>
      <c r="AT142" s="141">
        <f t="shared" si="99"/>
        <v>11.528523441619601</v>
      </c>
      <c r="AU142" s="141">
        <f t="shared" si="76"/>
        <v>10.936298363150124</v>
      </c>
    </row>
    <row r="143" spans="1:47" s="141" customFormat="1" ht="12.95" customHeight="1" x14ac:dyDescent="0.2">
      <c r="A143" s="19" t="s">
        <v>91</v>
      </c>
      <c r="B143" s="19"/>
      <c r="C143" s="15">
        <v>41806.370000000003</v>
      </c>
      <c r="D143" s="15"/>
      <c r="E143" s="141">
        <f t="shared" si="64"/>
        <v>1232.9993359883836</v>
      </c>
      <c r="F143" s="141">
        <f t="shared" si="65"/>
        <v>1233</v>
      </c>
      <c r="G143" s="141">
        <f t="shared" si="89"/>
        <v>-1.1513999925227836E-3</v>
      </c>
      <c r="I143" s="141">
        <f t="shared" si="100"/>
        <v>-1.1513999925227836E-3</v>
      </c>
      <c r="P143" s="141">
        <f t="shared" si="66"/>
        <v>2.941380501972974E-2</v>
      </c>
      <c r="Q143" s="161">
        <f t="shared" si="67"/>
        <v>26787.870000000003</v>
      </c>
      <c r="R143" s="141">
        <f t="shared" si="90"/>
        <v>9.3423175744102678E-4</v>
      </c>
      <c r="S143" s="153">
        <f t="shared" si="98"/>
        <v>0.1</v>
      </c>
      <c r="Z143" s="141">
        <f t="shared" si="68"/>
        <v>1233</v>
      </c>
      <c r="AA143" s="141">
        <f t="shared" si="69"/>
        <v>-3.8079403632964859E-3</v>
      </c>
      <c r="AB143" s="141">
        <f t="shared" si="91"/>
        <v>3.2070345390503442E-2</v>
      </c>
      <c r="AC143" s="141">
        <f t="shared" si="92"/>
        <v>-3.0565205012252523E-2</v>
      </c>
      <c r="AD143" s="141">
        <f t="shared" si="93"/>
        <v>2.6565403707737023E-3</v>
      </c>
      <c r="AE143" s="141">
        <f t="shared" si="94"/>
        <v>7.0572067415504801E-7</v>
      </c>
      <c r="AF143" s="141">
        <f t="shared" si="95"/>
        <v>-3.0565205012252523E-2</v>
      </c>
      <c r="AG143" s="153"/>
      <c r="AH143" s="141">
        <f t="shared" si="70"/>
        <v>-3.3221745383026226E-2</v>
      </c>
      <c r="AI143" s="141">
        <f t="shared" si="71"/>
        <v>0.50911921729067022</v>
      </c>
      <c r="AJ143" s="141">
        <f t="shared" si="72"/>
        <v>-0.84364251661456657</v>
      </c>
      <c r="AK143" s="141">
        <f t="shared" si="73"/>
        <v>0.33316937485619075</v>
      </c>
      <c r="AL143" s="141">
        <f t="shared" si="74"/>
        <v>-0.59629914809630391</v>
      </c>
      <c r="AM143" s="141">
        <f t="shared" si="75"/>
        <v>-0.30730991597390606</v>
      </c>
      <c r="AN143" s="141">
        <f t="shared" si="99"/>
        <v>11.473476006773245</v>
      </c>
      <c r="AO143" s="141">
        <f t="shared" si="99"/>
        <v>11.473343502736425</v>
      </c>
      <c r="AP143" s="141">
        <f t="shared" si="99"/>
        <v>11.473829022598391</v>
      </c>
      <c r="AQ143" s="141">
        <f t="shared" si="99"/>
        <v>11.472047757878462</v>
      </c>
      <c r="AR143" s="141">
        <f t="shared" si="99"/>
        <v>11.478553145533809</v>
      </c>
      <c r="AS143" s="141">
        <f t="shared" si="99"/>
        <v>11.454382898087854</v>
      </c>
      <c r="AT143" s="141">
        <f t="shared" si="99"/>
        <v>11.539198233737052</v>
      </c>
      <c r="AU143" s="141">
        <f t="shared" si="76"/>
        <v>10.946641326309393</v>
      </c>
    </row>
    <row r="144" spans="1:47" s="141" customFormat="1" ht="12.95" customHeight="1" x14ac:dyDescent="0.2">
      <c r="A144" s="19" t="s">
        <v>91</v>
      </c>
      <c r="B144" s="19"/>
      <c r="C144" s="15">
        <v>41806.373</v>
      </c>
      <c r="D144" s="15"/>
      <c r="E144" s="141">
        <f t="shared" si="64"/>
        <v>1233.0010660864009</v>
      </c>
      <c r="F144" s="141">
        <f t="shared" si="65"/>
        <v>1233</v>
      </c>
      <c r="G144" s="141">
        <f t="shared" si="89"/>
        <v>1.8486000044504181E-3</v>
      </c>
      <c r="I144" s="141">
        <f t="shared" si="100"/>
        <v>1.8486000044504181E-3</v>
      </c>
      <c r="P144" s="141">
        <f t="shared" si="66"/>
        <v>2.941380501972974E-2</v>
      </c>
      <c r="Q144" s="161">
        <f t="shared" si="67"/>
        <v>26787.873</v>
      </c>
      <c r="R144" s="141">
        <f t="shared" si="90"/>
        <v>7.5984052753438024E-4</v>
      </c>
      <c r="S144" s="153">
        <f t="shared" si="98"/>
        <v>0.1</v>
      </c>
      <c r="Z144" s="141">
        <f t="shared" si="68"/>
        <v>1233</v>
      </c>
      <c r="AA144" s="141">
        <f t="shared" si="69"/>
        <v>-3.8079403632964859E-3</v>
      </c>
      <c r="AB144" s="141">
        <f t="shared" si="91"/>
        <v>3.5070345387476644E-2</v>
      </c>
      <c r="AC144" s="141">
        <f t="shared" si="92"/>
        <v>-2.7565205015279322E-2</v>
      </c>
      <c r="AD144" s="141">
        <f t="shared" si="93"/>
        <v>5.6565403677469039E-3</v>
      </c>
      <c r="AE144" s="141">
        <f t="shared" si="94"/>
        <v>3.199644893195028E-6</v>
      </c>
      <c r="AF144" s="141">
        <f t="shared" si="95"/>
        <v>-2.7565205015279322E-2</v>
      </c>
      <c r="AG144" s="153"/>
      <c r="AH144" s="141">
        <f t="shared" si="70"/>
        <v>-3.3221745383026226E-2</v>
      </c>
      <c r="AI144" s="141">
        <f t="shared" si="71"/>
        <v>0.50911921729067022</v>
      </c>
      <c r="AJ144" s="141">
        <f t="shared" si="72"/>
        <v>-0.84364251661456657</v>
      </c>
      <c r="AK144" s="141">
        <f t="shared" si="73"/>
        <v>0.33316937485619075</v>
      </c>
      <c r="AL144" s="141">
        <f t="shared" si="74"/>
        <v>-0.59629914809630391</v>
      </c>
      <c r="AM144" s="141">
        <f t="shared" si="75"/>
        <v>-0.30730991597390606</v>
      </c>
      <c r="AN144" s="141">
        <f t="shared" si="99"/>
        <v>11.473476006773245</v>
      </c>
      <c r="AO144" s="141">
        <f t="shared" si="99"/>
        <v>11.473343502736425</v>
      </c>
      <c r="AP144" s="141">
        <f t="shared" si="99"/>
        <v>11.473829022598391</v>
      </c>
      <c r="AQ144" s="141">
        <f t="shared" si="99"/>
        <v>11.472047757878462</v>
      </c>
      <c r="AR144" s="141">
        <f t="shared" si="99"/>
        <v>11.478553145533809</v>
      </c>
      <c r="AS144" s="141">
        <f t="shared" si="99"/>
        <v>11.454382898087854</v>
      </c>
      <c r="AT144" s="141">
        <f t="shared" si="99"/>
        <v>11.539198233737052</v>
      </c>
      <c r="AU144" s="141">
        <f t="shared" si="76"/>
        <v>10.946641326309393</v>
      </c>
    </row>
    <row r="145" spans="1:47" s="141" customFormat="1" ht="12.95" customHeight="1" x14ac:dyDescent="0.2">
      <c r="A145" s="19" t="s">
        <v>92</v>
      </c>
      <c r="B145" s="19"/>
      <c r="C145" s="15">
        <v>41837.588000000003</v>
      </c>
      <c r="D145" s="15"/>
      <c r="E145" s="141">
        <f t="shared" si="64"/>
        <v>1251.0027359770113</v>
      </c>
      <c r="F145" s="141">
        <f t="shared" si="65"/>
        <v>1251</v>
      </c>
      <c r="G145" s="141">
        <f t="shared" si="89"/>
        <v>4.7442000068258494E-3</v>
      </c>
      <c r="I145" s="141">
        <f t="shared" si="100"/>
        <v>4.7442000068258494E-3</v>
      </c>
      <c r="P145" s="141">
        <f t="shared" si="66"/>
        <v>2.9741931233461149E-2</v>
      </c>
      <c r="Q145" s="161">
        <f t="shared" si="67"/>
        <v>26819.088000000003</v>
      </c>
      <c r="R145" s="141">
        <f t="shared" si="90"/>
        <v>6.2488656647909752E-4</v>
      </c>
      <c r="S145" s="153">
        <f t="shared" si="98"/>
        <v>0.1</v>
      </c>
      <c r="Z145" s="141">
        <f t="shared" si="68"/>
        <v>1251</v>
      </c>
      <c r="AA145" s="141">
        <f t="shared" si="69"/>
        <v>-3.8640108537761723E-3</v>
      </c>
      <c r="AB145" s="141">
        <f t="shared" si="91"/>
        <v>3.8350142094063171E-2</v>
      </c>
      <c r="AC145" s="141">
        <f t="shared" si="92"/>
        <v>-2.49977312266353E-2</v>
      </c>
      <c r="AD145" s="141">
        <f t="shared" si="93"/>
        <v>8.6082108606020218E-3</v>
      </c>
      <c r="AE145" s="141">
        <f t="shared" si="94"/>
        <v>7.4101294220586602E-6</v>
      </c>
      <c r="AF145" s="141">
        <f t="shared" si="95"/>
        <v>-2.49977312266353E-2</v>
      </c>
      <c r="AG145" s="153"/>
      <c r="AH145" s="141">
        <f t="shared" si="70"/>
        <v>-3.3605942087237321E-2</v>
      </c>
      <c r="AI145" s="141">
        <f t="shared" si="71"/>
        <v>0.50778604775326808</v>
      </c>
      <c r="AJ145" s="141">
        <f t="shared" si="72"/>
        <v>-0.84579050726489258</v>
      </c>
      <c r="AK145" s="141">
        <f t="shared" si="73"/>
        <v>0.33119661892755048</v>
      </c>
      <c r="AL145" s="141">
        <f t="shared" si="74"/>
        <v>-0.59228579473256071</v>
      </c>
      <c r="AM145" s="141">
        <f t="shared" si="75"/>
        <v>-0.30511508052815622</v>
      </c>
      <c r="AN145" s="141">
        <f t="shared" si="99"/>
        <v>11.479830145368872</v>
      </c>
      <c r="AO145" s="141">
        <f t="shared" si="99"/>
        <v>11.479684692454102</v>
      </c>
      <c r="AP145" s="141">
        <f t="shared" si="99"/>
        <v>11.480211205003785</v>
      </c>
      <c r="AQ145" s="141">
        <f t="shared" si="99"/>
        <v>11.478302820673592</v>
      </c>
      <c r="AR145" s="141">
        <f t="shared" si="99"/>
        <v>11.485187328995622</v>
      </c>
      <c r="AS145" s="141">
        <f t="shared" si="99"/>
        <v>11.45990987546077</v>
      </c>
      <c r="AT145" s="141">
        <f t="shared" si="99"/>
        <v>11.547508203675775</v>
      </c>
      <c r="AU145" s="141">
        <f t="shared" si="76"/>
        <v>10.954735819216648</v>
      </c>
    </row>
    <row r="146" spans="1:47" s="141" customFormat="1" ht="12.95" customHeight="1" x14ac:dyDescent="0.2">
      <c r="A146" s="19" t="s">
        <v>92</v>
      </c>
      <c r="B146" s="19"/>
      <c r="C146" s="15">
        <v>41877.466</v>
      </c>
      <c r="D146" s="15"/>
      <c r="E146" s="141">
        <f t="shared" si="64"/>
        <v>1274.0003522479587</v>
      </c>
      <c r="F146" s="141">
        <f t="shared" si="65"/>
        <v>1274</v>
      </c>
      <c r="G146" s="141">
        <f t="shared" si="89"/>
        <v>6.1080000159563497E-4</v>
      </c>
      <c r="I146" s="141">
        <f t="shared" si="100"/>
        <v>6.1080000159563497E-4</v>
      </c>
      <c r="P146" s="141">
        <f t="shared" si="66"/>
        <v>3.0161979570749162E-2</v>
      </c>
      <c r="Q146" s="161">
        <f t="shared" si="67"/>
        <v>26858.966</v>
      </c>
      <c r="R146" s="141">
        <f t="shared" si="90"/>
        <v>8.7327221392835682E-4</v>
      </c>
      <c r="S146" s="153">
        <f t="shared" si="98"/>
        <v>0.1</v>
      </c>
      <c r="Z146" s="141">
        <f t="shared" si="68"/>
        <v>1274</v>
      </c>
      <c r="AA146" s="141">
        <f t="shared" si="69"/>
        <v>-3.931479705618364E-3</v>
      </c>
      <c r="AB146" s="141">
        <f t="shared" si="91"/>
        <v>3.4704259277963161E-2</v>
      </c>
      <c r="AC146" s="141">
        <f t="shared" si="92"/>
        <v>-2.9551179569153527E-2</v>
      </c>
      <c r="AD146" s="141">
        <f t="shared" si="93"/>
        <v>4.5422797072139989E-3</v>
      </c>
      <c r="AE146" s="141">
        <f t="shared" si="94"/>
        <v>2.0632304938568094E-6</v>
      </c>
      <c r="AF146" s="141">
        <f t="shared" si="95"/>
        <v>-2.9551179569153527E-2</v>
      </c>
      <c r="AG146" s="153"/>
      <c r="AH146" s="141">
        <f t="shared" si="70"/>
        <v>-3.4093459276367526E-2</v>
      </c>
      <c r="AI146" s="141">
        <f t="shared" si="71"/>
        <v>0.50610399937616479</v>
      </c>
      <c r="AJ146" s="141">
        <f t="shared" si="72"/>
        <v>-0.84849938344829878</v>
      </c>
      <c r="AK146" s="141">
        <f t="shared" si="73"/>
        <v>0.32868300190787131</v>
      </c>
      <c r="AL146" s="141">
        <f t="shared" si="74"/>
        <v>-0.5871877596335493</v>
      </c>
      <c r="AM146" s="141">
        <f t="shared" si="75"/>
        <v>-0.3023309209810694</v>
      </c>
      <c r="AN146" s="141">
        <f t="shared" si="99"/>
        <v>11.487925618613788</v>
      </c>
      <c r="AO146" s="141">
        <f t="shared" si="99"/>
        <v>11.487762308622145</v>
      </c>
      <c r="AP146" s="141">
        <f t="shared" si="99"/>
        <v>11.488344511290716</v>
      </c>
      <c r="AQ146" s="141">
        <f t="shared" si="99"/>
        <v>11.486266050847336</v>
      </c>
      <c r="AR146" s="141">
        <f t="shared" si="99"/>
        <v>11.493649619042717</v>
      </c>
      <c r="AS146" s="141">
        <f t="shared" si="99"/>
        <v>11.466939265925882</v>
      </c>
      <c r="AT146" s="141">
        <f t="shared" si="99"/>
        <v>11.558069977051698</v>
      </c>
      <c r="AU146" s="141">
        <f t="shared" si="76"/>
        <v>10.965078782375915</v>
      </c>
    </row>
    <row r="147" spans="1:47" s="141" customFormat="1" ht="12.95" customHeight="1" x14ac:dyDescent="0.2">
      <c r="A147" s="19" t="s">
        <v>93</v>
      </c>
      <c r="B147" s="19"/>
      <c r="C147" s="15">
        <v>42156.633999999998</v>
      </c>
      <c r="D147" s="15"/>
      <c r="E147" s="141">
        <f t="shared" si="64"/>
        <v>1434.9963535300753</v>
      </c>
      <c r="F147" s="141">
        <f t="shared" si="65"/>
        <v>1435</v>
      </c>
      <c r="G147" s="141">
        <f t="shared" si="89"/>
        <v>-6.3230000014300458E-3</v>
      </c>
      <c r="I147" s="141">
        <f t="shared" si="100"/>
        <v>-6.3230000014300458E-3</v>
      </c>
      <c r="P147" s="141">
        <f t="shared" si="66"/>
        <v>3.3126694213751542E-2</v>
      </c>
      <c r="Q147" s="161">
        <f t="shared" si="67"/>
        <v>27138.133999999998</v>
      </c>
      <c r="R147" s="141">
        <f t="shared" si="90"/>
        <v>1.5562783736713316E-3</v>
      </c>
      <c r="S147" s="153">
        <f t="shared" si="98"/>
        <v>0.1</v>
      </c>
      <c r="Z147" s="141">
        <f t="shared" si="68"/>
        <v>1435</v>
      </c>
      <c r="AA147" s="141">
        <f t="shared" si="69"/>
        <v>-4.2737138345986594E-3</v>
      </c>
      <c r="AB147" s="141">
        <f t="shared" si="91"/>
        <v>3.1077408046920156E-2</v>
      </c>
      <c r="AC147" s="141">
        <f t="shared" si="92"/>
        <v>-3.9449694215181588E-2</v>
      </c>
      <c r="AD147" s="141">
        <f t="shared" si="93"/>
        <v>-2.0492861668313864E-3</v>
      </c>
      <c r="AE147" s="141">
        <f t="shared" si="94"/>
        <v>4.199573793566477E-7</v>
      </c>
      <c r="AF147" s="141">
        <f t="shared" si="95"/>
        <v>-3.9449694215181588E-2</v>
      </c>
      <c r="AG147" s="153"/>
      <c r="AH147" s="141">
        <f t="shared" si="70"/>
        <v>-3.7400408048350202E-2</v>
      </c>
      <c r="AI147" s="141">
        <f t="shared" si="71"/>
        <v>0.49497099547229728</v>
      </c>
      <c r="AJ147" s="141">
        <f t="shared" si="72"/>
        <v>-0.86639183737711023</v>
      </c>
      <c r="AK147" s="141">
        <f t="shared" si="73"/>
        <v>0.31130608693237399</v>
      </c>
      <c r="AL147" s="141">
        <f t="shared" si="74"/>
        <v>-0.55240003801369331</v>
      </c>
      <c r="AM147" s="141">
        <f t="shared" si="75"/>
        <v>-0.2834446047723122</v>
      </c>
      <c r="AN147" s="141">
        <f t="shared" si="99"/>
        <v>11.54388204352337</v>
      </c>
      <c r="AO147" s="141">
        <f t="shared" si="99"/>
        <v>11.543546303748457</v>
      </c>
      <c r="AP147" s="141">
        <f t="shared" si="99"/>
        <v>11.544631640708314</v>
      </c>
      <c r="AQ147" s="141">
        <f t="shared" si="99"/>
        <v>11.541116106182542</v>
      </c>
      <c r="AR147" s="141">
        <f t="shared" si="99"/>
        <v>11.55243107058527</v>
      </c>
      <c r="AS147" s="141">
        <f t="shared" si="99"/>
        <v>11.515224654792195</v>
      </c>
      <c r="AT147" s="141">
        <f t="shared" si="99"/>
        <v>11.630225733058394</v>
      </c>
      <c r="AU147" s="141">
        <f t="shared" si="76"/>
        <v>11.037479524490799</v>
      </c>
    </row>
    <row r="148" spans="1:47" s="141" customFormat="1" ht="12.95" customHeight="1" x14ac:dyDescent="0.2">
      <c r="A148" s="19" t="s">
        <v>93</v>
      </c>
      <c r="B148" s="19"/>
      <c r="C148" s="15">
        <v>42184.381000000001</v>
      </c>
      <c r="D148" s="15"/>
      <c r="E148" s="141">
        <f t="shared" si="64"/>
        <v>1450.9980301103976</v>
      </c>
      <c r="F148" s="141">
        <f t="shared" si="65"/>
        <v>1451</v>
      </c>
      <c r="G148" s="141">
        <f t="shared" si="89"/>
        <v>-3.4157999980379827E-3</v>
      </c>
      <c r="I148" s="141">
        <f t="shared" si="100"/>
        <v>-3.4157999980379827E-3</v>
      </c>
      <c r="P148" s="141">
        <f t="shared" si="66"/>
        <v>3.3423654568179847E-2</v>
      </c>
      <c r="Q148" s="161">
        <f t="shared" si="67"/>
        <v>27165.881000000001</v>
      </c>
      <c r="R148" s="141">
        <f t="shared" si="90"/>
        <v>1.3571454127364276E-3</v>
      </c>
      <c r="S148" s="153">
        <f t="shared" si="98"/>
        <v>0.1</v>
      </c>
      <c r="Z148" s="141">
        <f t="shared" si="68"/>
        <v>1451</v>
      </c>
      <c r="AA148" s="141">
        <f t="shared" si="69"/>
        <v>-4.2954002441630348E-3</v>
      </c>
      <c r="AB148" s="141">
        <f t="shared" si="91"/>
        <v>3.43032548143049E-2</v>
      </c>
      <c r="AC148" s="141">
        <f t="shared" si="92"/>
        <v>-3.683945456621783E-2</v>
      </c>
      <c r="AD148" s="141">
        <f t="shared" si="93"/>
        <v>8.7960024612505211E-4</v>
      </c>
      <c r="AE148" s="141">
        <f t="shared" si="94"/>
        <v>7.7369659298325233E-8</v>
      </c>
      <c r="AF148" s="141">
        <f t="shared" si="95"/>
        <v>-3.683945456621783E-2</v>
      </c>
      <c r="AG148" s="153"/>
      <c r="AH148" s="141">
        <f t="shared" si="70"/>
        <v>-3.7719054812342882E-2</v>
      </c>
      <c r="AI148" s="141">
        <f t="shared" si="71"/>
        <v>0.49392302437727653</v>
      </c>
      <c r="AJ148" s="141">
        <f t="shared" si="72"/>
        <v>-0.8680725627572955</v>
      </c>
      <c r="AK148" s="141">
        <f t="shared" si="73"/>
        <v>0.30959953152410707</v>
      </c>
      <c r="AL148" s="141">
        <f t="shared" si="74"/>
        <v>-0.5490244199849581</v>
      </c>
      <c r="AM148" s="141">
        <f t="shared" si="75"/>
        <v>-0.28162206592987704</v>
      </c>
      <c r="AN148" s="141">
        <f t="shared" si="99"/>
        <v>11.549377871095141</v>
      </c>
      <c r="AO148" s="141">
        <f t="shared" si="99"/>
        <v>11.549019877718385</v>
      </c>
      <c r="AP148" s="141">
        <f t="shared" si="99"/>
        <v>11.550166839043719</v>
      </c>
      <c r="AQ148" s="141">
        <f t="shared" si="99"/>
        <v>11.546484583413848</v>
      </c>
      <c r="AR148" s="141">
        <f t="shared" si="99"/>
        <v>11.558229663632396</v>
      </c>
      <c r="AS148" s="141">
        <f t="shared" si="99"/>
        <v>11.519945518696442</v>
      </c>
      <c r="AT148" s="141">
        <f t="shared" si="99"/>
        <v>11.637226671255585</v>
      </c>
      <c r="AU148" s="141">
        <f t="shared" si="76"/>
        <v>11.044674629297248</v>
      </c>
    </row>
    <row r="149" spans="1:47" s="141" customFormat="1" ht="12.95" customHeight="1" x14ac:dyDescent="0.2">
      <c r="A149" s="19" t="s">
        <v>93</v>
      </c>
      <c r="B149" s="19"/>
      <c r="C149" s="15">
        <v>42184.385999999999</v>
      </c>
      <c r="D149" s="15"/>
      <c r="E149" s="141">
        <f t="shared" ref="E149:E212" si="101">+(C149-C$7)/C$8</f>
        <v>1451.0009136070951</v>
      </c>
      <c r="F149" s="141">
        <f t="shared" ref="F149:F212" si="102">ROUND(2*E149,0)/2</f>
        <v>1451</v>
      </c>
      <c r="G149" s="141">
        <f t="shared" si="89"/>
        <v>1.5841999993426725E-3</v>
      </c>
      <c r="I149" s="141">
        <f t="shared" si="100"/>
        <v>1.5841999993426725E-3</v>
      </c>
      <c r="P149" s="141">
        <f t="shared" ref="P149:P212" si="103">+D$11+D$12*F149+D$13*F149^2</f>
        <v>3.3423654568179847E-2</v>
      </c>
      <c r="Q149" s="161">
        <f t="shared" ref="Q149:Q212" si="104">+C149-15018.5</f>
        <v>27165.885999999999</v>
      </c>
      <c r="R149" s="141">
        <f t="shared" si="90"/>
        <v>1.0137508672410464E-3</v>
      </c>
      <c r="S149" s="153">
        <f t="shared" si="98"/>
        <v>0.1</v>
      </c>
      <c r="Z149" s="141">
        <f t="shared" ref="Z149:Z212" si="105">F149</f>
        <v>1451</v>
      </c>
      <c r="AA149" s="141">
        <f t="shared" ref="AA149:AA212" si="106">AB$3+AB$4*Z149+AB$5*Z149^2+AH149</f>
        <v>-4.2954002441630348E-3</v>
      </c>
      <c r="AB149" s="141">
        <f t="shared" si="91"/>
        <v>3.9303254811685555E-2</v>
      </c>
      <c r="AC149" s="141">
        <f t="shared" si="92"/>
        <v>-3.1839454568837175E-2</v>
      </c>
      <c r="AD149" s="141">
        <f t="shared" si="93"/>
        <v>5.8796002435057074E-3</v>
      </c>
      <c r="AE149" s="141">
        <f t="shared" si="94"/>
        <v>3.4569699023432376E-6</v>
      </c>
      <c r="AF149" s="141">
        <f t="shared" si="95"/>
        <v>-3.1839454568837175E-2</v>
      </c>
      <c r="AG149" s="153"/>
      <c r="AH149" s="141">
        <f t="shared" ref="AH149:AH212" si="107">$AB$6*($AB$11/AI149*AJ149+$AB$12)</f>
        <v>-3.7719054812342882E-2</v>
      </c>
      <c r="AI149" s="141">
        <f t="shared" ref="AI149:AI212" si="108">1+$AB$7*COS(AL149)</f>
        <v>0.49392302437727653</v>
      </c>
      <c r="AJ149" s="141">
        <f t="shared" ref="AJ149:AJ212" si="109">SIN(AL149+RADIANS($AB$9))</f>
        <v>-0.8680725627572955</v>
      </c>
      <c r="AK149" s="141">
        <f t="shared" ref="AK149:AK212" si="110">$AB$7*SIN(AL149)</f>
        <v>0.30959953152410707</v>
      </c>
      <c r="AL149" s="141">
        <f t="shared" ref="AL149:AL212" si="111">2*ATAN(AM149)</f>
        <v>-0.5490244199849581</v>
      </c>
      <c r="AM149" s="141">
        <f t="shared" ref="AM149:AM212" si="112">SQRT((1+$AB$7)/(1-$AB$7))*TAN(AN149/2)</f>
        <v>-0.28162206592987704</v>
      </c>
      <c r="AN149" s="141">
        <f t="shared" si="99"/>
        <v>11.549377871095141</v>
      </c>
      <c r="AO149" s="141">
        <f t="shared" si="99"/>
        <v>11.549019877718385</v>
      </c>
      <c r="AP149" s="141">
        <f t="shared" si="99"/>
        <v>11.550166839043719</v>
      </c>
      <c r="AQ149" s="141">
        <f t="shared" si="99"/>
        <v>11.546484583413848</v>
      </c>
      <c r="AR149" s="141">
        <f t="shared" si="99"/>
        <v>11.558229663632396</v>
      </c>
      <c r="AS149" s="141">
        <f t="shared" si="99"/>
        <v>11.519945518696442</v>
      </c>
      <c r="AT149" s="141">
        <f t="shared" si="99"/>
        <v>11.637226671255585</v>
      </c>
      <c r="AU149" s="141">
        <f t="shared" ref="AU149:AU212" si="113">RADIANS($AB$9)+$AB$18*(F149-AB$15)</f>
        <v>11.044674629297248</v>
      </c>
    </row>
    <row r="150" spans="1:47" s="141" customFormat="1" ht="12.95" customHeight="1" x14ac:dyDescent="0.2">
      <c r="A150" s="19" t="s">
        <v>94</v>
      </c>
      <c r="B150" s="19"/>
      <c r="C150" s="15">
        <v>42203.453999999998</v>
      </c>
      <c r="D150" s="15"/>
      <c r="E150" s="141">
        <f t="shared" si="101"/>
        <v>1461.9974166176382</v>
      </c>
      <c r="F150" s="141">
        <f t="shared" si="102"/>
        <v>1462</v>
      </c>
      <c r="G150" s="141">
        <f t="shared" ref="G150:G181" si="114">+C150-(C$7+F150*C$8)</f>
        <v>-4.4796000001952052E-3</v>
      </c>
      <c r="I150" s="141">
        <f t="shared" si="100"/>
        <v>-4.4796000001952052E-3</v>
      </c>
      <c r="P150" s="141">
        <f t="shared" si="103"/>
        <v>3.3628059200039633E-2</v>
      </c>
      <c r="Q150" s="161">
        <f t="shared" si="104"/>
        <v>27184.953999999998</v>
      </c>
      <c r="R150" s="141">
        <f t="shared" ref="R150:R181" si="115">+(P150-G150)^2</f>
        <v>1.4521936897212429E-3</v>
      </c>
      <c r="S150" s="153">
        <f t="shared" si="98"/>
        <v>0.1</v>
      </c>
      <c r="Z150" s="141">
        <f t="shared" si="105"/>
        <v>1462</v>
      </c>
      <c r="AA150" s="141">
        <f t="shared" si="106"/>
        <v>-4.3090275484605756E-3</v>
      </c>
      <c r="AB150" s="141">
        <f t="shared" ref="AB150:AB181" si="116">IF(S150&lt;&gt;0,G150-AH150, -9999)</f>
        <v>3.3457486748305003E-2</v>
      </c>
      <c r="AC150" s="141">
        <f t="shared" ref="AC150:AC181" si="117">+G150-P150</f>
        <v>-3.8107659200234838E-2</v>
      </c>
      <c r="AD150" s="141">
        <f t="shared" ref="AD150:AD181" si="118">IF(S150&lt;&gt;0,G150-AA150, -9999)</f>
        <v>-1.7057245173462965E-4</v>
      </c>
      <c r="AE150" s="141">
        <f t="shared" ref="AE150:AE181" si="119">+(G150-AA150)^2*S150</f>
        <v>2.9094961290762562E-9</v>
      </c>
      <c r="AF150" s="141">
        <f t="shared" ref="AF150:AF181" si="120">IF(S150&lt;&gt;0,G150-P150, -9999)</f>
        <v>-3.8107659200234838E-2</v>
      </c>
      <c r="AG150" s="153"/>
      <c r="AH150" s="141">
        <f t="shared" si="107"/>
        <v>-3.7937086748500208E-2</v>
      </c>
      <c r="AI150" s="141">
        <f t="shared" si="108"/>
        <v>0.49320840016055645</v>
      </c>
      <c r="AJ150" s="141">
        <f t="shared" si="109"/>
        <v>-0.86921829864098032</v>
      </c>
      <c r="AK150" s="141">
        <f t="shared" si="110"/>
        <v>0.30842835392934675</v>
      </c>
      <c r="AL150" s="141">
        <f t="shared" si="111"/>
        <v>-0.54671182563428034</v>
      </c>
      <c r="AM150" s="141">
        <f t="shared" si="112"/>
        <v>-0.28037446739358551</v>
      </c>
      <c r="AN150" s="141">
        <f t="shared" si="99"/>
        <v>11.553149715113076</v>
      </c>
      <c r="AO150" s="141">
        <f t="shared" si="99"/>
        <v>11.552775829637369</v>
      </c>
      <c r="AP150" s="141">
        <f t="shared" si="99"/>
        <v>11.553966445076659</v>
      </c>
      <c r="AQ150" s="141">
        <f t="shared" si="99"/>
        <v>11.550167054131528</v>
      </c>
      <c r="AR150" s="141">
        <f t="shared" si="99"/>
        <v>11.562211694106258</v>
      </c>
      <c r="AS150" s="141">
        <f t="shared" si="99"/>
        <v>11.523183951973392</v>
      </c>
      <c r="AT150" s="141">
        <f t="shared" si="99"/>
        <v>11.64202202111178</v>
      </c>
      <c r="AU150" s="141">
        <f t="shared" si="113"/>
        <v>11.04962126385168</v>
      </c>
    </row>
    <row r="151" spans="1:47" s="141" customFormat="1" ht="12.95" customHeight="1" x14ac:dyDescent="0.2">
      <c r="A151" s="19" t="s">
        <v>94</v>
      </c>
      <c r="B151" s="19"/>
      <c r="C151" s="15">
        <v>42255.478999999999</v>
      </c>
      <c r="D151" s="15"/>
      <c r="E151" s="141">
        <f t="shared" si="101"/>
        <v>1492.0001997686527</v>
      </c>
      <c r="F151" s="141">
        <f t="shared" si="102"/>
        <v>1492</v>
      </c>
      <c r="G151" s="141">
        <f t="shared" si="114"/>
        <v>3.4640000376384705E-4</v>
      </c>
      <c r="I151" s="141">
        <f t="shared" si="100"/>
        <v>3.4640000376384705E-4</v>
      </c>
      <c r="P151" s="141">
        <f t="shared" si="103"/>
        <v>3.4186538490546398E-2</v>
      </c>
      <c r="Q151" s="161">
        <f t="shared" si="104"/>
        <v>27236.978999999999</v>
      </c>
      <c r="R151" s="141">
        <f t="shared" si="115"/>
        <v>1.1451549728046216E-3</v>
      </c>
      <c r="S151" s="153">
        <f t="shared" si="98"/>
        <v>0.1</v>
      </c>
      <c r="Z151" s="141">
        <f t="shared" si="105"/>
        <v>1492</v>
      </c>
      <c r="AA151" s="141">
        <f t="shared" si="106"/>
        <v>-4.340895920542355E-3</v>
      </c>
      <c r="AB151" s="141">
        <f t="shared" si="116"/>
        <v>3.88738344148526E-2</v>
      </c>
      <c r="AC151" s="141">
        <f t="shared" si="117"/>
        <v>-3.3840138486782551E-2</v>
      </c>
      <c r="AD151" s="141">
        <f t="shared" si="118"/>
        <v>4.6872959243062021E-3</v>
      </c>
      <c r="AE151" s="141">
        <f t="shared" si="119"/>
        <v>2.1970743082017536E-6</v>
      </c>
      <c r="AF151" s="141">
        <f t="shared" si="120"/>
        <v>-3.3840138486782551E-2</v>
      </c>
      <c r="AG151" s="153"/>
      <c r="AH151" s="141">
        <f t="shared" si="107"/>
        <v>-3.8527434411088753E-2</v>
      </c>
      <c r="AI151" s="141">
        <f t="shared" si="108"/>
        <v>0.49128335635018072</v>
      </c>
      <c r="AJ151" s="141">
        <f t="shared" si="109"/>
        <v>-0.87230313742846355</v>
      </c>
      <c r="AK151" s="141">
        <f t="shared" si="110"/>
        <v>0.30524277493341584</v>
      </c>
      <c r="AL151" s="141">
        <f t="shared" si="111"/>
        <v>-0.54043798479180127</v>
      </c>
      <c r="AM151" s="141">
        <f t="shared" si="112"/>
        <v>-0.27699391630183112</v>
      </c>
      <c r="AN151" s="141">
        <f t="shared" ref="AN151:AT160" si="121">$AU151+$AB$7*SIN(AO151)</f>
        <v>11.563409834239176</v>
      </c>
      <c r="AO151" s="141">
        <f t="shared" si="121"/>
        <v>11.562990084573713</v>
      </c>
      <c r="AP151" s="141">
        <f t="shared" si="121"/>
        <v>11.564305159938797</v>
      </c>
      <c r="AQ151" s="141">
        <f t="shared" si="121"/>
        <v>11.5601759199137</v>
      </c>
      <c r="AR151" s="141">
        <f t="shared" si="121"/>
        <v>11.573053111766704</v>
      </c>
      <c r="AS151" s="141">
        <f t="shared" si="121"/>
        <v>11.53198758681083</v>
      </c>
      <c r="AT151" s="141">
        <f t="shared" si="121"/>
        <v>11.655026584377618</v>
      </c>
      <c r="AU151" s="141">
        <f t="shared" si="113"/>
        <v>11.063112085363771</v>
      </c>
    </row>
    <row r="152" spans="1:47" s="141" customFormat="1" ht="12.95" customHeight="1" x14ac:dyDescent="0.2">
      <c r="A152" s="19" t="s">
        <v>95</v>
      </c>
      <c r="B152" s="19"/>
      <c r="C152" s="15">
        <v>42607.483999999997</v>
      </c>
      <c r="D152" s="15"/>
      <c r="E152" s="141">
        <f t="shared" si="101"/>
        <v>1695.0012508608677</v>
      </c>
      <c r="F152" s="141">
        <f t="shared" si="102"/>
        <v>1695</v>
      </c>
      <c r="G152" s="141">
        <f t="shared" si="114"/>
        <v>2.1689999994123355E-3</v>
      </c>
      <c r="I152" s="141">
        <f t="shared" si="100"/>
        <v>2.1689999994123355E-3</v>
      </c>
      <c r="P152" s="141">
        <f t="shared" si="103"/>
        <v>3.8004501948947875E-2</v>
      </c>
      <c r="Q152" s="161">
        <f t="shared" si="104"/>
        <v>27588.983999999997</v>
      </c>
      <c r="R152" s="141">
        <f t="shared" si="115"/>
        <v>1.2841831999751655E-3</v>
      </c>
      <c r="S152" s="153">
        <f t="shared" si="98"/>
        <v>0.1</v>
      </c>
      <c r="Z152" s="141">
        <f t="shared" si="105"/>
        <v>1695</v>
      </c>
      <c r="AA152" s="141">
        <f t="shared" si="106"/>
        <v>-4.3548611644779398E-3</v>
      </c>
      <c r="AB152" s="141">
        <f t="shared" si="116"/>
        <v>4.452836311283815E-2</v>
      </c>
      <c r="AC152" s="141">
        <f t="shared" si="117"/>
        <v>-3.5835501949535539E-2</v>
      </c>
      <c r="AD152" s="141">
        <f t="shared" si="118"/>
        <v>6.5238611638902752E-3</v>
      </c>
      <c r="AE152" s="141">
        <f t="shared" si="119"/>
        <v>4.2560764485715777E-6</v>
      </c>
      <c r="AF152" s="141">
        <f t="shared" si="120"/>
        <v>-3.5835501949535539E-2</v>
      </c>
      <c r="AG152" s="153"/>
      <c r="AH152" s="141">
        <f t="shared" si="107"/>
        <v>-4.2359363113425814E-2</v>
      </c>
      <c r="AI152" s="141">
        <f t="shared" si="108"/>
        <v>0.47912811335893857</v>
      </c>
      <c r="AJ152" s="141">
        <f t="shared" si="109"/>
        <v>-0.89172567871317365</v>
      </c>
      <c r="AK152" s="141">
        <f t="shared" si="110"/>
        <v>0.28400396631450486</v>
      </c>
      <c r="AL152" s="141">
        <f t="shared" si="111"/>
        <v>-0.4991869487502088</v>
      </c>
      <c r="AM152" s="141">
        <f t="shared" si="112"/>
        <v>-0.25490893525139363</v>
      </c>
      <c r="AN152" s="141">
        <f t="shared" si="121"/>
        <v>11.631863385525429</v>
      </c>
      <c r="AO152" s="141">
        <f t="shared" si="121"/>
        <v>11.631026223191951</v>
      </c>
      <c r="AP152" s="141">
        <f t="shared" si="121"/>
        <v>11.633399840007646</v>
      </c>
      <c r="AQ152" s="141">
        <f t="shared" si="121"/>
        <v>11.626649889769062</v>
      </c>
      <c r="AR152" s="141">
        <f t="shared" si="121"/>
        <v>11.645686698939858</v>
      </c>
      <c r="AS152" s="141">
        <f t="shared" si="121"/>
        <v>11.590653924543915</v>
      </c>
      <c r="AT152" s="141">
        <f t="shared" si="121"/>
        <v>11.74019997102469</v>
      </c>
      <c r="AU152" s="141">
        <f t="shared" si="113"/>
        <v>11.154399977595581</v>
      </c>
    </row>
    <row r="153" spans="1:47" s="141" customFormat="1" ht="12.95" customHeight="1" x14ac:dyDescent="0.2">
      <c r="A153" s="19" t="s">
        <v>96</v>
      </c>
      <c r="B153" s="19"/>
      <c r="C153" s="15">
        <v>42775.680999999997</v>
      </c>
      <c r="D153" s="15"/>
      <c r="E153" s="141">
        <f t="shared" si="101"/>
        <v>1792.0003497104794</v>
      </c>
      <c r="F153" s="141">
        <f t="shared" si="102"/>
        <v>1792</v>
      </c>
      <c r="G153" s="141">
        <f t="shared" si="114"/>
        <v>6.063999971956946E-4</v>
      </c>
      <c r="I153" s="141">
        <f t="shared" si="100"/>
        <v>6.063999971956946E-4</v>
      </c>
      <c r="P153" s="141">
        <f t="shared" si="103"/>
        <v>3.9852794125719605E-2</v>
      </c>
      <c r="Q153" s="161">
        <f t="shared" si="104"/>
        <v>27757.180999999997</v>
      </c>
      <c r="R153" s="141">
        <f t="shared" si="115"/>
        <v>1.540279452091436E-3</v>
      </c>
      <c r="S153" s="153">
        <f t="shared" si="98"/>
        <v>0.1</v>
      </c>
      <c r="Z153" s="141">
        <f t="shared" si="105"/>
        <v>1792</v>
      </c>
      <c r="AA153" s="141">
        <f t="shared" si="106"/>
        <v>-4.2390412217950812E-3</v>
      </c>
      <c r="AB153" s="141">
        <f t="shared" si="116"/>
        <v>4.4698235344710381E-2</v>
      </c>
      <c r="AC153" s="141">
        <f t="shared" si="117"/>
        <v>-3.9246394128523911E-2</v>
      </c>
      <c r="AD153" s="141">
        <f t="shared" si="118"/>
        <v>4.8454412189907758E-3</v>
      </c>
      <c r="AE153" s="141">
        <f t="shared" si="119"/>
        <v>2.3478300606694817E-6</v>
      </c>
      <c r="AF153" s="141">
        <f t="shared" si="120"/>
        <v>-3.9246394128523911E-2</v>
      </c>
      <c r="AG153" s="153"/>
      <c r="AH153" s="141">
        <f t="shared" si="107"/>
        <v>-4.4091835347514687E-2</v>
      </c>
      <c r="AI153" s="141">
        <f t="shared" si="108"/>
        <v>0.47381805894841333</v>
      </c>
      <c r="AJ153" s="141">
        <f t="shared" si="109"/>
        <v>-0.9001763795549742</v>
      </c>
      <c r="AK153" s="141">
        <f t="shared" si="110"/>
        <v>0.27404076354910012</v>
      </c>
      <c r="AL153" s="141">
        <f t="shared" si="111"/>
        <v>-0.48015659555283363</v>
      </c>
      <c r="AM153" s="141">
        <f t="shared" si="112"/>
        <v>-0.24479969104252705</v>
      </c>
      <c r="AN153" s="141">
        <f t="shared" si="121"/>
        <v>11.664016744049693</v>
      </c>
      <c r="AO153" s="141">
        <f t="shared" si="121"/>
        <v>11.662907309995781</v>
      </c>
      <c r="AP153" s="141">
        <f t="shared" si="121"/>
        <v>11.665923132436422</v>
      </c>
      <c r="AQ153" s="141">
        <f t="shared" si="121"/>
        <v>11.657697937967656</v>
      </c>
      <c r="AR153" s="141">
        <f t="shared" si="121"/>
        <v>11.679933702958884</v>
      </c>
      <c r="AS153" s="141">
        <f t="shared" si="121"/>
        <v>11.61827828580296</v>
      </c>
      <c r="AT153" s="141">
        <f t="shared" si="121"/>
        <v>11.779171457650699</v>
      </c>
      <c r="AU153" s="141">
        <f t="shared" si="113"/>
        <v>11.198020300484671</v>
      </c>
    </row>
    <row r="154" spans="1:47" s="141" customFormat="1" ht="12.95" customHeight="1" x14ac:dyDescent="0.2">
      <c r="A154" s="19" t="s">
        <v>97</v>
      </c>
      <c r="B154" s="19"/>
      <c r="C154" s="15">
        <v>42874.517</v>
      </c>
      <c r="D154" s="15"/>
      <c r="E154" s="141">
        <f t="shared" si="101"/>
        <v>1848.999005655</v>
      </c>
      <c r="F154" s="141">
        <f t="shared" si="102"/>
        <v>1849</v>
      </c>
      <c r="G154" s="141">
        <f t="shared" si="114"/>
        <v>-1.724199995805975E-3</v>
      </c>
      <c r="I154" s="141">
        <f t="shared" si="100"/>
        <v>-1.724199995805975E-3</v>
      </c>
      <c r="P154" s="141">
        <f t="shared" si="103"/>
        <v>4.0946126990290564E-2</v>
      </c>
      <c r="Q154" s="161">
        <f t="shared" si="104"/>
        <v>27856.017</v>
      </c>
      <c r="R154" s="141">
        <f t="shared" si="115"/>
        <v>1.8207568051003987E-3</v>
      </c>
      <c r="S154" s="153">
        <f t="shared" si="98"/>
        <v>0.1</v>
      </c>
      <c r="Z154" s="141">
        <f t="shared" si="105"/>
        <v>1849</v>
      </c>
      <c r="AA154" s="141">
        <f t="shared" si="106"/>
        <v>-4.1345130826506357E-3</v>
      </c>
      <c r="AB154" s="141">
        <f t="shared" si="116"/>
        <v>4.3356440077135225E-2</v>
      </c>
      <c r="AC154" s="141">
        <f t="shared" si="117"/>
        <v>-4.2670326986096539E-2</v>
      </c>
      <c r="AD154" s="141">
        <f t="shared" si="118"/>
        <v>2.4103130868446607E-3</v>
      </c>
      <c r="AE154" s="141">
        <f t="shared" si="119"/>
        <v>5.8096091766146373E-7</v>
      </c>
      <c r="AF154" s="141">
        <f t="shared" si="120"/>
        <v>-4.2670326986096539E-2</v>
      </c>
      <c r="AG154" s="153"/>
      <c r="AH154" s="141">
        <f t="shared" si="107"/>
        <v>-4.50806400729412E-2</v>
      </c>
      <c r="AI154" s="141">
        <f t="shared" si="108"/>
        <v>0.47083683481109939</v>
      </c>
      <c r="AJ154" s="141">
        <f t="shared" si="109"/>
        <v>-0.90491049372499377</v>
      </c>
      <c r="AK154" s="141">
        <f t="shared" si="110"/>
        <v>0.26823892294492502</v>
      </c>
      <c r="AL154" s="141">
        <f t="shared" si="111"/>
        <v>-0.4691615530391065</v>
      </c>
      <c r="AM154" s="141">
        <f t="shared" si="112"/>
        <v>-0.23898049324380019</v>
      </c>
      <c r="AN154" s="141">
        <f t="shared" si="121"/>
        <v>11.682756288584294</v>
      </c>
      <c r="AO154" s="141">
        <f t="shared" si="121"/>
        <v>11.681463294382203</v>
      </c>
      <c r="AP154" s="141">
        <f t="shared" si="121"/>
        <v>11.684897178467134</v>
      </c>
      <c r="AQ154" s="141">
        <f t="shared" si="121"/>
        <v>11.675745682930003</v>
      </c>
      <c r="AR154" s="141">
        <f t="shared" si="121"/>
        <v>11.699913894642654</v>
      </c>
      <c r="AS154" s="141">
        <f t="shared" si="121"/>
        <v>11.634432952125946</v>
      </c>
      <c r="AT154" s="141">
        <f t="shared" si="121"/>
        <v>11.801555846311167</v>
      </c>
      <c r="AU154" s="141">
        <f t="shared" si="113"/>
        <v>11.223652861357643</v>
      </c>
    </row>
    <row r="155" spans="1:47" s="141" customFormat="1" ht="12.95" customHeight="1" x14ac:dyDescent="0.2">
      <c r="A155" s="19" t="s">
        <v>98</v>
      </c>
      <c r="B155" s="19"/>
      <c r="C155" s="15">
        <v>42900.527000000002</v>
      </c>
      <c r="D155" s="15"/>
      <c r="E155" s="141">
        <f t="shared" si="101"/>
        <v>1863.9989554821586</v>
      </c>
      <c r="F155" s="141">
        <f t="shared" si="102"/>
        <v>1864</v>
      </c>
      <c r="G155" s="141">
        <f t="shared" si="114"/>
        <v>-1.8111999961547554E-3</v>
      </c>
      <c r="I155" s="141">
        <f t="shared" si="100"/>
        <v>-1.8111999961547554E-3</v>
      </c>
      <c r="P155" s="141">
        <f t="shared" si="103"/>
        <v>4.1234734849506086E-2</v>
      </c>
      <c r="Q155" s="161">
        <f t="shared" si="104"/>
        <v>27882.027000000002</v>
      </c>
      <c r="R155" s="141">
        <f t="shared" si="115"/>
        <v>1.8529525067368783E-3</v>
      </c>
      <c r="S155" s="153">
        <f t="shared" si="98"/>
        <v>0.1</v>
      </c>
      <c r="Z155" s="141">
        <f t="shared" si="105"/>
        <v>1864</v>
      </c>
      <c r="AA155" s="141">
        <f t="shared" si="106"/>
        <v>-4.1025445612458827E-3</v>
      </c>
      <c r="AB155" s="141">
        <f t="shared" si="116"/>
        <v>4.3526079414597213E-2</v>
      </c>
      <c r="AC155" s="141">
        <f t="shared" si="117"/>
        <v>-4.3045934845660841E-2</v>
      </c>
      <c r="AD155" s="141">
        <f t="shared" si="118"/>
        <v>2.2913445650911274E-3</v>
      </c>
      <c r="AE155" s="141">
        <f t="shared" si="119"/>
        <v>5.2502599159726485E-7</v>
      </c>
      <c r="AF155" s="141">
        <f t="shared" si="120"/>
        <v>-4.3045934845660841E-2</v>
      </c>
      <c r="AG155" s="153"/>
      <c r="AH155" s="141">
        <f t="shared" si="107"/>
        <v>-4.5337279410751968E-2</v>
      </c>
      <c r="AI155" s="141">
        <f t="shared" si="108"/>
        <v>0.47006882911284109</v>
      </c>
      <c r="AJ155" s="141">
        <f t="shared" si="109"/>
        <v>-0.90612878256648288</v>
      </c>
      <c r="AK155" s="141">
        <f t="shared" si="110"/>
        <v>0.26671844573923625</v>
      </c>
      <c r="AL155" s="141">
        <f t="shared" si="111"/>
        <v>-0.46629027687550173</v>
      </c>
      <c r="AM155" s="141">
        <f t="shared" si="112"/>
        <v>-0.23746338292713148</v>
      </c>
      <c r="AN155" s="141">
        <f t="shared" si="121"/>
        <v>11.68766941888544</v>
      </c>
      <c r="AO155" s="141">
        <f t="shared" si="121"/>
        <v>11.686325171150399</v>
      </c>
      <c r="AP155" s="141">
        <f t="shared" si="121"/>
        <v>11.689873959901206</v>
      </c>
      <c r="AQ155" s="141">
        <f t="shared" si="121"/>
        <v>11.680471986639798</v>
      </c>
      <c r="AR155" s="141">
        <f t="shared" si="121"/>
        <v>11.705153683373654</v>
      </c>
      <c r="AS155" s="141">
        <f t="shared" si="121"/>
        <v>11.638676979109473</v>
      </c>
      <c r="AT155" s="141">
        <f t="shared" si="121"/>
        <v>11.807383277680831</v>
      </c>
      <c r="AU155" s="141">
        <f t="shared" si="113"/>
        <v>11.230398272113689</v>
      </c>
    </row>
    <row r="156" spans="1:47" s="141" customFormat="1" ht="12.95" customHeight="1" x14ac:dyDescent="0.2">
      <c r="A156" s="19" t="s">
        <v>98</v>
      </c>
      <c r="B156" s="19"/>
      <c r="C156" s="15">
        <v>42900.527999999998</v>
      </c>
      <c r="D156" s="15"/>
      <c r="E156" s="141">
        <f t="shared" si="101"/>
        <v>1863.9995321814963</v>
      </c>
      <c r="F156" s="141">
        <f t="shared" si="102"/>
        <v>1864</v>
      </c>
      <c r="G156" s="141">
        <f t="shared" si="114"/>
        <v>-8.1119999958900735E-4</v>
      </c>
      <c r="I156" s="141">
        <f t="shared" si="100"/>
        <v>-8.1119999958900735E-4</v>
      </c>
      <c r="P156" s="141">
        <f t="shared" si="103"/>
        <v>4.1234734849506086E-2</v>
      </c>
      <c r="Q156" s="161">
        <f t="shared" si="104"/>
        <v>27882.027999999998</v>
      </c>
      <c r="R156" s="141">
        <f t="shared" si="115"/>
        <v>1.7678606373343491E-3</v>
      </c>
      <c r="S156" s="153">
        <f t="shared" si="98"/>
        <v>0.1</v>
      </c>
      <c r="Z156" s="141">
        <f t="shared" si="105"/>
        <v>1864</v>
      </c>
      <c r="AA156" s="141">
        <f t="shared" si="106"/>
        <v>-4.1025445612458827E-3</v>
      </c>
      <c r="AB156" s="141">
        <f t="shared" si="116"/>
        <v>4.4526079411162961E-2</v>
      </c>
      <c r="AC156" s="141">
        <f t="shared" si="117"/>
        <v>-4.2045934849095093E-2</v>
      </c>
      <c r="AD156" s="141">
        <f t="shared" si="118"/>
        <v>3.2913445616568754E-3</v>
      </c>
      <c r="AE156" s="141">
        <f t="shared" si="119"/>
        <v>1.0832949023548289E-6</v>
      </c>
      <c r="AF156" s="141">
        <f t="shared" si="120"/>
        <v>-4.2045934849095093E-2</v>
      </c>
      <c r="AG156" s="153"/>
      <c r="AH156" s="141">
        <f t="shared" si="107"/>
        <v>-4.5337279410751968E-2</v>
      </c>
      <c r="AI156" s="141">
        <f t="shared" si="108"/>
        <v>0.47006882911284109</v>
      </c>
      <c r="AJ156" s="141">
        <f t="shared" si="109"/>
        <v>-0.90612878256648288</v>
      </c>
      <c r="AK156" s="141">
        <f t="shared" si="110"/>
        <v>0.26671844573923625</v>
      </c>
      <c r="AL156" s="141">
        <f t="shared" si="111"/>
        <v>-0.46629027687550173</v>
      </c>
      <c r="AM156" s="141">
        <f t="shared" si="112"/>
        <v>-0.23746338292713148</v>
      </c>
      <c r="AN156" s="141">
        <f t="shared" si="121"/>
        <v>11.68766941888544</v>
      </c>
      <c r="AO156" s="141">
        <f t="shared" si="121"/>
        <v>11.686325171150399</v>
      </c>
      <c r="AP156" s="141">
        <f t="shared" si="121"/>
        <v>11.689873959901206</v>
      </c>
      <c r="AQ156" s="141">
        <f t="shared" si="121"/>
        <v>11.680471986639798</v>
      </c>
      <c r="AR156" s="141">
        <f t="shared" si="121"/>
        <v>11.705153683373654</v>
      </c>
      <c r="AS156" s="141">
        <f t="shared" si="121"/>
        <v>11.638676979109473</v>
      </c>
      <c r="AT156" s="141">
        <f t="shared" si="121"/>
        <v>11.807383277680831</v>
      </c>
      <c r="AU156" s="141">
        <f t="shared" si="113"/>
        <v>11.230398272113689</v>
      </c>
    </row>
    <row r="157" spans="1:47" s="141" customFormat="1" ht="12.95" customHeight="1" x14ac:dyDescent="0.2">
      <c r="A157" s="19" t="s">
        <v>98</v>
      </c>
      <c r="B157" s="19"/>
      <c r="C157" s="15">
        <v>42914.402000000002</v>
      </c>
      <c r="D157" s="15"/>
      <c r="E157" s="141">
        <f t="shared" si="101"/>
        <v>1872.0006588213284</v>
      </c>
      <c r="F157" s="141">
        <f t="shared" si="102"/>
        <v>1872</v>
      </c>
      <c r="G157" s="141">
        <f t="shared" si="114"/>
        <v>1.142400004027877E-3</v>
      </c>
      <c r="I157" s="141">
        <f t="shared" si="100"/>
        <v>1.142400004027877E-3</v>
      </c>
      <c r="P157" s="141">
        <f t="shared" si="103"/>
        <v>4.1388810446565873E-2</v>
      </c>
      <c r="Q157" s="161">
        <f t="shared" si="104"/>
        <v>27895.902000000002</v>
      </c>
      <c r="R157" s="141">
        <f t="shared" si="115"/>
        <v>1.6197735535092314E-3</v>
      </c>
      <c r="S157" s="153">
        <f t="shared" si="98"/>
        <v>0.1</v>
      </c>
      <c r="Z157" s="141">
        <f t="shared" si="105"/>
        <v>1872</v>
      </c>
      <c r="AA157" s="141">
        <f t="shared" si="106"/>
        <v>-4.0847366388742576E-3</v>
      </c>
      <c r="AB157" s="141">
        <f t="shared" si="116"/>
        <v>4.6615947089468007E-2</v>
      </c>
      <c r="AC157" s="141">
        <f t="shared" si="117"/>
        <v>-4.0246410442537996E-2</v>
      </c>
      <c r="AD157" s="141">
        <f t="shared" si="118"/>
        <v>5.2271366429021346E-3</v>
      </c>
      <c r="AE157" s="141">
        <f t="shared" si="119"/>
        <v>2.7322957483570196E-6</v>
      </c>
      <c r="AF157" s="141">
        <f t="shared" si="120"/>
        <v>-4.0246410442537996E-2</v>
      </c>
      <c r="AG157" s="153"/>
      <c r="AH157" s="141">
        <f t="shared" si="107"/>
        <v>-4.547354708544013E-2</v>
      </c>
      <c r="AI157" s="141">
        <f t="shared" si="108"/>
        <v>0.46966199635881367</v>
      </c>
      <c r="AJ157" s="141">
        <f t="shared" si="109"/>
        <v>-0.90677392203396245</v>
      </c>
      <c r="AK157" s="141">
        <f t="shared" si="110"/>
        <v>0.26590858780654342</v>
      </c>
      <c r="AL157" s="141">
        <f t="shared" si="111"/>
        <v>-0.46476263126502559</v>
      </c>
      <c r="AM157" s="141">
        <f t="shared" si="112"/>
        <v>-0.23665663519698352</v>
      </c>
      <c r="AN157" s="141">
        <f t="shared" si="121"/>
        <v>11.690286687113089</v>
      </c>
      <c r="AO157" s="141">
        <f t="shared" si="121"/>
        <v>11.688914599850516</v>
      </c>
      <c r="AP157" s="141">
        <f t="shared" si="121"/>
        <v>11.692525490957992</v>
      </c>
      <c r="AQ157" s="141">
        <f t="shared" si="121"/>
        <v>11.682988838524711</v>
      </c>
      <c r="AR157" s="141">
        <f t="shared" si="121"/>
        <v>11.707945110006136</v>
      </c>
      <c r="AS157" s="141">
        <f t="shared" si="121"/>
        <v>11.64093942091325</v>
      </c>
      <c r="AT157" s="141">
        <f t="shared" si="121"/>
        <v>11.810480503794791</v>
      </c>
      <c r="AU157" s="141">
        <f t="shared" si="113"/>
        <v>11.233995824516914</v>
      </c>
    </row>
    <row r="158" spans="1:47" s="141" customFormat="1" ht="12.95" customHeight="1" x14ac:dyDescent="0.2">
      <c r="A158" s="19" t="s">
        <v>98</v>
      </c>
      <c r="B158" s="19"/>
      <c r="C158" s="15">
        <v>42926.536</v>
      </c>
      <c r="D158" s="15"/>
      <c r="E158" s="141">
        <f t="shared" si="101"/>
        <v>1878.9983286099753</v>
      </c>
      <c r="F158" s="141">
        <f t="shared" si="102"/>
        <v>1879</v>
      </c>
      <c r="G158" s="141">
        <f t="shared" si="114"/>
        <v>-2.8982000003452413E-3</v>
      </c>
      <c r="I158" s="141">
        <f t="shared" si="100"/>
        <v>-2.8982000003452413E-3</v>
      </c>
      <c r="P158" s="141">
        <f t="shared" si="103"/>
        <v>4.1523712993858451E-2</v>
      </c>
      <c r="Q158" s="161">
        <f t="shared" si="104"/>
        <v>27908.036</v>
      </c>
      <c r="R158" s="141">
        <f t="shared" si="115"/>
        <v>1.9733063540646029E-3</v>
      </c>
      <c r="S158" s="153">
        <f t="shared" si="98"/>
        <v>0.1</v>
      </c>
      <c r="Z158" s="141">
        <f t="shared" si="105"/>
        <v>1879</v>
      </c>
      <c r="AA158" s="141">
        <f t="shared" si="106"/>
        <v>-4.0687225455203202E-3</v>
      </c>
      <c r="AB158" s="141">
        <f t="shared" si="116"/>
        <v>4.269423553903353E-2</v>
      </c>
      <c r="AC158" s="141">
        <f t="shared" si="117"/>
        <v>-4.4421912994203692E-2</v>
      </c>
      <c r="AD158" s="141">
        <f t="shared" si="118"/>
        <v>1.1705225451750789E-3</v>
      </c>
      <c r="AE158" s="141">
        <f t="shared" si="119"/>
        <v>1.3701230287631447E-7</v>
      </c>
      <c r="AF158" s="141">
        <f t="shared" si="120"/>
        <v>-4.4421912994203692E-2</v>
      </c>
      <c r="AG158" s="153"/>
      <c r="AH158" s="141">
        <f t="shared" si="107"/>
        <v>-4.5592435539378771E-2</v>
      </c>
      <c r="AI158" s="141">
        <f t="shared" si="108"/>
        <v>0.4693075890612235</v>
      </c>
      <c r="AJ158" s="141">
        <f t="shared" si="109"/>
        <v>-0.90733580161716576</v>
      </c>
      <c r="AK158" s="141">
        <f t="shared" si="110"/>
        <v>0.26520056588811786</v>
      </c>
      <c r="AL158" s="141">
        <f t="shared" si="111"/>
        <v>-0.46342803839453672</v>
      </c>
      <c r="AM158" s="141">
        <f t="shared" si="112"/>
        <v>-0.235952077074703</v>
      </c>
      <c r="AN158" s="141">
        <f t="shared" si="121"/>
        <v>11.69257505758948</v>
      </c>
      <c r="AO158" s="141">
        <f t="shared" si="121"/>
        <v>11.691178322734471</v>
      </c>
      <c r="AP158" s="141">
        <f t="shared" si="121"/>
        <v>11.694844018112672</v>
      </c>
      <c r="AQ158" s="141">
        <f t="shared" si="121"/>
        <v>11.685188910600662</v>
      </c>
      <c r="AR158" s="141">
        <f t="shared" si="121"/>
        <v>11.710385816220434</v>
      </c>
      <c r="AS158" s="141">
        <f t="shared" si="121"/>
        <v>11.642918503771938</v>
      </c>
      <c r="AT158" s="141">
        <f t="shared" si="121"/>
        <v>11.813184456005557</v>
      </c>
      <c r="AU158" s="141">
        <f t="shared" si="113"/>
        <v>11.237143682869734</v>
      </c>
    </row>
    <row r="159" spans="1:47" s="141" customFormat="1" ht="12.95" customHeight="1" x14ac:dyDescent="0.2">
      <c r="A159" s="19" t="s">
        <v>99</v>
      </c>
      <c r="B159" s="19"/>
      <c r="C159" s="15">
        <v>42950.81</v>
      </c>
      <c r="D159" s="15"/>
      <c r="E159" s="141">
        <f t="shared" si="101"/>
        <v>1892.9971283833079</v>
      </c>
      <c r="F159" s="141">
        <f t="shared" si="102"/>
        <v>1893</v>
      </c>
      <c r="G159" s="141">
        <f t="shared" si="114"/>
        <v>-4.9794000005931593E-3</v>
      </c>
      <c r="I159" s="141">
        <f>+C159-(C$7+F159*C$8)</f>
        <v>-4.9794000005931593E-3</v>
      </c>
      <c r="P159" s="141">
        <f t="shared" si="103"/>
        <v>4.1793760008066339E-2</v>
      </c>
      <c r="Q159" s="161">
        <f t="shared" si="104"/>
        <v>27932.309999999998</v>
      </c>
      <c r="R159" s="141">
        <f t="shared" si="115"/>
        <v>2.1877284971956643E-3</v>
      </c>
      <c r="S159" s="153">
        <f t="shared" si="98"/>
        <v>0.1</v>
      </c>
      <c r="Z159" s="141">
        <f t="shared" si="105"/>
        <v>1893</v>
      </c>
      <c r="AA159" s="141">
        <f t="shared" si="106"/>
        <v>-4.0354854269618531E-3</v>
      </c>
      <c r="AB159" s="141">
        <f t="shared" si="116"/>
        <v>4.0849845434435032E-2</v>
      </c>
      <c r="AC159" s="141">
        <f t="shared" si="117"/>
        <v>-4.6773160008659498E-2</v>
      </c>
      <c r="AD159" s="141">
        <f t="shared" si="118"/>
        <v>-9.4391457363130621E-4</v>
      </c>
      <c r="AE159" s="141">
        <f t="shared" si="119"/>
        <v>8.9097472231357056E-8</v>
      </c>
      <c r="AF159" s="141">
        <f t="shared" si="120"/>
        <v>-4.6773160008659498E-2</v>
      </c>
      <c r="AG159" s="153"/>
      <c r="AH159" s="141">
        <f t="shared" si="107"/>
        <v>-4.5829245435028192E-2</v>
      </c>
      <c r="AI159" s="141">
        <f t="shared" si="108"/>
        <v>0.46860314883302423</v>
      </c>
      <c r="AJ159" s="141">
        <f t="shared" si="109"/>
        <v>-0.90845227439753928</v>
      </c>
      <c r="AK159" s="141">
        <f t="shared" si="110"/>
        <v>0.26378620461504837</v>
      </c>
      <c r="AL159" s="141">
        <f t="shared" si="111"/>
        <v>-0.46076468327463743</v>
      </c>
      <c r="AM159" s="141">
        <f t="shared" si="112"/>
        <v>-0.23454670127567095</v>
      </c>
      <c r="AN159" s="141">
        <f t="shared" si="121"/>
        <v>11.697146959548611</v>
      </c>
      <c r="AO159" s="141">
        <f t="shared" si="121"/>
        <v>11.695700122792489</v>
      </c>
      <c r="AP159" s="141">
        <f t="shared" si="121"/>
        <v>11.699476718856516</v>
      </c>
      <c r="AQ159" s="141">
        <f t="shared" si="121"/>
        <v>11.689583023559745</v>
      </c>
      <c r="AR159" s="141">
        <f t="shared" si="121"/>
        <v>11.715262190406037</v>
      </c>
      <c r="AS159" s="141">
        <f t="shared" si="121"/>
        <v>11.646875224428383</v>
      </c>
      <c r="AT159" s="141">
        <f t="shared" si="121"/>
        <v>11.818575240911295</v>
      </c>
      <c r="AU159" s="141">
        <f t="shared" si="113"/>
        <v>11.243439399575376</v>
      </c>
    </row>
    <row r="160" spans="1:47" s="141" customFormat="1" ht="12.95" customHeight="1" x14ac:dyDescent="0.2">
      <c r="A160" s="19" t="s">
        <v>99</v>
      </c>
      <c r="B160" s="19"/>
      <c r="C160" s="15">
        <v>42950.811000000002</v>
      </c>
      <c r="D160" s="15"/>
      <c r="E160" s="141">
        <f t="shared" si="101"/>
        <v>1892.9977050826499</v>
      </c>
      <c r="F160" s="141">
        <f t="shared" si="102"/>
        <v>1893</v>
      </c>
      <c r="G160" s="141">
        <f t="shared" si="114"/>
        <v>-3.9793999967514537E-3</v>
      </c>
      <c r="I160" s="141">
        <f>+C160-(C$7+F160*C$8)</f>
        <v>-3.9793999967514537E-3</v>
      </c>
      <c r="P160" s="141">
        <f t="shared" si="103"/>
        <v>4.1793760008066339E-2</v>
      </c>
      <c r="Q160" s="161">
        <f t="shared" si="104"/>
        <v>27932.311000000002</v>
      </c>
      <c r="R160" s="141">
        <f t="shared" si="115"/>
        <v>2.0951821768266511E-3</v>
      </c>
      <c r="S160" s="153">
        <f t="shared" si="98"/>
        <v>0.1</v>
      </c>
      <c r="Z160" s="141">
        <f t="shared" si="105"/>
        <v>1893</v>
      </c>
      <c r="AA160" s="141">
        <f t="shared" si="106"/>
        <v>-4.0354854269618531E-3</v>
      </c>
      <c r="AB160" s="141">
        <f t="shared" si="116"/>
        <v>4.1849845438276738E-2</v>
      </c>
      <c r="AC160" s="141">
        <f t="shared" si="117"/>
        <v>-4.5773160004817792E-2</v>
      </c>
      <c r="AD160" s="141">
        <f t="shared" si="118"/>
        <v>5.6085430210399412E-5</v>
      </c>
      <c r="AE160" s="141">
        <f t="shared" si="119"/>
        <v>3.1455754818855831E-10</v>
      </c>
      <c r="AF160" s="141">
        <f t="shared" si="120"/>
        <v>-4.5773160004817792E-2</v>
      </c>
      <c r="AG160" s="153"/>
      <c r="AH160" s="141">
        <f t="shared" si="107"/>
        <v>-4.5829245435028192E-2</v>
      </c>
      <c r="AI160" s="141">
        <f t="shared" si="108"/>
        <v>0.46860314883302423</v>
      </c>
      <c r="AJ160" s="141">
        <f t="shared" si="109"/>
        <v>-0.90845227439753928</v>
      </c>
      <c r="AK160" s="141">
        <f t="shared" si="110"/>
        <v>0.26378620461504837</v>
      </c>
      <c r="AL160" s="141">
        <f t="shared" si="111"/>
        <v>-0.46076468327463743</v>
      </c>
      <c r="AM160" s="141">
        <f t="shared" si="112"/>
        <v>-0.23454670127567095</v>
      </c>
      <c r="AN160" s="141">
        <f t="shared" si="121"/>
        <v>11.697146959548611</v>
      </c>
      <c r="AO160" s="141">
        <f t="shared" si="121"/>
        <v>11.695700122792489</v>
      </c>
      <c r="AP160" s="141">
        <f t="shared" si="121"/>
        <v>11.699476718856516</v>
      </c>
      <c r="AQ160" s="141">
        <f t="shared" si="121"/>
        <v>11.689583023559745</v>
      </c>
      <c r="AR160" s="141">
        <f t="shared" si="121"/>
        <v>11.715262190406037</v>
      </c>
      <c r="AS160" s="141">
        <f t="shared" si="121"/>
        <v>11.646875224428383</v>
      </c>
      <c r="AT160" s="141">
        <f t="shared" si="121"/>
        <v>11.818575240911295</v>
      </c>
      <c r="AU160" s="141">
        <f t="shared" si="113"/>
        <v>11.243439399575376</v>
      </c>
    </row>
    <row r="161" spans="1:47" s="141" customFormat="1" ht="12.95" customHeight="1" x14ac:dyDescent="0.2">
      <c r="A161" s="19" t="s">
        <v>99</v>
      </c>
      <c r="B161" s="19"/>
      <c r="C161" s="15">
        <v>42950.819000000003</v>
      </c>
      <c r="D161" s="15"/>
      <c r="E161" s="141">
        <f t="shared" si="101"/>
        <v>1893.002318677369</v>
      </c>
      <c r="F161" s="141">
        <f t="shared" si="102"/>
        <v>1893</v>
      </c>
      <c r="G161" s="141">
        <f t="shared" si="114"/>
        <v>4.0206000048783608E-3</v>
      </c>
      <c r="I161" s="141">
        <f>+C161-(C$7+F161*C$8)</f>
        <v>4.0206000048783608E-3</v>
      </c>
      <c r="P161" s="141">
        <f t="shared" si="103"/>
        <v>4.1793760008066339E-2</v>
      </c>
      <c r="Q161" s="161">
        <f t="shared" si="104"/>
        <v>27932.319000000003</v>
      </c>
      <c r="R161" s="141">
        <f t="shared" si="115"/>
        <v>1.4268116166264401E-3</v>
      </c>
      <c r="S161" s="153">
        <f t="shared" si="98"/>
        <v>0.1</v>
      </c>
      <c r="Z161" s="141">
        <f t="shared" si="105"/>
        <v>1893</v>
      </c>
      <c r="AA161" s="141">
        <f t="shared" si="106"/>
        <v>-4.0354854269618531E-3</v>
      </c>
      <c r="AB161" s="141">
        <f t="shared" si="116"/>
        <v>4.9849845439906552E-2</v>
      </c>
      <c r="AC161" s="141">
        <f t="shared" si="117"/>
        <v>-3.7773160003187978E-2</v>
      </c>
      <c r="AD161" s="141">
        <f t="shared" si="118"/>
        <v>8.0560854318402139E-3</v>
      </c>
      <c r="AE161" s="141">
        <f t="shared" si="119"/>
        <v>6.4900512485108126E-6</v>
      </c>
      <c r="AF161" s="141">
        <f t="shared" si="120"/>
        <v>-3.7773160003187978E-2</v>
      </c>
      <c r="AG161" s="153"/>
      <c r="AH161" s="141">
        <f t="shared" si="107"/>
        <v>-4.5829245435028192E-2</v>
      </c>
      <c r="AI161" s="141">
        <f t="shared" si="108"/>
        <v>0.46860314883302423</v>
      </c>
      <c r="AJ161" s="141">
        <f t="shared" si="109"/>
        <v>-0.90845227439753928</v>
      </c>
      <c r="AK161" s="141">
        <f t="shared" si="110"/>
        <v>0.26378620461504837</v>
      </c>
      <c r="AL161" s="141">
        <f t="shared" si="111"/>
        <v>-0.46076468327463743</v>
      </c>
      <c r="AM161" s="141">
        <f t="shared" si="112"/>
        <v>-0.23454670127567095</v>
      </c>
      <c r="AN161" s="141">
        <f t="shared" ref="AN161:AT170" si="122">$AU161+$AB$7*SIN(AO161)</f>
        <v>11.697146959548611</v>
      </c>
      <c r="AO161" s="141">
        <f t="shared" si="122"/>
        <v>11.695700122792489</v>
      </c>
      <c r="AP161" s="141">
        <f t="shared" si="122"/>
        <v>11.699476718856516</v>
      </c>
      <c r="AQ161" s="141">
        <f t="shared" si="122"/>
        <v>11.689583023559745</v>
      </c>
      <c r="AR161" s="141">
        <f t="shared" si="122"/>
        <v>11.715262190406037</v>
      </c>
      <c r="AS161" s="141">
        <f t="shared" si="122"/>
        <v>11.646875224428383</v>
      </c>
      <c r="AT161" s="141">
        <f t="shared" si="122"/>
        <v>11.818575240911295</v>
      </c>
      <c r="AU161" s="141">
        <f t="shared" si="113"/>
        <v>11.243439399575376</v>
      </c>
    </row>
    <row r="162" spans="1:47" s="141" customFormat="1" ht="12.95" customHeight="1" x14ac:dyDescent="0.2">
      <c r="A162" s="19" t="s">
        <v>98</v>
      </c>
      <c r="B162" s="19"/>
      <c r="C162" s="15">
        <v>42959.483999999997</v>
      </c>
      <c r="D162" s="15"/>
      <c r="E162" s="141">
        <f t="shared" si="101"/>
        <v>1897.9994184563857</v>
      </c>
      <c r="F162" s="141">
        <f t="shared" si="102"/>
        <v>1898</v>
      </c>
      <c r="G162" s="141">
        <f t="shared" si="114"/>
        <v>-1.0084000023198314E-3</v>
      </c>
      <c r="I162" s="141">
        <f>+G162</f>
        <v>-1.0084000023198314E-3</v>
      </c>
      <c r="P162" s="141">
        <f t="shared" si="103"/>
        <v>4.1890283541590113E-2</v>
      </c>
      <c r="Q162" s="161">
        <f t="shared" si="104"/>
        <v>27940.983999999997</v>
      </c>
      <c r="R162" s="141">
        <f t="shared" si="115"/>
        <v>1.8402970498005299E-3</v>
      </c>
      <c r="S162" s="153">
        <f t="shared" si="98"/>
        <v>0.1</v>
      </c>
      <c r="Z162" s="141">
        <f t="shared" si="105"/>
        <v>1898</v>
      </c>
      <c r="AA162" s="141">
        <f t="shared" si="106"/>
        <v>-4.023224707801136E-3</v>
      </c>
      <c r="AB162" s="141">
        <f t="shared" si="116"/>
        <v>4.4905108247071418E-2</v>
      </c>
      <c r="AC162" s="141">
        <f t="shared" si="117"/>
        <v>-4.2898683543909945E-2</v>
      </c>
      <c r="AD162" s="141">
        <f t="shared" si="118"/>
        <v>3.0148247054813046E-3</v>
      </c>
      <c r="AE162" s="141">
        <f t="shared" si="119"/>
        <v>9.0891680047804364E-7</v>
      </c>
      <c r="AF162" s="141">
        <f t="shared" si="120"/>
        <v>-4.2898683543909945E-2</v>
      </c>
      <c r="AG162" s="153"/>
      <c r="AH162" s="141">
        <f t="shared" si="107"/>
        <v>-4.5913508249391249E-2</v>
      </c>
      <c r="AI162" s="141">
        <f t="shared" si="108"/>
        <v>0.4683529692142524</v>
      </c>
      <c r="AJ162" s="141">
        <f t="shared" si="109"/>
        <v>-0.908848672431256</v>
      </c>
      <c r="AK162" s="141">
        <f t="shared" si="110"/>
        <v>0.26328161696572627</v>
      </c>
      <c r="AL162" s="141">
        <f t="shared" si="111"/>
        <v>-0.45981535724963868</v>
      </c>
      <c r="AM162" s="141">
        <f t="shared" si="112"/>
        <v>-0.23404598173574145</v>
      </c>
      <c r="AN162" s="141">
        <f t="shared" si="122"/>
        <v>11.698778226921803</v>
      </c>
      <c r="AO162" s="141">
        <f t="shared" si="122"/>
        <v>11.697313235936075</v>
      </c>
      <c r="AP162" s="141">
        <f t="shared" si="122"/>
        <v>11.701129854184339</v>
      </c>
      <c r="AQ162" s="141">
        <f t="shared" si="122"/>
        <v>11.691150416470904</v>
      </c>
      <c r="AR162" s="141">
        <f t="shared" si="122"/>
        <v>11.717002118658208</v>
      </c>
      <c r="AS162" s="141">
        <f t="shared" si="122"/>
        <v>11.648287902280472</v>
      </c>
      <c r="AT162" s="141">
        <f t="shared" si="122"/>
        <v>11.820494994794657</v>
      </c>
      <c r="AU162" s="141">
        <f t="shared" si="113"/>
        <v>11.245687869827391</v>
      </c>
    </row>
    <row r="163" spans="1:47" s="141" customFormat="1" ht="12.95" customHeight="1" x14ac:dyDescent="0.2">
      <c r="A163" s="19" t="s">
        <v>101</v>
      </c>
      <c r="B163" s="19"/>
      <c r="C163" s="15">
        <v>43278.533000000003</v>
      </c>
      <c r="D163" s="15"/>
      <c r="E163" s="141">
        <f t="shared" si="101"/>
        <v>2081.9947661074757</v>
      </c>
      <c r="F163" s="141">
        <f t="shared" si="102"/>
        <v>2082</v>
      </c>
      <c r="G163" s="141">
        <f t="shared" si="114"/>
        <v>-9.0755999917746522E-3</v>
      </c>
      <c r="I163" s="141">
        <f>+G163</f>
        <v>-9.0755999917746522E-3</v>
      </c>
      <c r="P163" s="141">
        <f t="shared" si="103"/>
        <v>4.5470965210640091E-2</v>
      </c>
      <c r="Q163" s="161">
        <f t="shared" si="104"/>
        <v>28260.033000000003</v>
      </c>
      <c r="R163" s="141">
        <f t="shared" si="115"/>
        <v>2.9753277753812829E-3</v>
      </c>
      <c r="S163" s="153">
        <f t="shared" si="98"/>
        <v>0.1</v>
      </c>
      <c r="Z163" s="141">
        <f t="shared" si="105"/>
        <v>2082</v>
      </c>
      <c r="AA163" s="141">
        <f t="shared" si="106"/>
        <v>-3.4300180107128958E-3</v>
      </c>
      <c r="AB163" s="141">
        <f t="shared" si="116"/>
        <v>3.9825383229578334E-2</v>
      </c>
      <c r="AC163" s="141">
        <f t="shared" si="117"/>
        <v>-5.4546565202414743E-2</v>
      </c>
      <c r="AD163" s="141">
        <f t="shared" si="118"/>
        <v>-5.6455819810617563E-3</v>
      </c>
      <c r="AE163" s="141">
        <f t="shared" si="119"/>
        <v>3.1872595904889185E-6</v>
      </c>
      <c r="AF163" s="141">
        <f t="shared" si="120"/>
        <v>-5.4546565202414743E-2</v>
      </c>
      <c r="AG163" s="153"/>
      <c r="AH163" s="141">
        <f t="shared" si="107"/>
        <v>-4.8900983221352987E-2</v>
      </c>
      <c r="AI163" s="141">
        <f t="shared" si="108"/>
        <v>0.45964128438832519</v>
      </c>
      <c r="AJ163" s="141">
        <f t="shared" si="109"/>
        <v>-0.92261179159205364</v>
      </c>
      <c r="AK163" s="141">
        <f t="shared" si="110"/>
        <v>0.24490453984744809</v>
      </c>
      <c r="AL163" s="141">
        <f t="shared" si="111"/>
        <v>-0.42553330731458594</v>
      </c>
      <c r="AM163" s="141">
        <f t="shared" si="112"/>
        <v>-0.21603650027372495</v>
      </c>
      <c r="AN163" s="141">
        <f t="shared" si="122"/>
        <v>11.758263898323603</v>
      </c>
      <c r="AO163" s="141">
        <f t="shared" si="122"/>
        <v>11.75603657128922</v>
      </c>
      <c r="AP163" s="141">
        <f t="shared" si="122"/>
        <v>11.761468037279505</v>
      </c>
      <c r="AQ163" s="141">
        <f t="shared" si="122"/>
        <v>11.748168206226037</v>
      </c>
      <c r="AR163" s="141">
        <f t="shared" si="122"/>
        <v>11.780415715124446</v>
      </c>
      <c r="AS163" s="141">
        <f t="shared" si="122"/>
        <v>11.70019675556345</v>
      </c>
      <c r="AT163" s="141">
        <f t="shared" si="122"/>
        <v>11.889135724674563</v>
      </c>
      <c r="AU163" s="141">
        <f t="shared" si="113"/>
        <v>11.328431575101543</v>
      </c>
    </row>
    <row r="164" spans="1:47" s="141" customFormat="1" ht="12.95" customHeight="1" x14ac:dyDescent="0.2">
      <c r="A164" s="19" t="s">
        <v>101</v>
      </c>
      <c r="B164" s="19"/>
      <c r="C164" s="15">
        <v>43304.544000000002</v>
      </c>
      <c r="D164" s="15"/>
      <c r="E164" s="141">
        <f t="shared" si="101"/>
        <v>2096.995292633972</v>
      </c>
      <c r="F164" s="141">
        <f t="shared" si="102"/>
        <v>2097</v>
      </c>
      <c r="G164" s="141">
        <f t="shared" si="114"/>
        <v>-8.1625999955576845E-3</v>
      </c>
      <c r="I164" s="141">
        <f>+G164</f>
        <v>-8.1625999955576845E-3</v>
      </c>
      <c r="P164" s="141">
        <f t="shared" si="103"/>
        <v>4.5765324832314568E-2</v>
      </c>
      <c r="Q164" s="161">
        <f t="shared" si="104"/>
        <v>28286.044000000002</v>
      </c>
      <c r="R164" s="141">
        <f t="shared" si="115"/>
        <v>2.9082210762406404E-3</v>
      </c>
      <c r="S164" s="153">
        <f t="shared" si="98"/>
        <v>0.1</v>
      </c>
      <c r="Z164" s="141">
        <f t="shared" si="105"/>
        <v>2097</v>
      </c>
      <c r="AA164" s="141">
        <f t="shared" si="106"/>
        <v>-3.369539726290123E-3</v>
      </c>
      <c r="AB164" s="141">
        <f t="shared" si="116"/>
        <v>4.0972264563047006E-2</v>
      </c>
      <c r="AC164" s="141">
        <f t="shared" si="117"/>
        <v>-5.3927924827872252E-2</v>
      </c>
      <c r="AD164" s="141">
        <f t="shared" si="118"/>
        <v>-4.7930602692675614E-3</v>
      </c>
      <c r="AE164" s="141">
        <f t="shared" si="119"/>
        <v>2.297342674483123E-6</v>
      </c>
      <c r="AF164" s="141">
        <f t="shared" si="120"/>
        <v>-5.3927924827872252E-2</v>
      </c>
      <c r="AG164" s="153"/>
      <c r="AH164" s="141">
        <f t="shared" si="107"/>
        <v>-4.9134864558604691E-2</v>
      </c>
      <c r="AI164" s="141">
        <f t="shared" si="108"/>
        <v>0.45897195553367498</v>
      </c>
      <c r="AJ164" s="141">
        <f t="shared" si="109"/>
        <v>-0.92366572983751349</v>
      </c>
      <c r="AK164" s="141">
        <f t="shared" si="110"/>
        <v>0.24342232904220876</v>
      </c>
      <c r="AL164" s="141">
        <f t="shared" si="111"/>
        <v>-0.42279199415679813</v>
      </c>
      <c r="AM164" s="141">
        <f t="shared" si="112"/>
        <v>-0.21460229651356827</v>
      </c>
      <c r="AN164" s="141">
        <f t="shared" si="122"/>
        <v>11.76306847705235</v>
      </c>
      <c r="AO164" s="141">
        <f t="shared" si="122"/>
        <v>11.760771126277175</v>
      </c>
      <c r="AP164" s="141">
        <f t="shared" si="122"/>
        <v>11.766345406480124</v>
      </c>
      <c r="AQ164" s="141">
        <f t="shared" si="122"/>
        <v>11.752763499132181</v>
      </c>
      <c r="AR164" s="141">
        <f t="shared" si="122"/>
        <v>11.785530887769257</v>
      </c>
      <c r="AS164" s="141">
        <f t="shared" si="122"/>
        <v>11.704428483771537</v>
      </c>
      <c r="AT164" s="141">
        <f t="shared" si="122"/>
        <v>11.894560812057781</v>
      </c>
      <c r="AU164" s="141">
        <f t="shared" si="113"/>
        <v>11.33517698585759</v>
      </c>
    </row>
    <row r="165" spans="1:47" s="141" customFormat="1" ht="12.95" customHeight="1" x14ac:dyDescent="0.2">
      <c r="A165" s="19" t="s">
        <v>99</v>
      </c>
      <c r="B165" s="19"/>
      <c r="C165" s="15">
        <v>43309.745999999999</v>
      </c>
      <c r="D165" s="15"/>
      <c r="E165" s="141">
        <f t="shared" si="101"/>
        <v>2099.9952825994019</v>
      </c>
      <c r="F165" s="141">
        <f t="shared" si="102"/>
        <v>2100</v>
      </c>
      <c r="G165" s="141">
        <f t="shared" si="114"/>
        <v>-8.179999997082632E-3</v>
      </c>
      <c r="I165" s="141">
        <f>+C165-(C$7+F165*C$8)</f>
        <v>-8.179999997082632E-3</v>
      </c>
      <c r="P165" s="141">
        <f t="shared" si="103"/>
        <v>4.5824241190865887E-2</v>
      </c>
      <c r="Q165" s="161">
        <f t="shared" si="104"/>
        <v>28291.245999999999</v>
      </c>
      <c r="R165" s="141">
        <f t="shared" si="115"/>
        <v>2.9164580662861153E-3</v>
      </c>
      <c r="S165" s="153">
        <f t="shared" si="98"/>
        <v>0.1</v>
      </c>
      <c r="Z165" s="141">
        <f t="shared" si="105"/>
        <v>2100</v>
      </c>
      <c r="AA165" s="141">
        <f t="shared" si="106"/>
        <v>-3.3572260209157254E-3</v>
      </c>
      <c r="AB165" s="141">
        <f t="shared" si="116"/>
        <v>4.1001467214698981E-2</v>
      </c>
      <c r="AC165" s="141">
        <f t="shared" si="117"/>
        <v>-5.4004241187948519E-2</v>
      </c>
      <c r="AD165" s="141">
        <f t="shared" si="118"/>
        <v>-4.8227739761669067E-3</v>
      </c>
      <c r="AE165" s="141">
        <f t="shared" si="119"/>
        <v>2.3259148825192757E-6</v>
      </c>
      <c r="AF165" s="141">
        <f t="shared" si="120"/>
        <v>-5.4004241187948519E-2</v>
      </c>
      <c r="AG165" s="153"/>
      <c r="AH165" s="141">
        <f t="shared" si="107"/>
        <v>-4.9181467211781613E-2</v>
      </c>
      <c r="AI165" s="141">
        <f t="shared" si="108"/>
        <v>0.45883880146198464</v>
      </c>
      <c r="AJ165" s="141">
        <f t="shared" si="109"/>
        <v>-0.92387533225329899</v>
      </c>
      <c r="AK165" s="141">
        <f t="shared" si="110"/>
        <v>0.24312616554432764</v>
      </c>
      <c r="AL165" s="141">
        <f t="shared" si="111"/>
        <v>-0.42224465275158307</v>
      </c>
      <c r="AM165" s="141">
        <f t="shared" si="112"/>
        <v>-0.21431603894542145</v>
      </c>
      <c r="AN165" s="141">
        <f t="shared" si="122"/>
        <v>11.764028616122403</v>
      </c>
      <c r="AO165" s="141">
        <f t="shared" si="122"/>
        <v>11.761717123906523</v>
      </c>
      <c r="AP165" s="141">
        <f t="shared" si="122"/>
        <v>11.767320147764305</v>
      </c>
      <c r="AQ165" s="141">
        <f t="shared" si="122"/>
        <v>11.753681671978621</v>
      </c>
      <c r="AR165" s="141">
        <f t="shared" si="122"/>
        <v>11.786552909574128</v>
      </c>
      <c r="AS165" s="141">
        <f t="shared" si="122"/>
        <v>11.705274943289684</v>
      </c>
      <c r="AT165" s="141">
        <f t="shared" si="122"/>
        <v>11.895642773329495</v>
      </c>
      <c r="AU165" s="141">
        <f t="shared" si="113"/>
        <v>11.336526068008798</v>
      </c>
    </row>
    <row r="166" spans="1:47" s="141" customFormat="1" ht="12.95" customHeight="1" x14ac:dyDescent="0.2">
      <c r="A166" s="19" t="s">
        <v>99</v>
      </c>
      <c r="B166" s="19"/>
      <c r="C166" s="15">
        <v>43309.748</v>
      </c>
      <c r="D166" s="15"/>
      <c r="E166" s="141">
        <f t="shared" si="101"/>
        <v>2099.9964359980818</v>
      </c>
      <c r="F166" s="141">
        <f t="shared" si="102"/>
        <v>2100</v>
      </c>
      <c r="G166" s="141">
        <f t="shared" si="114"/>
        <v>-6.1799999966751784E-3</v>
      </c>
      <c r="I166" s="141">
        <f>+C166-(C$7+F166*C$8)</f>
        <v>-6.1799999966751784E-3</v>
      </c>
      <c r="P166" s="141">
        <f t="shared" si="103"/>
        <v>4.5824241190865887E-2</v>
      </c>
      <c r="Q166" s="161">
        <f t="shared" si="104"/>
        <v>28291.248</v>
      </c>
      <c r="R166" s="141">
        <f t="shared" si="115"/>
        <v>2.7044411014919426E-3</v>
      </c>
      <c r="S166" s="153">
        <f t="shared" si="98"/>
        <v>0.1</v>
      </c>
      <c r="Z166" s="141">
        <f t="shared" si="105"/>
        <v>2100</v>
      </c>
      <c r="AA166" s="141">
        <f t="shared" si="106"/>
        <v>-3.3572260209157254E-3</v>
      </c>
      <c r="AB166" s="141">
        <f t="shared" si="116"/>
        <v>4.3001467215106434E-2</v>
      </c>
      <c r="AC166" s="141">
        <f t="shared" si="117"/>
        <v>-5.2004241187541066E-2</v>
      </c>
      <c r="AD166" s="141">
        <f t="shared" si="118"/>
        <v>-2.822773975759453E-3</v>
      </c>
      <c r="AE166" s="141">
        <f t="shared" si="119"/>
        <v>7.9680529182248293E-7</v>
      </c>
      <c r="AF166" s="141">
        <f t="shared" si="120"/>
        <v>-5.2004241187541066E-2</v>
      </c>
      <c r="AG166" s="153"/>
      <c r="AH166" s="141">
        <f t="shared" si="107"/>
        <v>-4.9181467211781613E-2</v>
      </c>
      <c r="AI166" s="141">
        <f t="shared" si="108"/>
        <v>0.45883880146198464</v>
      </c>
      <c r="AJ166" s="141">
        <f t="shared" si="109"/>
        <v>-0.92387533225329899</v>
      </c>
      <c r="AK166" s="141">
        <f t="shared" si="110"/>
        <v>0.24312616554432764</v>
      </c>
      <c r="AL166" s="141">
        <f t="shared" si="111"/>
        <v>-0.42224465275158307</v>
      </c>
      <c r="AM166" s="141">
        <f t="shared" si="112"/>
        <v>-0.21431603894542145</v>
      </c>
      <c r="AN166" s="141">
        <f t="shared" si="122"/>
        <v>11.764028616122403</v>
      </c>
      <c r="AO166" s="141">
        <f t="shared" si="122"/>
        <v>11.761717123906523</v>
      </c>
      <c r="AP166" s="141">
        <f t="shared" si="122"/>
        <v>11.767320147764305</v>
      </c>
      <c r="AQ166" s="141">
        <f t="shared" si="122"/>
        <v>11.753681671978621</v>
      </c>
      <c r="AR166" s="141">
        <f t="shared" si="122"/>
        <v>11.786552909574128</v>
      </c>
      <c r="AS166" s="141">
        <f t="shared" si="122"/>
        <v>11.705274943289684</v>
      </c>
      <c r="AT166" s="141">
        <f t="shared" si="122"/>
        <v>11.895642773329495</v>
      </c>
      <c r="AU166" s="141">
        <f t="shared" si="113"/>
        <v>11.336526068008798</v>
      </c>
    </row>
    <row r="167" spans="1:47" s="141" customFormat="1" ht="12.95" customHeight="1" x14ac:dyDescent="0.2">
      <c r="A167" s="19" t="s">
        <v>101</v>
      </c>
      <c r="B167" s="19"/>
      <c r="C167" s="15">
        <v>43311.482000000004</v>
      </c>
      <c r="D167" s="15"/>
      <c r="E167" s="141">
        <f t="shared" si="101"/>
        <v>2100.9964326532281</v>
      </c>
      <c r="F167" s="141">
        <f t="shared" si="102"/>
        <v>2101</v>
      </c>
      <c r="G167" s="141">
        <f t="shared" si="114"/>
        <v>-6.1857999971834943E-3</v>
      </c>
      <c r="I167" s="141">
        <f t="shared" ref="I167:I173" si="123">+G167</f>
        <v>-6.1857999971834943E-3</v>
      </c>
      <c r="P167" s="141">
        <f t="shared" si="103"/>
        <v>4.58438832684731E-2</v>
      </c>
      <c r="Q167" s="161">
        <f t="shared" si="104"/>
        <v>28292.982000000004</v>
      </c>
      <c r="R167" s="141">
        <f t="shared" si="115"/>
        <v>2.707087940724546E-3</v>
      </c>
      <c r="S167" s="153">
        <f t="shared" si="98"/>
        <v>0.1</v>
      </c>
      <c r="Z167" s="141">
        <f t="shared" si="105"/>
        <v>2101</v>
      </c>
      <c r="AA167" s="141">
        <f t="shared" si="106"/>
        <v>-3.3531053085165269E-3</v>
      </c>
      <c r="AB167" s="141">
        <f t="shared" si="116"/>
        <v>4.3011188579806132E-2</v>
      </c>
      <c r="AC167" s="141">
        <f t="shared" si="117"/>
        <v>-5.2029683265656594E-2</v>
      </c>
      <c r="AD167" s="141">
        <f t="shared" si="118"/>
        <v>-2.8326946886669674E-3</v>
      </c>
      <c r="AE167" s="141">
        <f t="shared" si="119"/>
        <v>8.0241591992020471E-7</v>
      </c>
      <c r="AF167" s="141">
        <f t="shared" si="120"/>
        <v>-5.2029683265656594E-2</v>
      </c>
      <c r="AG167" s="153"/>
      <c r="AH167" s="141">
        <f t="shared" si="107"/>
        <v>-4.9196988576989627E-2</v>
      </c>
      <c r="AI167" s="141">
        <f t="shared" si="108"/>
        <v>0.45879446930771473</v>
      </c>
      <c r="AJ167" s="141">
        <f t="shared" si="109"/>
        <v>-0.92394511223395825</v>
      </c>
      <c r="AK167" s="141">
        <f t="shared" si="110"/>
        <v>0.24302746495709293</v>
      </c>
      <c r="AL167" s="141">
        <f t="shared" si="111"/>
        <v>-0.42206227355552017</v>
      </c>
      <c r="AM167" s="141">
        <f t="shared" si="112"/>
        <v>-0.21422066274842988</v>
      </c>
      <c r="AN167" s="141">
        <f t="shared" si="122"/>
        <v>11.764348605170483</v>
      </c>
      <c r="AO167" s="141">
        <f t="shared" si="122"/>
        <v>11.762032389069724</v>
      </c>
      <c r="AP167" s="141">
        <f t="shared" si="122"/>
        <v>11.767645007371813</v>
      </c>
      <c r="AQ167" s="141">
        <f t="shared" si="122"/>
        <v>11.753987664482102</v>
      </c>
      <c r="AR167" s="141">
        <f t="shared" si="122"/>
        <v>11.78689350829378</v>
      </c>
      <c r="AS167" s="141">
        <f t="shared" si="122"/>
        <v>11.705557105642773</v>
      </c>
      <c r="AT167" s="141">
        <f t="shared" si="122"/>
        <v>11.896003200928247</v>
      </c>
      <c r="AU167" s="141">
        <f t="shared" si="113"/>
        <v>11.3369757620592</v>
      </c>
    </row>
    <row r="168" spans="1:47" s="141" customFormat="1" ht="12.95" customHeight="1" x14ac:dyDescent="0.2">
      <c r="A168" s="19" t="s">
        <v>102</v>
      </c>
      <c r="B168" s="19"/>
      <c r="C168" s="15">
        <v>43344.423000000003</v>
      </c>
      <c r="D168" s="15"/>
      <c r="E168" s="141">
        <f t="shared" si="101"/>
        <v>2119.9934856042614</v>
      </c>
      <c r="F168" s="141">
        <f t="shared" si="102"/>
        <v>2120</v>
      </c>
      <c r="G168" s="141">
        <f t="shared" si="114"/>
        <v>-1.1295999996946193E-2</v>
      </c>
      <c r="I168" s="141">
        <f t="shared" si="123"/>
        <v>-1.1295999996946193E-2</v>
      </c>
      <c r="P168" s="141">
        <f t="shared" si="103"/>
        <v>4.6217395428236781E-2</v>
      </c>
      <c r="Q168" s="161">
        <f t="shared" si="104"/>
        <v>28325.923000000003</v>
      </c>
      <c r="R168" s="141">
        <f t="shared" si="115"/>
        <v>3.3077906533334578E-3</v>
      </c>
      <c r="S168" s="153">
        <f t="shared" ref="S168:S199" si="124">S$16</f>
        <v>0.1</v>
      </c>
      <c r="Z168" s="141">
        <f t="shared" si="105"/>
        <v>2120</v>
      </c>
      <c r="AA168" s="141">
        <f t="shared" si="106"/>
        <v>-3.2732789850180993E-3</v>
      </c>
      <c r="AB168" s="141">
        <f t="shared" si="116"/>
        <v>3.8194674416308687E-2</v>
      </c>
      <c r="AC168" s="141">
        <f t="shared" si="117"/>
        <v>-5.7513395425182974E-2</v>
      </c>
      <c r="AD168" s="141">
        <f t="shared" si="118"/>
        <v>-8.0227210119280939E-3</v>
      </c>
      <c r="AE168" s="141">
        <f t="shared" si="119"/>
        <v>6.436405243523255E-6</v>
      </c>
      <c r="AF168" s="141">
        <f t="shared" si="120"/>
        <v>-5.7513395425182974E-2</v>
      </c>
      <c r="AG168" s="153"/>
      <c r="AH168" s="141">
        <f t="shared" si="107"/>
        <v>-4.949067441325488E-2</v>
      </c>
      <c r="AI168" s="141">
        <f t="shared" si="108"/>
        <v>0.45795712857245396</v>
      </c>
      <c r="AJ168" s="141">
        <f t="shared" si="109"/>
        <v>-0.92526265480170933</v>
      </c>
      <c r="AK168" s="141">
        <f t="shared" si="110"/>
        <v>0.24115410158230746</v>
      </c>
      <c r="AL168" s="141">
        <f t="shared" si="111"/>
        <v>-0.41860348884187187</v>
      </c>
      <c r="AM168" s="141">
        <f t="shared" si="112"/>
        <v>-0.21241257576718126</v>
      </c>
      <c r="AN168" s="141">
        <f t="shared" si="122"/>
        <v>11.770422978147632</v>
      </c>
      <c r="AO168" s="141">
        <f t="shared" si="122"/>
        <v>11.768016057972536</v>
      </c>
      <c r="AP168" s="141">
        <f t="shared" si="122"/>
        <v>11.773812207524958</v>
      </c>
      <c r="AQ168" s="141">
        <f t="shared" si="122"/>
        <v>11.759795393696216</v>
      </c>
      <c r="AR168" s="141">
        <f t="shared" si="122"/>
        <v>11.793357715671513</v>
      </c>
      <c r="AS168" s="141">
        <f t="shared" si="122"/>
        <v>11.710919147214627</v>
      </c>
      <c r="AT168" s="141">
        <f t="shared" si="122"/>
        <v>11.902829866676983</v>
      </c>
      <c r="AU168" s="141">
        <f t="shared" si="113"/>
        <v>11.345519949016857</v>
      </c>
    </row>
    <row r="169" spans="1:47" s="141" customFormat="1" ht="12.95" customHeight="1" x14ac:dyDescent="0.2">
      <c r="A169" s="19" t="s">
        <v>102</v>
      </c>
      <c r="B169" s="19"/>
      <c r="C169" s="15">
        <v>43344.432999999997</v>
      </c>
      <c r="D169" s="15"/>
      <c r="E169" s="141">
        <f t="shared" si="101"/>
        <v>2119.9992525976559</v>
      </c>
      <c r="F169" s="141">
        <f t="shared" si="102"/>
        <v>2120</v>
      </c>
      <c r="G169" s="141">
        <f t="shared" si="114"/>
        <v>-1.2960000021848828E-3</v>
      </c>
      <c r="I169" s="141">
        <f t="shared" si="123"/>
        <v>-1.2960000021848828E-3</v>
      </c>
      <c r="P169" s="141">
        <f t="shared" si="103"/>
        <v>4.6217395428236781E-2</v>
      </c>
      <c r="Q169" s="161">
        <f t="shared" si="104"/>
        <v>28325.932999999997</v>
      </c>
      <c r="R169" s="141">
        <f t="shared" si="115"/>
        <v>2.2575227453276144E-3</v>
      </c>
      <c r="S169" s="153">
        <f t="shared" si="124"/>
        <v>0.1</v>
      </c>
      <c r="Z169" s="141">
        <f t="shared" si="105"/>
        <v>2120</v>
      </c>
      <c r="AA169" s="141">
        <f t="shared" si="106"/>
        <v>-3.2732789850180993E-3</v>
      </c>
      <c r="AB169" s="141">
        <f t="shared" si="116"/>
        <v>4.8194674411069997E-2</v>
      </c>
      <c r="AC169" s="141">
        <f t="shared" si="117"/>
        <v>-4.7513395430421664E-2</v>
      </c>
      <c r="AD169" s="141">
        <f t="shared" si="118"/>
        <v>1.9772789828332166E-3</v>
      </c>
      <c r="AE169" s="141">
        <f t="shared" si="119"/>
        <v>3.9096321759539595E-7</v>
      </c>
      <c r="AF169" s="141">
        <f t="shared" si="120"/>
        <v>-4.7513395430421664E-2</v>
      </c>
      <c r="AG169" s="153"/>
      <c r="AH169" s="141">
        <f t="shared" si="107"/>
        <v>-4.949067441325488E-2</v>
      </c>
      <c r="AI169" s="141">
        <f t="shared" si="108"/>
        <v>0.45795712857245396</v>
      </c>
      <c r="AJ169" s="141">
        <f t="shared" si="109"/>
        <v>-0.92526265480170933</v>
      </c>
      <c r="AK169" s="141">
        <f t="shared" si="110"/>
        <v>0.24115410158230746</v>
      </c>
      <c r="AL169" s="141">
        <f t="shared" si="111"/>
        <v>-0.41860348884187187</v>
      </c>
      <c r="AM169" s="141">
        <f t="shared" si="112"/>
        <v>-0.21241257576718126</v>
      </c>
      <c r="AN169" s="141">
        <f t="shared" si="122"/>
        <v>11.770422978147632</v>
      </c>
      <c r="AO169" s="141">
        <f t="shared" si="122"/>
        <v>11.768016057972536</v>
      </c>
      <c r="AP169" s="141">
        <f t="shared" si="122"/>
        <v>11.773812207524958</v>
      </c>
      <c r="AQ169" s="141">
        <f t="shared" si="122"/>
        <v>11.759795393696216</v>
      </c>
      <c r="AR169" s="141">
        <f t="shared" si="122"/>
        <v>11.793357715671513</v>
      </c>
      <c r="AS169" s="141">
        <f t="shared" si="122"/>
        <v>11.710919147214627</v>
      </c>
      <c r="AT169" s="141">
        <f t="shared" si="122"/>
        <v>11.902829866676983</v>
      </c>
      <c r="AU169" s="141">
        <f t="shared" si="113"/>
        <v>11.345519949016857</v>
      </c>
    </row>
    <row r="170" spans="1:47" s="141" customFormat="1" ht="12.95" customHeight="1" x14ac:dyDescent="0.2">
      <c r="A170" s="19" t="s">
        <v>103</v>
      </c>
      <c r="B170" s="19"/>
      <c r="C170" s="15">
        <v>43656.546999999999</v>
      </c>
      <c r="D170" s="15"/>
      <c r="E170" s="141">
        <f t="shared" si="101"/>
        <v>2299.9951903275073</v>
      </c>
      <c r="F170" s="141">
        <f t="shared" si="102"/>
        <v>2300</v>
      </c>
      <c r="G170" s="141">
        <f t="shared" si="114"/>
        <v>-8.3400000003166497E-3</v>
      </c>
      <c r="I170" s="141">
        <f t="shared" si="123"/>
        <v>-8.3400000003166497E-3</v>
      </c>
      <c r="P170" s="141">
        <f t="shared" si="103"/>
        <v>4.978540637552225E-2</v>
      </c>
      <c r="Q170" s="161">
        <f t="shared" si="104"/>
        <v>28638.046999999999</v>
      </c>
      <c r="R170" s="141">
        <f t="shared" si="115"/>
        <v>3.3785628663564131E-3</v>
      </c>
      <c r="S170" s="153">
        <f t="shared" si="124"/>
        <v>0.1</v>
      </c>
      <c r="Z170" s="141">
        <f t="shared" si="105"/>
        <v>2300</v>
      </c>
      <c r="AA170" s="141">
        <f t="shared" si="106"/>
        <v>-2.3732270015512091E-3</v>
      </c>
      <c r="AB170" s="141">
        <f t="shared" si="116"/>
        <v>4.3818633376756809E-2</v>
      </c>
      <c r="AC170" s="141">
        <f t="shared" si="117"/>
        <v>-5.8125406375838899E-2</v>
      </c>
      <c r="AD170" s="141">
        <f t="shared" si="118"/>
        <v>-5.9667729987654405E-3</v>
      </c>
      <c r="AE170" s="141">
        <f t="shared" si="119"/>
        <v>3.560238001879633E-6</v>
      </c>
      <c r="AF170" s="141">
        <f t="shared" si="120"/>
        <v>-5.8125406375838899E-2</v>
      </c>
      <c r="AG170" s="153"/>
      <c r="AH170" s="141">
        <f t="shared" si="107"/>
        <v>-5.2158633377073459E-2</v>
      </c>
      <c r="AI170" s="141">
        <f t="shared" si="108"/>
        <v>0.45047674710186225</v>
      </c>
      <c r="AJ170" s="141">
        <f t="shared" si="109"/>
        <v>-0.93699140294506567</v>
      </c>
      <c r="AK170" s="141">
        <f t="shared" si="110"/>
        <v>0.22358436819160335</v>
      </c>
      <c r="AL170" s="141">
        <f t="shared" si="111"/>
        <v>-0.38641447907770349</v>
      </c>
      <c r="AM170" s="141">
        <f t="shared" si="112"/>
        <v>-0.19564776713656459</v>
      </c>
      <c r="AN170" s="141">
        <f t="shared" si="122"/>
        <v>11.827478561026803</v>
      </c>
      <c r="AO170" s="141">
        <f t="shared" si="122"/>
        <v>11.824129395702029</v>
      </c>
      <c r="AP170" s="141">
        <f t="shared" si="122"/>
        <v>11.831763034335905</v>
      </c>
      <c r="AQ170" s="141">
        <f t="shared" si="122"/>
        <v>11.81428524866471</v>
      </c>
      <c r="AR170" s="141">
        <f t="shared" si="122"/>
        <v>11.853903327138728</v>
      </c>
      <c r="AS170" s="141">
        <f t="shared" si="122"/>
        <v>11.761872938066261</v>
      </c>
      <c r="AT170" s="141">
        <f t="shared" si="122"/>
        <v>11.965503822737876</v>
      </c>
      <c r="AU170" s="141">
        <f t="shared" si="113"/>
        <v>11.426464878089398</v>
      </c>
    </row>
    <row r="171" spans="1:47" s="141" customFormat="1" ht="12.95" customHeight="1" x14ac:dyDescent="0.2">
      <c r="A171" s="19" t="s">
        <v>103</v>
      </c>
      <c r="B171" s="19"/>
      <c r="C171" s="15">
        <v>43656.548000000003</v>
      </c>
      <c r="D171" s="15"/>
      <c r="E171" s="141">
        <f t="shared" si="101"/>
        <v>2299.9957670268495</v>
      </c>
      <c r="F171" s="141">
        <f t="shared" si="102"/>
        <v>2300</v>
      </c>
      <c r="G171" s="141">
        <f t="shared" si="114"/>
        <v>-7.3399999964749441E-3</v>
      </c>
      <c r="I171" s="141">
        <f t="shared" si="123"/>
        <v>-7.3399999964749441E-3</v>
      </c>
      <c r="P171" s="141">
        <f t="shared" si="103"/>
        <v>4.978540637552225E-2</v>
      </c>
      <c r="Q171" s="161">
        <f t="shared" si="104"/>
        <v>28638.048000000003</v>
      </c>
      <c r="R171" s="141">
        <f t="shared" si="115"/>
        <v>3.2633120531658177E-3</v>
      </c>
      <c r="S171" s="153">
        <f t="shared" si="124"/>
        <v>0.1</v>
      </c>
      <c r="Z171" s="141">
        <f t="shared" si="105"/>
        <v>2300</v>
      </c>
      <c r="AA171" s="141">
        <f t="shared" si="106"/>
        <v>-2.3732270015512091E-3</v>
      </c>
      <c r="AB171" s="141">
        <f t="shared" si="116"/>
        <v>4.4818633380598515E-2</v>
      </c>
      <c r="AC171" s="141">
        <f t="shared" si="117"/>
        <v>-5.7125406371997194E-2</v>
      </c>
      <c r="AD171" s="141">
        <f t="shared" si="118"/>
        <v>-4.9667729949237349E-3</v>
      </c>
      <c r="AE171" s="141">
        <f t="shared" si="119"/>
        <v>2.4668833983103691E-6</v>
      </c>
      <c r="AF171" s="141">
        <f t="shared" si="120"/>
        <v>-5.7125406371997194E-2</v>
      </c>
      <c r="AG171" s="153"/>
      <c r="AH171" s="141">
        <f t="shared" si="107"/>
        <v>-5.2158633377073459E-2</v>
      </c>
      <c r="AI171" s="141">
        <f t="shared" si="108"/>
        <v>0.45047674710186225</v>
      </c>
      <c r="AJ171" s="141">
        <f t="shared" si="109"/>
        <v>-0.93699140294506567</v>
      </c>
      <c r="AK171" s="141">
        <f t="shared" si="110"/>
        <v>0.22358436819160335</v>
      </c>
      <c r="AL171" s="141">
        <f t="shared" si="111"/>
        <v>-0.38641447907770349</v>
      </c>
      <c r="AM171" s="141">
        <f t="shared" si="112"/>
        <v>-0.19564776713656459</v>
      </c>
      <c r="AN171" s="141">
        <f t="shared" ref="AN171:AT180" si="125">$AU171+$AB$7*SIN(AO171)</f>
        <v>11.827478561026803</v>
      </c>
      <c r="AO171" s="141">
        <f t="shared" si="125"/>
        <v>11.824129395702029</v>
      </c>
      <c r="AP171" s="141">
        <f t="shared" si="125"/>
        <v>11.831763034335905</v>
      </c>
      <c r="AQ171" s="141">
        <f t="shared" si="125"/>
        <v>11.81428524866471</v>
      </c>
      <c r="AR171" s="141">
        <f t="shared" si="125"/>
        <v>11.853903327138728</v>
      </c>
      <c r="AS171" s="141">
        <f t="shared" si="125"/>
        <v>11.761872938066261</v>
      </c>
      <c r="AT171" s="141">
        <f t="shared" si="125"/>
        <v>11.965503822737876</v>
      </c>
      <c r="AU171" s="141">
        <f t="shared" si="113"/>
        <v>11.426464878089398</v>
      </c>
    </row>
    <row r="172" spans="1:47" s="141" customFormat="1" ht="12.95" customHeight="1" x14ac:dyDescent="0.2">
      <c r="A172" s="19" t="s">
        <v>103</v>
      </c>
      <c r="B172" s="19"/>
      <c r="C172" s="15">
        <v>43663.483</v>
      </c>
      <c r="D172" s="15"/>
      <c r="E172" s="141">
        <f t="shared" si="101"/>
        <v>2303.9951769480836</v>
      </c>
      <c r="F172" s="141">
        <f t="shared" si="102"/>
        <v>2304</v>
      </c>
      <c r="G172" s="141">
        <f t="shared" si="114"/>
        <v>-8.3631999950739555E-3</v>
      </c>
      <c r="I172" s="141">
        <f t="shared" si="123"/>
        <v>-8.3631999950739555E-3</v>
      </c>
      <c r="P172" s="141">
        <f t="shared" si="103"/>
        <v>4.9865301129596855E-2</v>
      </c>
      <c r="Q172" s="161">
        <f t="shared" si="104"/>
        <v>28644.983</v>
      </c>
      <c r="R172" s="141">
        <f t="shared" si="115"/>
        <v>3.3905583432257899E-3</v>
      </c>
      <c r="S172" s="153">
        <f t="shared" si="124"/>
        <v>0.1</v>
      </c>
      <c r="Z172" s="141">
        <f t="shared" si="105"/>
        <v>2304</v>
      </c>
      <c r="AA172" s="141">
        <f t="shared" si="106"/>
        <v>-2.350284468567089E-3</v>
      </c>
      <c r="AB172" s="141">
        <f t="shared" si="116"/>
        <v>4.3852385603089988E-2</v>
      </c>
      <c r="AC172" s="141">
        <f t="shared" si="117"/>
        <v>-5.822850112467081E-2</v>
      </c>
      <c r="AD172" s="141">
        <f t="shared" si="118"/>
        <v>-6.0129155265068665E-3</v>
      </c>
      <c r="AE172" s="141">
        <f t="shared" si="119"/>
        <v>3.6155153128907352E-6</v>
      </c>
      <c r="AF172" s="141">
        <f t="shared" si="120"/>
        <v>-5.822850112467081E-2</v>
      </c>
      <c r="AG172" s="153"/>
      <c r="AH172" s="141">
        <f t="shared" si="107"/>
        <v>-5.2215585598163944E-2</v>
      </c>
      <c r="AI172" s="141">
        <f t="shared" si="108"/>
        <v>0.45031948922962828</v>
      </c>
      <c r="AJ172" s="141">
        <f t="shared" si="109"/>
        <v>-0.93723710025019691</v>
      </c>
      <c r="AK172" s="141">
        <f t="shared" si="110"/>
        <v>0.22319747143418175</v>
      </c>
      <c r="AL172" s="141">
        <f t="shared" si="111"/>
        <v>-0.38571052089591396</v>
      </c>
      <c r="AM172" s="141">
        <f t="shared" si="112"/>
        <v>-0.19528234012250409</v>
      </c>
      <c r="AN172" s="141">
        <f t="shared" si="125"/>
        <v>11.828736759898549</v>
      </c>
      <c r="AO172" s="141">
        <f t="shared" si="125"/>
        <v>11.82536511668758</v>
      </c>
      <c r="AP172" s="141">
        <f t="shared" si="125"/>
        <v>11.833041212600754</v>
      </c>
      <c r="AQ172" s="141">
        <f t="shared" si="125"/>
        <v>11.815486205682788</v>
      </c>
      <c r="AR172" s="141">
        <f t="shared" si="125"/>
        <v>11.85523414008771</v>
      </c>
      <c r="AS172" s="141">
        <f t="shared" si="125"/>
        <v>11.763009715737649</v>
      </c>
      <c r="AT172" s="141">
        <f t="shared" si="125"/>
        <v>11.966855997816955</v>
      </c>
      <c r="AU172" s="141">
        <f t="shared" si="113"/>
        <v>11.428263654291012</v>
      </c>
    </row>
    <row r="173" spans="1:47" s="141" customFormat="1" ht="12.95" customHeight="1" x14ac:dyDescent="0.2">
      <c r="A173" s="19" t="s">
        <v>103</v>
      </c>
      <c r="B173" s="19"/>
      <c r="C173" s="15">
        <v>43663.485000000001</v>
      </c>
      <c r="D173" s="15"/>
      <c r="E173" s="141">
        <f t="shared" si="101"/>
        <v>2303.9963303467634</v>
      </c>
      <c r="F173" s="141">
        <f t="shared" si="102"/>
        <v>2304</v>
      </c>
      <c r="G173" s="141">
        <f t="shared" si="114"/>
        <v>-6.3631999946665019E-3</v>
      </c>
      <c r="I173" s="141">
        <f t="shared" si="123"/>
        <v>-6.3631999946665019E-3</v>
      </c>
      <c r="P173" s="141">
        <f t="shared" si="103"/>
        <v>4.9865301129596855E-2</v>
      </c>
      <c r="Q173" s="161">
        <f t="shared" si="104"/>
        <v>28644.985000000001</v>
      </c>
      <c r="R173" s="141">
        <f t="shared" si="115"/>
        <v>3.1616443386812856E-3</v>
      </c>
      <c r="S173" s="153">
        <f t="shared" si="124"/>
        <v>0.1</v>
      </c>
      <c r="Z173" s="141">
        <f t="shared" si="105"/>
        <v>2304</v>
      </c>
      <c r="AA173" s="141">
        <f t="shared" si="106"/>
        <v>-2.350284468567089E-3</v>
      </c>
      <c r="AB173" s="141">
        <f t="shared" si="116"/>
        <v>4.5852385603497442E-2</v>
      </c>
      <c r="AC173" s="141">
        <f t="shared" si="117"/>
        <v>-5.6228501124263357E-2</v>
      </c>
      <c r="AD173" s="141">
        <f t="shared" si="118"/>
        <v>-4.0129155260994129E-3</v>
      </c>
      <c r="AE173" s="141">
        <f t="shared" si="119"/>
        <v>1.6103491019609731E-6</v>
      </c>
      <c r="AF173" s="141">
        <f t="shared" si="120"/>
        <v>-5.6228501124263357E-2</v>
      </c>
      <c r="AG173" s="153"/>
      <c r="AH173" s="141">
        <f t="shared" si="107"/>
        <v>-5.2215585598163944E-2</v>
      </c>
      <c r="AI173" s="141">
        <f t="shared" si="108"/>
        <v>0.45031948922962828</v>
      </c>
      <c r="AJ173" s="141">
        <f t="shared" si="109"/>
        <v>-0.93723710025019691</v>
      </c>
      <c r="AK173" s="141">
        <f t="shared" si="110"/>
        <v>0.22319747143418175</v>
      </c>
      <c r="AL173" s="141">
        <f t="shared" si="111"/>
        <v>-0.38571052089591396</v>
      </c>
      <c r="AM173" s="141">
        <f t="shared" si="112"/>
        <v>-0.19528234012250409</v>
      </c>
      <c r="AN173" s="141">
        <f t="shared" si="125"/>
        <v>11.828736759898549</v>
      </c>
      <c r="AO173" s="141">
        <f t="shared" si="125"/>
        <v>11.82536511668758</v>
      </c>
      <c r="AP173" s="141">
        <f t="shared" si="125"/>
        <v>11.833041212600754</v>
      </c>
      <c r="AQ173" s="141">
        <f t="shared" si="125"/>
        <v>11.815486205682788</v>
      </c>
      <c r="AR173" s="141">
        <f t="shared" si="125"/>
        <v>11.85523414008771</v>
      </c>
      <c r="AS173" s="141">
        <f t="shared" si="125"/>
        <v>11.763009715737649</v>
      </c>
      <c r="AT173" s="141">
        <f t="shared" si="125"/>
        <v>11.966855997816955</v>
      </c>
      <c r="AU173" s="141">
        <f t="shared" si="113"/>
        <v>11.428263654291012</v>
      </c>
    </row>
    <row r="174" spans="1:47" s="141" customFormat="1" ht="12.95" customHeight="1" x14ac:dyDescent="0.2">
      <c r="A174" s="19" t="s">
        <v>99</v>
      </c>
      <c r="B174" s="19"/>
      <c r="C174" s="15">
        <v>43687.756999999998</v>
      </c>
      <c r="D174" s="15"/>
      <c r="E174" s="141">
        <f t="shared" si="101"/>
        <v>2317.9939767214164</v>
      </c>
      <c r="F174" s="141">
        <f t="shared" si="102"/>
        <v>2318</v>
      </c>
      <c r="G174" s="141">
        <f t="shared" si="114"/>
        <v>-1.0444400002597831E-2</v>
      </c>
      <c r="I174" s="141">
        <f>+C174-(C$7+F174*C$8)</f>
        <v>-1.0444400002597831E-2</v>
      </c>
      <c r="P174" s="141">
        <f t="shared" si="103"/>
        <v>5.0145140128534597E-2</v>
      </c>
      <c r="Q174" s="161">
        <f t="shared" si="104"/>
        <v>28669.256999999998</v>
      </c>
      <c r="R174" s="141">
        <f t="shared" si="115"/>
        <v>3.671092373302107E-3</v>
      </c>
      <c r="S174" s="153">
        <f t="shared" si="124"/>
        <v>0.1</v>
      </c>
      <c r="Z174" s="141">
        <f t="shared" si="105"/>
        <v>2318</v>
      </c>
      <c r="AA174" s="141">
        <f t="shared" si="106"/>
        <v>-2.268982665723715E-3</v>
      </c>
      <c r="AB174" s="141">
        <f t="shared" si="116"/>
        <v>4.1969722791660481E-2</v>
      </c>
      <c r="AC174" s="141">
        <f t="shared" si="117"/>
        <v>-6.0589540131132429E-2</v>
      </c>
      <c r="AD174" s="141">
        <f t="shared" si="118"/>
        <v>-8.1754173368741162E-3</v>
      </c>
      <c r="AE174" s="141">
        <f t="shared" si="119"/>
        <v>6.6837448632061863E-6</v>
      </c>
      <c r="AF174" s="141">
        <f t="shared" si="120"/>
        <v>-6.0589540131132429E-2</v>
      </c>
      <c r="AG174" s="153"/>
      <c r="AH174" s="141">
        <f t="shared" si="107"/>
        <v>-5.2414122794258312E-2</v>
      </c>
      <c r="AI174" s="141">
        <f t="shared" si="108"/>
        <v>0.44977205724403491</v>
      </c>
      <c r="AJ174" s="141">
        <f t="shared" si="109"/>
        <v>-0.93809209441682861</v>
      </c>
      <c r="AK174" s="141">
        <f t="shared" si="110"/>
        <v>0.22184450902811967</v>
      </c>
      <c r="AL174" s="141">
        <f t="shared" si="111"/>
        <v>-0.38325038574675596</v>
      </c>
      <c r="AM174" s="141">
        <f t="shared" si="112"/>
        <v>-0.19400566971005798</v>
      </c>
      <c r="AN174" s="141">
        <f t="shared" si="125"/>
        <v>11.833137255300141</v>
      </c>
      <c r="AO174" s="141">
        <f t="shared" si="125"/>
        <v>11.829686477051833</v>
      </c>
      <c r="AP174" s="141">
        <f t="shared" si="125"/>
        <v>11.837511582903634</v>
      </c>
      <c r="AQ174" s="141">
        <f t="shared" si="125"/>
        <v>11.819686480229718</v>
      </c>
      <c r="AR174" s="141">
        <f t="shared" si="125"/>
        <v>11.859886847313108</v>
      </c>
      <c r="AS174" s="141">
        <f t="shared" si="125"/>
        <v>11.766990364524935</v>
      </c>
      <c r="AT174" s="141">
        <f t="shared" si="125"/>
        <v>11.97157489662753</v>
      </c>
      <c r="AU174" s="141">
        <f t="shared" si="113"/>
        <v>11.434559370996652</v>
      </c>
    </row>
    <row r="175" spans="1:47" s="141" customFormat="1" ht="12.95" customHeight="1" x14ac:dyDescent="0.2">
      <c r="A175" s="19" t="s">
        <v>103</v>
      </c>
      <c r="B175" s="19"/>
      <c r="C175" s="15">
        <v>43689.495000000003</v>
      </c>
      <c r="D175" s="15"/>
      <c r="E175" s="141">
        <f t="shared" si="101"/>
        <v>2318.9962801739221</v>
      </c>
      <c r="F175" s="141">
        <f t="shared" si="102"/>
        <v>2319</v>
      </c>
      <c r="G175" s="141">
        <f t="shared" si="114"/>
        <v>-6.4501999950152822E-3</v>
      </c>
      <c r="I175" s="141">
        <f>+G175</f>
        <v>-6.4501999950152822E-3</v>
      </c>
      <c r="P175" s="141">
        <f t="shared" si="103"/>
        <v>5.0165140971296616E-2</v>
      </c>
      <c r="Q175" s="161">
        <f t="shared" si="104"/>
        <v>28670.995000000003</v>
      </c>
      <c r="R175" s="141">
        <f t="shared" si="115"/>
        <v>3.2052968327317545E-3</v>
      </c>
      <c r="S175" s="153">
        <f t="shared" si="124"/>
        <v>0.1</v>
      </c>
      <c r="Z175" s="141">
        <f t="shared" si="105"/>
        <v>2319</v>
      </c>
      <c r="AA175" s="141">
        <f t="shared" si="106"/>
        <v>-2.2631157177611799E-3</v>
      </c>
      <c r="AB175" s="141">
        <f t="shared" si="116"/>
        <v>4.5978056694042514E-2</v>
      </c>
      <c r="AC175" s="141">
        <f t="shared" si="117"/>
        <v>-5.6615340966311899E-2</v>
      </c>
      <c r="AD175" s="141">
        <f t="shared" si="118"/>
        <v>-4.1870842772541023E-3</v>
      </c>
      <c r="AE175" s="141">
        <f t="shared" si="119"/>
        <v>1.7531674744828509E-6</v>
      </c>
      <c r="AF175" s="141">
        <f t="shared" si="120"/>
        <v>-5.6615340966311899E-2</v>
      </c>
      <c r="AG175" s="153"/>
      <c r="AH175" s="141">
        <f t="shared" si="107"/>
        <v>-5.2428256689057796E-2</v>
      </c>
      <c r="AI175" s="141">
        <f t="shared" si="108"/>
        <v>0.44973313122598635</v>
      </c>
      <c r="AJ175" s="141">
        <f t="shared" si="109"/>
        <v>-0.93815287192160735</v>
      </c>
      <c r="AK175" s="141">
        <f t="shared" si="110"/>
        <v>0.22174793867143755</v>
      </c>
      <c r="AL175" s="141">
        <f t="shared" si="111"/>
        <v>-0.38307488222702563</v>
      </c>
      <c r="AM175" s="141">
        <f t="shared" si="112"/>
        <v>-0.1939146166817991</v>
      </c>
      <c r="AN175" s="141">
        <f t="shared" si="125"/>
        <v>11.83345138653875</v>
      </c>
      <c r="AO175" s="141">
        <f t="shared" si="125"/>
        <v>11.829994928678571</v>
      </c>
      <c r="AP175" s="141">
        <f t="shared" si="125"/>
        <v>11.837830701577314</v>
      </c>
      <c r="AQ175" s="141">
        <f t="shared" si="125"/>
        <v>11.819986318644119</v>
      </c>
      <c r="AR175" s="141">
        <f t="shared" si="125"/>
        <v>11.860218877019342</v>
      </c>
      <c r="AS175" s="141">
        <f t="shared" si="125"/>
        <v>11.76727481338637</v>
      </c>
      <c r="AT175" s="141">
        <f t="shared" si="125"/>
        <v>11.971911145601876</v>
      </c>
      <c r="AU175" s="141">
        <f t="shared" si="113"/>
        <v>11.435009065047055</v>
      </c>
    </row>
    <row r="176" spans="1:47" s="141" customFormat="1" ht="12.95" customHeight="1" x14ac:dyDescent="0.2">
      <c r="A176" s="19" t="s">
        <v>103</v>
      </c>
      <c r="B176" s="19"/>
      <c r="C176" s="15">
        <v>43689.508999999998</v>
      </c>
      <c r="D176" s="15"/>
      <c r="E176" s="141">
        <f t="shared" si="101"/>
        <v>2319.0043539646758</v>
      </c>
      <c r="F176" s="141">
        <f t="shared" si="102"/>
        <v>2319</v>
      </c>
      <c r="G176" s="141">
        <f t="shared" si="114"/>
        <v>7.5498000005609356E-3</v>
      </c>
      <c r="I176" s="141">
        <f>+G176</f>
        <v>7.5498000005609356E-3</v>
      </c>
      <c r="P176" s="141">
        <f t="shared" si="103"/>
        <v>5.0165140971296616E-2</v>
      </c>
      <c r="Q176" s="161">
        <f t="shared" si="104"/>
        <v>28671.008999999998</v>
      </c>
      <c r="R176" s="141">
        <f t="shared" si="115"/>
        <v>1.8160672860520631E-3</v>
      </c>
      <c r="S176" s="153">
        <f t="shared" si="124"/>
        <v>0.1</v>
      </c>
      <c r="Z176" s="141">
        <f t="shared" si="105"/>
        <v>2319</v>
      </c>
      <c r="AA176" s="141">
        <f t="shared" si="106"/>
        <v>-2.2631157177611799E-3</v>
      </c>
      <c r="AB176" s="141">
        <f t="shared" si="116"/>
        <v>5.9978056689618732E-2</v>
      </c>
      <c r="AC176" s="141">
        <f t="shared" si="117"/>
        <v>-4.2615340970735681E-2</v>
      </c>
      <c r="AD176" s="141">
        <f t="shared" si="118"/>
        <v>9.8129157183221155E-3</v>
      </c>
      <c r="AE176" s="141">
        <f t="shared" si="119"/>
        <v>9.6293314894893246E-6</v>
      </c>
      <c r="AF176" s="141">
        <f t="shared" si="120"/>
        <v>-4.2615340970735681E-2</v>
      </c>
      <c r="AG176" s="153"/>
      <c r="AH176" s="141">
        <f t="shared" si="107"/>
        <v>-5.2428256689057796E-2</v>
      </c>
      <c r="AI176" s="141">
        <f t="shared" si="108"/>
        <v>0.44973313122598635</v>
      </c>
      <c r="AJ176" s="141">
        <f t="shared" si="109"/>
        <v>-0.93815287192160735</v>
      </c>
      <c r="AK176" s="141">
        <f t="shared" si="110"/>
        <v>0.22174793867143755</v>
      </c>
      <c r="AL176" s="141">
        <f t="shared" si="111"/>
        <v>-0.38307488222702563</v>
      </c>
      <c r="AM176" s="141">
        <f t="shared" si="112"/>
        <v>-0.1939146166817991</v>
      </c>
      <c r="AN176" s="141">
        <f t="shared" si="125"/>
        <v>11.83345138653875</v>
      </c>
      <c r="AO176" s="141">
        <f t="shared" si="125"/>
        <v>11.829994928678571</v>
      </c>
      <c r="AP176" s="141">
        <f t="shared" si="125"/>
        <v>11.837830701577314</v>
      </c>
      <c r="AQ176" s="141">
        <f t="shared" si="125"/>
        <v>11.819986318644119</v>
      </c>
      <c r="AR176" s="141">
        <f t="shared" si="125"/>
        <v>11.860218877019342</v>
      </c>
      <c r="AS176" s="141">
        <f t="shared" si="125"/>
        <v>11.76727481338637</v>
      </c>
      <c r="AT176" s="141">
        <f t="shared" si="125"/>
        <v>11.971911145601876</v>
      </c>
      <c r="AU176" s="141">
        <f t="shared" si="113"/>
        <v>11.435009065047055</v>
      </c>
    </row>
    <row r="177" spans="1:47" s="141" customFormat="1" ht="12.95" customHeight="1" x14ac:dyDescent="0.2">
      <c r="A177" s="19" t="s">
        <v>104</v>
      </c>
      <c r="B177" s="19"/>
      <c r="C177" s="15">
        <v>43762.321000000004</v>
      </c>
      <c r="D177" s="15"/>
      <c r="E177" s="141">
        <f t="shared" si="101"/>
        <v>2360.9949862912836</v>
      </c>
      <c r="F177" s="141">
        <f t="shared" si="102"/>
        <v>2361</v>
      </c>
      <c r="G177" s="141">
        <f t="shared" si="114"/>
        <v>-8.6937999949441291E-3</v>
      </c>
      <c r="I177" s="141">
        <f>+G177</f>
        <v>-8.6937999949441291E-3</v>
      </c>
      <c r="P177" s="141">
        <f t="shared" si="103"/>
        <v>5.1006662444983954E-2</v>
      </c>
      <c r="Q177" s="161">
        <f t="shared" si="104"/>
        <v>28743.821000000004</v>
      </c>
      <c r="R177" s="141">
        <f t="shared" si="115"/>
        <v>3.564145215541264E-3</v>
      </c>
      <c r="S177" s="153">
        <f t="shared" si="124"/>
        <v>0.1</v>
      </c>
      <c r="Z177" s="141">
        <f t="shared" si="105"/>
        <v>2361</v>
      </c>
      <c r="AA177" s="141">
        <f t="shared" si="106"/>
        <v>-2.0095267864001162E-3</v>
      </c>
      <c r="AB177" s="141">
        <f t="shared" si="116"/>
        <v>4.4322389236439941E-2</v>
      </c>
      <c r="AC177" s="141">
        <f t="shared" si="117"/>
        <v>-5.9700462439928083E-2</v>
      </c>
      <c r="AD177" s="141">
        <f t="shared" si="118"/>
        <v>-6.6842732085440129E-3</v>
      </c>
      <c r="AE177" s="141">
        <f t="shared" si="119"/>
        <v>4.4679508326459276E-6</v>
      </c>
      <c r="AF177" s="141">
        <f t="shared" si="120"/>
        <v>-5.9700462439928083E-2</v>
      </c>
      <c r="AG177" s="153"/>
      <c r="AH177" s="141">
        <f t="shared" si="107"/>
        <v>-5.301618923138407E-2</v>
      </c>
      <c r="AI177" s="141">
        <f t="shared" si="108"/>
        <v>0.44811926419155057</v>
      </c>
      <c r="AJ177" s="141">
        <f t="shared" si="109"/>
        <v>-0.94067051687041248</v>
      </c>
      <c r="AK177" s="141">
        <f t="shared" si="110"/>
        <v>0.21770031837118103</v>
      </c>
      <c r="AL177" s="141">
        <f t="shared" si="111"/>
        <v>-0.37572994569288393</v>
      </c>
      <c r="AM177" s="141">
        <f t="shared" si="112"/>
        <v>-0.19010674767342811</v>
      </c>
      <c r="AN177" s="141">
        <f t="shared" si="125"/>
        <v>11.846622270801259</v>
      </c>
      <c r="AO177" s="141">
        <f t="shared" si="125"/>
        <v>11.84292416096244</v>
      </c>
      <c r="AP177" s="141">
        <f t="shared" si="125"/>
        <v>11.851210448761247</v>
      </c>
      <c r="AQ177" s="141">
        <f t="shared" si="125"/>
        <v>11.832558378954491</v>
      </c>
      <c r="AR177" s="141">
        <f t="shared" si="125"/>
        <v>11.874126974671197</v>
      </c>
      <c r="AS177" s="141">
        <f t="shared" si="125"/>
        <v>11.779236472866787</v>
      </c>
      <c r="AT177" s="141">
        <f t="shared" si="125"/>
        <v>11.985935845502016</v>
      </c>
      <c r="AU177" s="141">
        <f t="shared" si="113"/>
        <v>11.453896215163983</v>
      </c>
    </row>
    <row r="178" spans="1:47" s="141" customFormat="1" ht="12.95" customHeight="1" x14ac:dyDescent="0.2">
      <c r="A178" s="19" t="s">
        <v>99</v>
      </c>
      <c r="B178" s="19"/>
      <c r="C178" s="15">
        <v>43980.798999999999</v>
      </c>
      <c r="D178" s="15"/>
      <c r="E178" s="141">
        <f t="shared" si="101"/>
        <v>2486.9911046433649</v>
      </c>
      <c r="F178" s="141">
        <f t="shared" si="102"/>
        <v>2487</v>
      </c>
      <c r="G178" s="141">
        <f t="shared" si="114"/>
        <v>-1.5424600002006628E-2</v>
      </c>
      <c r="I178" s="141">
        <f>+C178-(C$7+F178*C$8)</f>
        <v>-1.5424600002006628E-2</v>
      </c>
      <c r="P178" s="141">
        <f t="shared" si="103"/>
        <v>5.354864507888308E-2</v>
      </c>
      <c r="Q178" s="161">
        <f t="shared" si="104"/>
        <v>28962.298999999999</v>
      </c>
      <c r="R178" s="141">
        <f t="shared" si="115"/>
        <v>4.7573085369884754E-3</v>
      </c>
      <c r="S178" s="153">
        <f t="shared" si="124"/>
        <v>0.1</v>
      </c>
      <c r="Z178" s="141">
        <f t="shared" si="105"/>
        <v>2487</v>
      </c>
      <c r="AA178" s="141">
        <f t="shared" si="106"/>
        <v>-1.164897950429393E-3</v>
      </c>
      <c r="AB178" s="141">
        <f t="shared" si="116"/>
        <v>3.9288943027305845E-2</v>
      </c>
      <c r="AC178" s="141">
        <f t="shared" si="117"/>
        <v>-6.89732450808897E-2</v>
      </c>
      <c r="AD178" s="141">
        <f t="shared" si="118"/>
        <v>-1.4259702051577235E-2</v>
      </c>
      <c r="AE178" s="141">
        <f t="shared" si="119"/>
        <v>2.03339102599756E-5</v>
      </c>
      <c r="AF178" s="141">
        <f t="shared" si="120"/>
        <v>-6.89732450808897E-2</v>
      </c>
      <c r="AG178" s="153"/>
      <c r="AH178" s="141">
        <f t="shared" si="107"/>
        <v>-5.4713543029312472E-2</v>
      </c>
      <c r="AI178" s="141">
        <f t="shared" si="108"/>
        <v>0.4435175558384491</v>
      </c>
      <c r="AJ178" s="141">
        <f t="shared" si="109"/>
        <v>-0.94782401383588422</v>
      </c>
      <c r="AK178" s="141">
        <f t="shared" si="110"/>
        <v>0.20565277658075895</v>
      </c>
      <c r="AL178" s="141">
        <f t="shared" si="111"/>
        <v>-0.35399146218760535</v>
      </c>
      <c r="AM178" s="141">
        <f t="shared" si="112"/>
        <v>-0.17886746656915906</v>
      </c>
      <c r="AN178" s="141">
        <f t="shared" si="125"/>
        <v>11.885877302683703</v>
      </c>
      <c r="AO178" s="141">
        <f t="shared" si="125"/>
        <v>11.881423731856493</v>
      </c>
      <c r="AP178" s="141">
        <f t="shared" si="125"/>
        <v>11.891078919464986</v>
      </c>
      <c r="AQ178" s="141">
        <f t="shared" si="125"/>
        <v>11.870049424652139</v>
      </c>
      <c r="AR178" s="141">
        <f t="shared" si="125"/>
        <v>11.915407687636861</v>
      </c>
      <c r="AS178" s="141">
        <f t="shared" si="125"/>
        <v>11.81531912104777</v>
      </c>
      <c r="AT178" s="141">
        <f t="shared" si="125"/>
        <v>12.026878505686467</v>
      </c>
      <c r="AU178" s="141">
        <f t="shared" si="113"/>
        <v>11.51055766551476</v>
      </c>
    </row>
    <row r="179" spans="1:47" s="141" customFormat="1" ht="12.95" customHeight="1" x14ac:dyDescent="0.2">
      <c r="A179" s="19" t="s">
        <v>105</v>
      </c>
      <c r="B179" s="19"/>
      <c r="C179" s="15">
        <v>44022.425999999999</v>
      </c>
      <c r="D179" s="15"/>
      <c r="E179" s="141">
        <f t="shared" si="101"/>
        <v>2510.9973680595544</v>
      </c>
      <c r="F179" s="141">
        <f t="shared" si="102"/>
        <v>2511</v>
      </c>
      <c r="G179" s="141">
        <f t="shared" si="114"/>
        <v>-4.5637999937753193E-3</v>
      </c>
      <c r="I179" s="141">
        <f t="shared" ref="I179:I185" si="126">+G179</f>
        <v>-4.5637999937753193E-3</v>
      </c>
      <c r="P179" s="141">
        <f t="shared" si="103"/>
        <v>5.4035794528339565E-2</v>
      </c>
      <c r="Q179" s="161">
        <f t="shared" si="104"/>
        <v>29003.925999999999</v>
      </c>
      <c r="R179" s="141">
        <f t="shared" si="115"/>
        <v>3.4339124781562766E-3</v>
      </c>
      <c r="S179" s="153">
        <f t="shared" si="124"/>
        <v>0.1</v>
      </c>
      <c r="Z179" s="141">
        <f t="shared" si="105"/>
        <v>2511</v>
      </c>
      <c r="AA179" s="141">
        <f t="shared" si="106"/>
        <v>-9.8980162747368955E-4</v>
      </c>
      <c r="AB179" s="141">
        <f t="shared" si="116"/>
        <v>5.0461796162037935E-2</v>
      </c>
      <c r="AC179" s="141">
        <f t="shared" si="117"/>
        <v>-5.8599594522114884E-2</v>
      </c>
      <c r="AD179" s="141">
        <f t="shared" si="118"/>
        <v>-3.5739983663016298E-3</v>
      </c>
      <c r="AE179" s="141">
        <f t="shared" si="119"/>
        <v>1.2773464322326718E-6</v>
      </c>
      <c r="AF179" s="141">
        <f t="shared" si="120"/>
        <v>-5.8599594522114884E-2</v>
      </c>
      <c r="AG179" s="153"/>
      <c r="AH179" s="141">
        <f t="shared" si="107"/>
        <v>-5.5025596155813254E-2</v>
      </c>
      <c r="AI179" s="141">
        <f t="shared" si="108"/>
        <v>0.44268062911835304</v>
      </c>
      <c r="AJ179" s="141">
        <f t="shared" si="109"/>
        <v>-0.9491206681153036</v>
      </c>
      <c r="AK179" s="141">
        <f t="shared" si="110"/>
        <v>0.2033737790755592</v>
      </c>
      <c r="AL179" s="141">
        <f t="shared" si="111"/>
        <v>-0.34989918240509077</v>
      </c>
      <c r="AM179" s="141">
        <f t="shared" si="112"/>
        <v>-0.17675663295051397</v>
      </c>
      <c r="AN179" s="141">
        <f t="shared" si="125"/>
        <v>11.893312017594903</v>
      </c>
      <c r="AO179" s="141">
        <f t="shared" si="125"/>
        <v>11.888710607101874</v>
      </c>
      <c r="AP179" s="141">
        <f t="shared" si="125"/>
        <v>11.898627085314201</v>
      </c>
      <c r="AQ179" s="141">
        <f t="shared" si="125"/>
        <v>11.877156635436634</v>
      </c>
      <c r="AR179" s="141">
        <f t="shared" si="125"/>
        <v>11.923193747750764</v>
      </c>
      <c r="AS179" s="141">
        <f t="shared" si="125"/>
        <v>11.822229934657685</v>
      </c>
      <c r="AT179" s="141">
        <f t="shared" si="125"/>
        <v>12.034487581084647</v>
      </c>
      <c r="AU179" s="141">
        <f t="shared" si="113"/>
        <v>11.521350322724434</v>
      </c>
    </row>
    <row r="180" spans="1:47" s="141" customFormat="1" ht="12.95" customHeight="1" x14ac:dyDescent="0.2">
      <c r="A180" s="19" t="s">
        <v>105</v>
      </c>
      <c r="B180" s="19"/>
      <c r="C180" s="15">
        <v>44022.428999999996</v>
      </c>
      <c r="D180" s="15"/>
      <c r="E180" s="141">
        <f t="shared" si="101"/>
        <v>2510.999098157572</v>
      </c>
      <c r="F180" s="141">
        <f t="shared" si="102"/>
        <v>2511</v>
      </c>
      <c r="G180" s="141">
        <f t="shared" si="114"/>
        <v>-1.5637999968021177E-3</v>
      </c>
      <c r="I180" s="141">
        <f t="shared" si="126"/>
        <v>-1.5637999968021177E-3</v>
      </c>
      <c r="P180" s="141">
        <f t="shared" si="103"/>
        <v>5.4035794528339565E-2</v>
      </c>
      <c r="Q180" s="161">
        <f t="shared" si="104"/>
        <v>29003.928999999996</v>
      </c>
      <c r="R180" s="141">
        <f t="shared" si="115"/>
        <v>3.0913149113601648E-3</v>
      </c>
      <c r="S180" s="153">
        <f t="shared" si="124"/>
        <v>0.1</v>
      </c>
      <c r="Z180" s="141">
        <f t="shared" si="105"/>
        <v>2511</v>
      </c>
      <c r="AA180" s="141">
        <f t="shared" si="106"/>
        <v>-9.8980162747368955E-4</v>
      </c>
      <c r="AB180" s="141">
        <f t="shared" si="116"/>
        <v>5.3461796159011137E-2</v>
      </c>
      <c r="AC180" s="141">
        <f t="shared" si="117"/>
        <v>-5.5599594525141682E-2</v>
      </c>
      <c r="AD180" s="141">
        <f t="shared" si="118"/>
        <v>-5.7399836932842813E-4</v>
      </c>
      <c r="AE180" s="141">
        <f t="shared" si="119"/>
        <v>3.2947412799169461E-8</v>
      </c>
      <c r="AF180" s="141">
        <f t="shared" si="120"/>
        <v>-5.5599594525141682E-2</v>
      </c>
      <c r="AG180" s="153"/>
      <c r="AH180" s="141">
        <f t="shared" si="107"/>
        <v>-5.5025596155813254E-2</v>
      </c>
      <c r="AI180" s="141">
        <f t="shared" si="108"/>
        <v>0.44268062911835304</v>
      </c>
      <c r="AJ180" s="141">
        <f t="shared" si="109"/>
        <v>-0.9491206681153036</v>
      </c>
      <c r="AK180" s="141">
        <f t="shared" si="110"/>
        <v>0.2033737790755592</v>
      </c>
      <c r="AL180" s="141">
        <f t="shared" si="111"/>
        <v>-0.34989918240509077</v>
      </c>
      <c r="AM180" s="141">
        <f t="shared" si="112"/>
        <v>-0.17675663295051397</v>
      </c>
      <c r="AN180" s="141">
        <f t="shared" si="125"/>
        <v>11.893312017594903</v>
      </c>
      <c r="AO180" s="141">
        <f t="shared" si="125"/>
        <v>11.888710607101874</v>
      </c>
      <c r="AP180" s="141">
        <f t="shared" si="125"/>
        <v>11.898627085314201</v>
      </c>
      <c r="AQ180" s="141">
        <f t="shared" si="125"/>
        <v>11.877156635436634</v>
      </c>
      <c r="AR180" s="141">
        <f t="shared" si="125"/>
        <v>11.923193747750764</v>
      </c>
      <c r="AS180" s="141">
        <f t="shared" si="125"/>
        <v>11.822229934657685</v>
      </c>
      <c r="AT180" s="141">
        <f t="shared" si="125"/>
        <v>12.034487581084647</v>
      </c>
      <c r="AU180" s="141">
        <f t="shared" si="113"/>
        <v>11.521350322724434</v>
      </c>
    </row>
    <row r="181" spans="1:47" s="141" customFormat="1" ht="12.95" customHeight="1" x14ac:dyDescent="0.2">
      <c r="A181" s="19" t="s">
        <v>106</v>
      </c>
      <c r="B181" s="19"/>
      <c r="C181" s="15">
        <v>44048.432000000001</v>
      </c>
      <c r="D181" s="15"/>
      <c r="E181" s="141">
        <f t="shared" si="101"/>
        <v>2525.9950110893537</v>
      </c>
      <c r="F181" s="141">
        <f t="shared" si="102"/>
        <v>2526</v>
      </c>
      <c r="G181" s="141">
        <f t="shared" si="114"/>
        <v>-8.6507999949390069E-3</v>
      </c>
      <c r="I181" s="141">
        <f t="shared" si="126"/>
        <v>-8.6507999949390069E-3</v>
      </c>
      <c r="P181" s="141">
        <f t="shared" si="103"/>
        <v>5.434074430492776E-2</v>
      </c>
      <c r="Q181" s="161">
        <f t="shared" si="104"/>
        <v>29029.932000000001</v>
      </c>
      <c r="R181" s="141">
        <f t="shared" si="115"/>
        <v>3.9679346532820771E-3</v>
      </c>
      <c r="S181" s="153">
        <f t="shared" si="124"/>
        <v>0.1</v>
      </c>
      <c r="Z181" s="141">
        <f t="shared" si="105"/>
        <v>2526</v>
      </c>
      <c r="AA181" s="141">
        <f t="shared" si="106"/>
        <v>-8.7806282990786355E-4</v>
      </c>
      <c r="AB181" s="141">
        <f t="shared" si="116"/>
        <v>4.6568007139896617E-2</v>
      </c>
      <c r="AC181" s="141">
        <f t="shared" si="117"/>
        <v>-6.2991544299866767E-2</v>
      </c>
      <c r="AD181" s="141">
        <f t="shared" si="118"/>
        <v>-7.7727371650311433E-3</v>
      </c>
      <c r="AE181" s="141">
        <f t="shared" si="119"/>
        <v>6.0415443036656383E-6</v>
      </c>
      <c r="AF181" s="141">
        <f t="shared" si="120"/>
        <v>-6.2991544299866767E-2</v>
      </c>
      <c r="AG181" s="153"/>
      <c r="AH181" s="141">
        <f t="shared" si="107"/>
        <v>-5.5218807134835624E-2</v>
      </c>
      <c r="AI181" s="141">
        <f t="shared" si="108"/>
        <v>0.44216382235037499</v>
      </c>
      <c r="AJ181" s="141">
        <f t="shared" si="109"/>
        <v>-0.94992063362711476</v>
      </c>
      <c r="AK181" s="141">
        <f t="shared" si="110"/>
        <v>0.20195191031689969</v>
      </c>
      <c r="AL181" s="141">
        <f t="shared" si="111"/>
        <v>-0.34734910230190053</v>
      </c>
      <c r="AM181" s="141">
        <f t="shared" si="112"/>
        <v>-0.17544205249775516</v>
      </c>
      <c r="AN181" s="141">
        <f t="shared" ref="AN181:AT190" si="127">$AU181+$AB$7*SIN(AO181)</f>
        <v>11.897951998613589</v>
      </c>
      <c r="AO181" s="141">
        <f t="shared" si="127"/>
        <v>11.893257735855777</v>
      </c>
      <c r="AP181" s="141">
        <f t="shared" si="127"/>
        <v>11.903337261106696</v>
      </c>
      <c r="AQ181" s="141">
        <f t="shared" si="127"/>
        <v>11.881593724002288</v>
      </c>
      <c r="AR181" s="141">
        <f t="shared" si="127"/>
        <v>11.92804733836703</v>
      </c>
      <c r="AS181" s="141">
        <f t="shared" si="127"/>
        <v>11.826555907307208</v>
      </c>
      <c r="AT181" s="141">
        <f t="shared" si="127"/>
        <v>12.039212877227365</v>
      </c>
      <c r="AU181" s="141">
        <f t="shared" si="113"/>
        <v>11.528095733480477</v>
      </c>
    </row>
    <row r="182" spans="1:47" s="141" customFormat="1" ht="12.95" customHeight="1" x14ac:dyDescent="0.2">
      <c r="A182" s="19" t="s">
        <v>106</v>
      </c>
      <c r="B182" s="19"/>
      <c r="C182" s="15">
        <v>44048.438000000002</v>
      </c>
      <c r="D182" s="15"/>
      <c r="E182" s="141">
        <f t="shared" si="101"/>
        <v>2525.998471285393</v>
      </c>
      <c r="F182" s="141">
        <f t="shared" si="102"/>
        <v>2526</v>
      </c>
      <c r="G182" s="141">
        <f t="shared" ref="G182:G213" si="128">+C182-(C$7+F182*C$8)</f>
        <v>-2.650799993716646E-3</v>
      </c>
      <c r="I182" s="141">
        <f t="shared" si="126"/>
        <v>-2.650799993716646E-3</v>
      </c>
      <c r="P182" s="141">
        <f t="shared" si="103"/>
        <v>5.434074430492776E-2</v>
      </c>
      <c r="Q182" s="161">
        <f t="shared" si="104"/>
        <v>29029.938000000002</v>
      </c>
      <c r="R182" s="141">
        <f t="shared" ref="R182:R213" si="129">+(P182-G182)^2</f>
        <v>3.2480361215443477E-3</v>
      </c>
      <c r="S182" s="153">
        <f t="shared" si="124"/>
        <v>0.1</v>
      </c>
      <c r="Z182" s="141">
        <f t="shared" si="105"/>
        <v>2526</v>
      </c>
      <c r="AA182" s="141">
        <f t="shared" si="106"/>
        <v>-8.7806282990786355E-4</v>
      </c>
      <c r="AB182" s="141">
        <f t="shared" ref="AB182:AB213" si="130">IF(S182&lt;&gt;0,G182-AH182, -9999)</f>
        <v>5.2568007141118978E-2</v>
      </c>
      <c r="AC182" s="141">
        <f t="shared" ref="AC182:AC213" si="131">+G182-P182</f>
        <v>-5.6991544298644406E-2</v>
      </c>
      <c r="AD182" s="141">
        <f t="shared" ref="AD182:AD213" si="132">IF(S182&lt;&gt;0,G182-AA182, -9999)</f>
        <v>-1.7727371638087824E-3</v>
      </c>
      <c r="AE182" s="141">
        <f t="shared" ref="AE182:AE213" si="133">+(G182-AA182)^2*S182</f>
        <v>3.1425970519488063E-7</v>
      </c>
      <c r="AF182" s="141">
        <f t="shared" ref="AF182:AF213" si="134">IF(S182&lt;&gt;0,G182-P182, -9999)</f>
        <v>-5.6991544298644406E-2</v>
      </c>
      <c r="AG182" s="153"/>
      <c r="AH182" s="141">
        <f t="shared" si="107"/>
        <v>-5.5218807134835624E-2</v>
      </c>
      <c r="AI182" s="141">
        <f t="shared" si="108"/>
        <v>0.44216382235037499</v>
      </c>
      <c r="AJ182" s="141">
        <f t="shared" si="109"/>
        <v>-0.94992063362711476</v>
      </c>
      <c r="AK182" s="141">
        <f t="shared" si="110"/>
        <v>0.20195191031689969</v>
      </c>
      <c r="AL182" s="141">
        <f t="shared" si="111"/>
        <v>-0.34734910230190053</v>
      </c>
      <c r="AM182" s="141">
        <f t="shared" si="112"/>
        <v>-0.17544205249775516</v>
      </c>
      <c r="AN182" s="141">
        <f t="shared" si="127"/>
        <v>11.897951998613589</v>
      </c>
      <c r="AO182" s="141">
        <f t="shared" si="127"/>
        <v>11.893257735855777</v>
      </c>
      <c r="AP182" s="141">
        <f t="shared" si="127"/>
        <v>11.903337261106696</v>
      </c>
      <c r="AQ182" s="141">
        <f t="shared" si="127"/>
        <v>11.881593724002288</v>
      </c>
      <c r="AR182" s="141">
        <f t="shared" si="127"/>
        <v>11.92804733836703</v>
      </c>
      <c r="AS182" s="141">
        <f t="shared" si="127"/>
        <v>11.826555907307208</v>
      </c>
      <c r="AT182" s="141">
        <f t="shared" si="127"/>
        <v>12.039212877227365</v>
      </c>
      <c r="AU182" s="141">
        <f t="shared" si="113"/>
        <v>11.528095733480477</v>
      </c>
    </row>
    <row r="183" spans="1:47" s="141" customFormat="1" ht="12.95" customHeight="1" x14ac:dyDescent="0.2">
      <c r="A183" s="19" t="s">
        <v>107</v>
      </c>
      <c r="B183" s="19"/>
      <c r="C183" s="15">
        <v>44320.656999999999</v>
      </c>
      <c r="D183" s="15"/>
      <c r="E183" s="141">
        <f t="shared" si="101"/>
        <v>2682.9869888555172</v>
      </c>
      <c r="F183" s="141">
        <f t="shared" si="102"/>
        <v>2683</v>
      </c>
      <c r="G183" s="141">
        <f t="shared" si="128"/>
        <v>-2.2561400000995491E-2</v>
      </c>
      <c r="I183" s="141">
        <f t="shared" si="126"/>
        <v>-2.2561400000995491E-2</v>
      </c>
      <c r="P183" s="141">
        <f t="shared" si="103"/>
        <v>5.7554772366184927E-2</v>
      </c>
      <c r="Q183" s="161">
        <f t="shared" si="104"/>
        <v>29302.156999999999</v>
      </c>
      <c r="R183" s="141">
        <f t="shared" si="129"/>
        <v>6.4186010747677618E-3</v>
      </c>
      <c r="S183" s="153">
        <f t="shared" si="124"/>
        <v>0.1</v>
      </c>
      <c r="Z183" s="141">
        <f t="shared" si="105"/>
        <v>2683</v>
      </c>
      <c r="AA183" s="141">
        <f t="shared" si="106"/>
        <v>3.9748587565101301E-4</v>
      </c>
      <c r="AB183" s="141">
        <f t="shared" si="130"/>
        <v>3.4595886489538423E-2</v>
      </c>
      <c r="AC183" s="141">
        <f t="shared" si="131"/>
        <v>-8.011617236718041E-2</v>
      </c>
      <c r="AD183" s="141">
        <f t="shared" si="132"/>
        <v>-2.2958885876646504E-2</v>
      </c>
      <c r="AE183" s="141">
        <f t="shared" si="133"/>
        <v>5.2711044069687831E-5</v>
      </c>
      <c r="AF183" s="141">
        <f t="shared" si="134"/>
        <v>-8.011617236718041E-2</v>
      </c>
      <c r="AG183" s="153"/>
      <c r="AH183" s="141">
        <f t="shared" si="107"/>
        <v>-5.7157286490533914E-2</v>
      </c>
      <c r="AI183" s="141">
        <f t="shared" si="108"/>
        <v>0.43703592648405076</v>
      </c>
      <c r="AJ183" s="141">
        <f t="shared" si="109"/>
        <v>-0.95782518464104016</v>
      </c>
      <c r="AK183" s="141">
        <f t="shared" si="110"/>
        <v>0.18718233652168673</v>
      </c>
      <c r="AL183" s="141">
        <f t="shared" si="111"/>
        <v>-0.32099521997986397</v>
      </c>
      <c r="AM183" s="141">
        <f t="shared" si="112"/>
        <v>-0.16189007119271828</v>
      </c>
      <c r="AN183" s="141">
        <f t="shared" si="127"/>
        <v>11.946215962356437</v>
      </c>
      <c r="AO183" s="141">
        <f t="shared" si="127"/>
        <v>11.94054034313157</v>
      </c>
      <c r="AP183" s="141">
        <f t="shared" si="127"/>
        <v>11.952294499640024</v>
      </c>
      <c r="AQ183" s="141">
        <f t="shared" si="127"/>
        <v>11.927839935169452</v>
      </c>
      <c r="AR183" s="141">
        <f t="shared" si="127"/>
        <v>11.978252747769634</v>
      </c>
      <c r="AS183" s="141">
        <f t="shared" si="127"/>
        <v>11.872170334722425</v>
      </c>
      <c r="AT183" s="141">
        <f t="shared" si="127"/>
        <v>12.087293433812707</v>
      </c>
      <c r="AU183" s="141">
        <f t="shared" si="113"/>
        <v>11.59869769939375</v>
      </c>
    </row>
    <row r="184" spans="1:47" s="141" customFormat="1" ht="12.95" customHeight="1" x14ac:dyDescent="0.2">
      <c r="A184" s="19" t="s">
        <v>107</v>
      </c>
      <c r="B184" s="19"/>
      <c r="C184" s="15">
        <v>44360.561999999998</v>
      </c>
      <c r="D184" s="15"/>
      <c r="E184" s="141">
        <f t="shared" si="101"/>
        <v>2706.0001760086393</v>
      </c>
      <c r="F184" s="141">
        <f t="shared" si="102"/>
        <v>2706</v>
      </c>
      <c r="G184" s="141">
        <f t="shared" si="128"/>
        <v>3.0520000291289762E-4</v>
      </c>
      <c r="I184" s="141">
        <f t="shared" si="126"/>
        <v>3.0520000291289762E-4</v>
      </c>
      <c r="P184" s="141">
        <f t="shared" si="103"/>
        <v>5.8029023864659898E-2</v>
      </c>
      <c r="Q184" s="161">
        <f t="shared" si="104"/>
        <v>29342.061999999998</v>
      </c>
      <c r="R184" s="141">
        <f t="shared" si="129"/>
        <v>3.3320398412219924E-3</v>
      </c>
      <c r="S184" s="153">
        <f t="shared" si="124"/>
        <v>0.1</v>
      </c>
      <c r="Z184" s="141">
        <f t="shared" si="105"/>
        <v>2706</v>
      </c>
      <c r="AA184" s="141">
        <f t="shared" si="106"/>
        <v>6.0055627878515677E-4</v>
      </c>
      <c r="AB184" s="141">
        <f t="shared" si="130"/>
        <v>5.7733667588787639E-2</v>
      </c>
      <c r="AC184" s="141">
        <f t="shared" si="131"/>
        <v>-5.7723823861747001E-2</v>
      </c>
      <c r="AD184" s="141">
        <f t="shared" si="132"/>
        <v>-2.9535627587225916E-4</v>
      </c>
      <c r="AE184" s="141">
        <f t="shared" si="133"/>
        <v>8.7235329697130061E-9</v>
      </c>
      <c r="AF184" s="141">
        <f t="shared" si="134"/>
        <v>-5.7723823861747001E-2</v>
      </c>
      <c r="AG184" s="153"/>
      <c r="AH184" s="141">
        <f t="shared" si="107"/>
        <v>-5.7428467585874741E-2</v>
      </c>
      <c r="AI184" s="141">
        <f t="shared" si="108"/>
        <v>0.4363266499297046</v>
      </c>
      <c r="AJ184" s="141">
        <f t="shared" si="109"/>
        <v>-0.95891334549950591</v>
      </c>
      <c r="AK184" s="141">
        <f t="shared" si="110"/>
        <v>0.18503548199175046</v>
      </c>
      <c r="AL184" s="141">
        <f t="shared" si="111"/>
        <v>-0.317184141301801</v>
      </c>
      <c r="AM184" s="141">
        <f t="shared" si="112"/>
        <v>-0.15993519141636064</v>
      </c>
      <c r="AN184" s="141">
        <f t="shared" si="127"/>
        <v>11.953241556810882</v>
      </c>
      <c r="AO184" s="141">
        <f t="shared" si="127"/>
        <v>11.947422545800425</v>
      </c>
      <c r="AP184" s="141">
        <f t="shared" si="127"/>
        <v>11.959414035258449</v>
      </c>
      <c r="AQ184" s="141">
        <f t="shared" si="127"/>
        <v>11.934589625273246</v>
      </c>
      <c r="AR184" s="141">
        <f t="shared" si="127"/>
        <v>11.985515099674865</v>
      </c>
      <c r="AS184" s="141">
        <f t="shared" si="127"/>
        <v>11.878907743374549</v>
      </c>
      <c r="AT184" s="141">
        <f t="shared" si="127"/>
        <v>12.094129799082614</v>
      </c>
      <c r="AU184" s="141">
        <f t="shared" si="113"/>
        <v>11.609040662553019</v>
      </c>
    </row>
    <row r="185" spans="1:47" s="141" customFormat="1" ht="12.95" customHeight="1" x14ac:dyDescent="0.2">
      <c r="A185" s="19" t="s">
        <v>108</v>
      </c>
      <c r="B185" s="19"/>
      <c r="C185" s="15">
        <v>44459.402999999998</v>
      </c>
      <c r="D185" s="15"/>
      <c r="E185" s="141">
        <f t="shared" si="101"/>
        <v>2763.0017154498569</v>
      </c>
      <c r="F185" s="141">
        <f t="shared" si="102"/>
        <v>2763</v>
      </c>
      <c r="G185" s="141">
        <f t="shared" si="128"/>
        <v>2.9746000000159256E-3</v>
      </c>
      <c r="I185" s="141">
        <f t="shared" si="126"/>
        <v>2.9746000000159256E-3</v>
      </c>
      <c r="P185" s="141">
        <f t="shared" si="103"/>
        <v>5.920809501838311E-2</v>
      </c>
      <c r="Q185" s="161">
        <f t="shared" si="104"/>
        <v>29440.902999999998</v>
      </c>
      <c r="R185" s="141">
        <f t="shared" si="129"/>
        <v>3.1622059619807268E-3</v>
      </c>
      <c r="S185" s="153">
        <f t="shared" si="124"/>
        <v>0.1</v>
      </c>
      <c r="Z185" s="141">
        <f t="shared" si="105"/>
        <v>2763</v>
      </c>
      <c r="AA185" s="141">
        <f t="shared" si="106"/>
        <v>1.1216080272471798E-3</v>
      </c>
      <c r="AB185" s="141">
        <f t="shared" si="130"/>
        <v>6.1061086991151856E-2</v>
      </c>
      <c r="AC185" s="141">
        <f t="shared" si="131"/>
        <v>-5.6233495018367184E-2</v>
      </c>
      <c r="AD185" s="141">
        <f t="shared" si="132"/>
        <v>1.8529919727687458E-3</v>
      </c>
      <c r="AE185" s="141">
        <f t="shared" si="133"/>
        <v>3.4335792511454084E-7</v>
      </c>
      <c r="AF185" s="141">
        <f t="shared" si="134"/>
        <v>-5.6233495018367184E-2</v>
      </c>
      <c r="AG185" s="153"/>
      <c r="AH185" s="141">
        <f t="shared" si="107"/>
        <v>-5.808648699113593E-2</v>
      </c>
      <c r="AI185" s="141">
        <f t="shared" si="108"/>
        <v>0.43461356951666308</v>
      </c>
      <c r="AJ185" s="141">
        <f t="shared" si="109"/>
        <v>-0.9615356892238297</v>
      </c>
      <c r="AK185" s="141">
        <f t="shared" si="110"/>
        <v>0.1797330225659716</v>
      </c>
      <c r="AL185" s="141">
        <f t="shared" si="111"/>
        <v>-0.30779151119581255</v>
      </c>
      <c r="AM185" s="141">
        <f t="shared" si="112"/>
        <v>-0.15512232766181852</v>
      </c>
      <c r="AN185" s="141">
        <f t="shared" si="127"/>
        <v>11.970604867628623</v>
      </c>
      <c r="AO185" s="141">
        <f t="shared" si="127"/>
        <v>11.964433479808019</v>
      </c>
      <c r="AP185" s="141">
        <f t="shared" si="127"/>
        <v>11.97700013144466</v>
      </c>
      <c r="AQ185" s="141">
        <f t="shared" si="127"/>
        <v>11.951295419088797</v>
      </c>
      <c r="AR185" s="141">
        <f t="shared" si="127"/>
        <v>12.003409661817374</v>
      </c>
      <c r="AS185" s="141">
        <f t="shared" si="127"/>
        <v>11.895669533587768</v>
      </c>
      <c r="AT185" s="141">
        <f t="shared" si="127"/>
        <v>12.11084924626504</v>
      </c>
      <c r="AU185" s="141">
        <f t="shared" si="113"/>
        <v>11.63467322342599</v>
      </c>
    </row>
    <row r="186" spans="1:47" s="141" customFormat="1" ht="12.95" customHeight="1" x14ac:dyDescent="0.2">
      <c r="A186" s="19" t="s">
        <v>99</v>
      </c>
      <c r="B186" s="19"/>
      <c r="C186" s="15">
        <v>44670.945</v>
      </c>
      <c r="D186" s="15"/>
      <c r="E186" s="141">
        <f t="shared" si="101"/>
        <v>2884.9978471813661</v>
      </c>
      <c r="F186" s="141">
        <f t="shared" si="102"/>
        <v>2885</v>
      </c>
      <c r="G186" s="141">
        <f t="shared" si="128"/>
        <v>-3.7329999977373518E-3</v>
      </c>
      <c r="I186" s="141">
        <f>+C186-(C$7+F186*C$8)</f>
        <v>-3.7329999977373518E-3</v>
      </c>
      <c r="P186" s="141">
        <f t="shared" si="103"/>
        <v>6.1749690522790598E-2</v>
      </c>
      <c r="Q186" s="161">
        <f t="shared" si="104"/>
        <v>29652.445</v>
      </c>
      <c r="R186" s="141">
        <f t="shared" si="129"/>
        <v>4.2879827578072406E-3</v>
      </c>
      <c r="S186" s="153">
        <f t="shared" si="124"/>
        <v>0.1</v>
      </c>
      <c r="Z186" s="141">
        <f t="shared" si="105"/>
        <v>2885</v>
      </c>
      <c r="AA186" s="141">
        <f t="shared" si="106"/>
        <v>2.3218003579800195E-3</v>
      </c>
      <c r="AB186" s="141">
        <f t="shared" si="130"/>
        <v>5.5694890167073227E-2</v>
      </c>
      <c r="AC186" s="141">
        <f t="shared" si="131"/>
        <v>-6.548269052052795E-2</v>
      </c>
      <c r="AD186" s="141">
        <f t="shared" si="132"/>
        <v>-6.0548003557173713E-3</v>
      </c>
      <c r="AE186" s="141">
        <f t="shared" si="133"/>
        <v>3.6660607347595209E-6</v>
      </c>
      <c r="AF186" s="141">
        <f t="shared" si="134"/>
        <v>-6.548269052052795E-2</v>
      </c>
      <c r="AG186" s="153"/>
      <c r="AH186" s="141">
        <f t="shared" si="107"/>
        <v>-5.9427890164810579E-2</v>
      </c>
      <c r="AI186" s="141">
        <f t="shared" si="108"/>
        <v>0.43115530920141298</v>
      </c>
      <c r="AJ186" s="141">
        <f t="shared" si="109"/>
        <v>-0.96680160606428056</v>
      </c>
      <c r="AK186" s="141">
        <f t="shared" si="110"/>
        <v>0.16846807687407453</v>
      </c>
      <c r="AL186" s="141">
        <f t="shared" si="111"/>
        <v>-0.28792858359787027</v>
      </c>
      <c r="AM186" s="141">
        <f t="shared" si="112"/>
        <v>-0.14496719471150946</v>
      </c>
      <c r="AN186" s="141">
        <f t="shared" si="127"/>
        <v>12.00754438984475</v>
      </c>
      <c r="AO186" s="141">
        <f t="shared" si="127"/>
        <v>12.000644119464354</v>
      </c>
      <c r="AP186" s="141">
        <f t="shared" si="127"/>
        <v>12.014362318521961</v>
      </c>
      <c r="AQ186" s="141">
        <f t="shared" si="127"/>
        <v>11.986971237542283</v>
      </c>
      <c r="AR186" s="141">
        <f t="shared" si="127"/>
        <v>12.04121051397526</v>
      </c>
      <c r="AS186" s="141">
        <f t="shared" si="127"/>
        <v>11.931868926869919</v>
      </c>
      <c r="AT186" s="141">
        <f t="shared" si="127"/>
        <v>12.145591099139079</v>
      </c>
      <c r="AU186" s="141">
        <f t="shared" si="113"/>
        <v>11.689535897575157</v>
      </c>
    </row>
    <row r="187" spans="1:47" s="141" customFormat="1" ht="12.95" customHeight="1" x14ac:dyDescent="0.2">
      <c r="A187" s="19" t="s">
        <v>109</v>
      </c>
      <c r="B187" s="19"/>
      <c r="C187" s="15">
        <v>44693.491999999998</v>
      </c>
      <c r="D187" s="15"/>
      <c r="E187" s="141">
        <f t="shared" si="101"/>
        <v>2898.000687194934</v>
      </c>
      <c r="F187" s="141">
        <f t="shared" si="102"/>
        <v>2898</v>
      </c>
      <c r="G187" s="141">
        <f t="shared" si="128"/>
        <v>1.1916000003111549E-3</v>
      </c>
      <c r="I187" s="141">
        <f t="shared" ref="I187:I200" si="135">+G187</f>
        <v>1.1916000003111549E-3</v>
      </c>
      <c r="P187" s="141">
        <f t="shared" si="103"/>
        <v>6.2021960385293937E-2</v>
      </c>
      <c r="Q187" s="161">
        <f t="shared" si="104"/>
        <v>29674.991999999998</v>
      </c>
      <c r="R187" s="141">
        <f t="shared" si="129"/>
        <v>3.7003327445668827E-3</v>
      </c>
      <c r="S187" s="153">
        <f t="shared" si="124"/>
        <v>0.1</v>
      </c>
      <c r="Z187" s="141">
        <f t="shared" si="105"/>
        <v>2898</v>
      </c>
      <c r="AA187" s="141">
        <f t="shared" si="106"/>
        <v>2.4564991165653277E-3</v>
      </c>
      <c r="AB187" s="141">
        <f t="shared" si="130"/>
        <v>6.0757061269039764E-2</v>
      </c>
      <c r="AC187" s="141">
        <f t="shared" si="131"/>
        <v>-6.0830360384982782E-2</v>
      </c>
      <c r="AD187" s="141">
        <f t="shared" si="132"/>
        <v>-1.2648991162541728E-3</v>
      </c>
      <c r="AE187" s="141">
        <f t="shared" si="133"/>
        <v>1.5999697743005874E-7</v>
      </c>
      <c r="AF187" s="141">
        <f t="shared" si="134"/>
        <v>-6.0830360384982782E-2</v>
      </c>
      <c r="AG187" s="153"/>
      <c r="AH187" s="141">
        <f t="shared" si="107"/>
        <v>-5.9565461268728609E-2</v>
      </c>
      <c r="AI187" s="141">
        <f t="shared" si="108"/>
        <v>0.4308031322052247</v>
      </c>
      <c r="AJ187" s="141">
        <f t="shared" si="109"/>
        <v>-0.96733555052548448</v>
      </c>
      <c r="AK187" s="141">
        <f t="shared" si="110"/>
        <v>0.16727432817980831</v>
      </c>
      <c r="AL187" s="141">
        <f t="shared" si="111"/>
        <v>-0.28583068436488207</v>
      </c>
      <c r="AM187" s="141">
        <f t="shared" si="112"/>
        <v>-0.14389636334880646</v>
      </c>
      <c r="AN187" s="141">
        <f t="shared" si="127"/>
        <v>12.011462958846449</v>
      </c>
      <c r="AO187" s="141">
        <f t="shared" si="127"/>
        <v>12.004487913431422</v>
      </c>
      <c r="AP187" s="141">
        <f t="shared" si="127"/>
        <v>12.01832112761292</v>
      </c>
      <c r="AQ187" s="141">
        <f t="shared" si="127"/>
        <v>11.990768017392192</v>
      </c>
      <c r="AR187" s="141">
        <f t="shared" si="127"/>
        <v>12.045198048726341</v>
      </c>
      <c r="AS187" s="141">
        <f t="shared" si="127"/>
        <v>11.935753079898872</v>
      </c>
      <c r="AT187" s="141">
        <f t="shared" si="127"/>
        <v>12.149211090229063</v>
      </c>
      <c r="AU187" s="141">
        <f t="shared" si="113"/>
        <v>11.695381920230396</v>
      </c>
    </row>
    <row r="188" spans="1:47" s="141" customFormat="1" ht="12.95" customHeight="1" x14ac:dyDescent="0.2">
      <c r="A188" s="19" t="s">
        <v>110</v>
      </c>
      <c r="B188" s="19"/>
      <c r="C188" s="15">
        <v>44705.63</v>
      </c>
      <c r="D188" s="15"/>
      <c r="E188" s="141">
        <f t="shared" si="101"/>
        <v>2905.0006637809402</v>
      </c>
      <c r="F188" s="141">
        <f t="shared" si="102"/>
        <v>2905</v>
      </c>
      <c r="G188" s="141">
        <f t="shared" si="128"/>
        <v>1.1509999967529438E-3</v>
      </c>
      <c r="I188" s="141">
        <f t="shared" si="135"/>
        <v>1.1509999967529438E-3</v>
      </c>
      <c r="P188" s="141">
        <f t="shared" si="103"/>
        <v>6.2168682434154549E-2</v>
      </c>
      <c r="Q188" s="161">
        <f t="shared" si="104"/>
        <v>29687.129999999997</v>
      </c>
      <c r="R188" s="141">
        <f t="shared" si="129"/>
        <v>3.7231575700315883E-3</v>
      </c>
      <c r="S188" s="153">
        <f t="shared" si="124"/>
        <v>0.1</v>
      </c>
      <c r="Z188" s="141">
        <f t="shared" si="105"/>
        <v>2905</v>
      </c>
      <c r="AA188" s="141">
        <f t="shared" si="106"/>
        <v>2.5295713358027896E-3</v>
      </c>
      <c r="AB188" s="141">
        <f t="shared" si="130"/>
        <v>6.0790111095104703E-2</v>
      </c>
      <c r="AC188" s="141">
        <f t="shared" si="131"/>
        <v>-6.1017682437401605E-2</v>
      </c>
      <c r="AD188" s="141">
        <f t="shared" si="132"/>
        <v>-1.3785713390498458E-3</v>
      </c>
      <c r="AE188" s="141">
        <f t="shared" si="133"/>
        <v>1.9004589368496851E-7</v>
      </c>
      <c r="AF188" s="141">
        <f t="shared" si="134"/>
        <v>-6.1017682437401605E-2</v>
      </c>
      <c r="AG188" s="153"/>
      <c r="AH188" s="141">
        <f t="shared" si="107"/>
        <v>-5.9639111098351759E-2</v>
      </c>
      <c r="AI188" s="141">
        <f t="shared" si="108"/>
        <v>0.43061477721481778</v>
      </c>
      <c r="AJ188" s="141">
        <f t="shared" si="109"/>
        <v>-0.96762093037588448</v>
      </c>
      <c r="AK188" s="141">
        <f t="shared" si="110"/>
        <v>0.16663205948813534</v>
      </c>
      <c r="AL188" s="141">
        <f t="shared" si="111"/>
        <v>-0.28470249408530063</v>
      </c>
      <c r="AM188" s="141">
        <f t="shared" si="112"/>
        <v>-0.14332063463443348</v>
      </c>
      <c r="AN188" s="141">
        <f t="shared" si="127"/>
        <v>12.013571574818105</v>
      </c>
      <c r="AO188" s="141">
        <f t="shared" si="127"/>
        <v>12.00655654776342</v>
      </c>
      <c r="AP188" s="141">
        <f t="shared" si="127"/>
        <v>12.020451003918865</v>
      </c>
      <c r="AQ188" s="141">
        <f t="shared" si="127"/>
        <v>11.992812156664694</v>
      </c>
      <c r="AR188" s="141">
        <f t="shared" si="127"/>
        <v>12.047341947095941</v>
      </c>
      <c r="AS188" s="141">
        <f t="shared" si="127"/>
        <v>11.93784673068448</v>
      </c>
      <c r="AT188" s="141">
        <f t="shared" si="127"/>
        <v>12.151153887065593</v>
      </c>
      <c r="AU188" s="141">
        <f t="shared" si="113"/>
        <v>11.698529778583218</v>
      </c>
    </row>
    <row r="189" spans="1:47" s="141" customFormat="1" ht="12.95" customHeight="1" x14ac:dyDescent="0.2">
      <c r="A189" s="19" t="s">
        <v>110</v>
      </c>
      <c r="B189" s="19"/>
      <c r="C189" s="15">
        <v>44726.442000000003</v>
      </c>
      <c r="D189" s="15"/>
      <c r="E189" s="141">
        <f t="shared" si="101"/>
        <v>2917.0029304400282</v>
      </c>
      <c r="F189" s="141">
        <f t="shared" si="102"/>
        <v>2917</v>
      </c>
      <c r="G189" s="141">
        <f t="shared" si="128"/>
        <v>5.081400006019976E-3</v>
      </c>
      <c r="I189" s="141">
        <f t="shared" si="135"/>
        <v>5.081400006019976E-3</v>
      </c>
      <c r="P189" s="141">
        <f t="shared" si="103"/>
        <v>6.2420393557623022E-2</v>
      </c>
      <c r="Q189" s="161">
        <f t="shared" si="104"/>
        <v>29707.942000000003</v>
      </c>
      <c r="R189" s="141">
        <f t="shared" si="129"/>
        <v>3.2877601815107758E-3</v>
      </c>
      <c r="S189" s="153">
        <f t="shared" si="124"/>
        <v>0.1</v>
      </c>
      <c r="Z189" s="141">
        <f t="shared" si="105"/>
        <v>2917</v>
      </c>
      <c r="AA189" s="141">
        <f t="shared" si="106"/>
        <v>2.6557204750939853E-3</v>
      </c>
      <c r="AB189" s="141">
        <f t="shared" si="130"/>
        <v>6.4846073088549006E-2</v>
      </c>
      <c r="AC189" s="141">
        <f t="shared" si="131"/>
        <v>-5.7338993551603046E-2</v>
      </c>
      <c r="AD189" s="141">
        <f t="shared" si="132"/>
        <v>2.4256795309259907E-3</v>
      </c>
      <c r="AE189" s="141">
        <f t="shared" si="133"/>
        <v>5.8839211867533349E-7</v>
      </c>
      <c r="AF189" s="141">
        <f t="shared" si="134"/>
        <v>-5.7338993551603046E-2</v>
      </c>
      <c r="AG189" s="153"/>
      <c r="AH189" s="141">
        <f t="shared" si="107"/>
        <v>-5.9764673082529036E-2</v>
      </c>
      <c r="AI189" s="141">
        <f t="shared" si="108"/>
        <v>0.43029395712766905</v>
      </c>
      <c r="AJ189" s="141">
        <f t="shared" si="109"/>
        <v>-0.96810670022250545</v>
      </c>
      <c r="AK189" s="141">
        <f t="shared" si="110"/>
        <v>0.165531869711361</v>
      </c>
      <c r="AL189" s="141">
        <f t="shared" si="111"/>
        <v>-0.28277079735855859</v>
      </c>
      <c r="AM189" s="141">
        <f t="shared" si="112"/>
        <v>-0.14233508308833251</v>
      </c>
      <c r="AN189" s="141">
        <f t="shared" si="127"/>
        <v>12.017184100937957</v>
      </c>
      <c r="AO189" s="141">
        <f t="shared" si="127"/>
        <v>12.010101011727111</v>
      </c>
      <c r="AP189" s="141">
        <f t="shared" si="127"/>
        <v>12.024099304252498</v>
      </c>
      <c r="AQ189" s="141">
        <f t="shared" si="127"/>
        <v>11.99631597299568</v>
      </c>
      <c r="AR189" s="141">
        <f t="shared" si="127"/>
        <v>12.051011929088657</v>
      </c>
      <c r="AS189" s="141">
        <f t="shared" si="127"/>
        <v>11.941439416149654</v>
      </c>
      <c r="AT189" s="141">
        <f t="shared" si="127"/>
        <v>12.154473967949912</v>
      </c>
      <c r="AU189" s="141">
        <f t="shared" si="113"/>
        <v>11.703926107188053</v>
      </c>
    </row>
    <row r="190" spans="1:47" s="141" customFormat="1" ht="12.95" customHeight="1" x14ac:dyDescent="0.2">
      <c r="A190" s="19" t="s">
        <v>111</v>
      </c>
      <c r="B190" s="19"/>
      <c r="C190" s="15">
        <v>44771.53</v>
      </c>
      <c r="D190" s="15"/>
      <c r="E190" s="141">
        <f t="shared" si="101"/>
        <v>2943.0051502711249</v>
      </c>
      <c r="F190" s="141">
        <f t="shared" si="102"/>
        <v>2943</v>
      </c>
      <c r="G190" s="141">
        <f t="shared" si="128"/>
        <v>8.9306000008946285E-3</v>
      </c>
      <c r="I190" s="141">
        <f t="shared" si="135"/>
        <v>8.9306000008946285E-3</v>
      </c>
      <c r="P190" s="141">
        <f t="shared" si="103"/>
        <v>6.2966580640060721E-2</v>
      </c>
      <c r="Q190" s="161">
        <f t="shared" si="104"/>
        <v>29753.03</v>
      </c>
      <c r="R190" s="141">
        <f t="shared" si="129"/>
        <v>2.919887203636333E-3</v>
      </c>
      <c r="S190" s="153">
        <f t="shared" si="124"/>
        <v>0.1</v>
      </c>
      <c r="Z190" s="141">
        <f t="shared" si="105"/>
        <v>2943</v>
      </c>
      <c r="AA190" s="141">
        <f t="shared" si="106"/>
        <v>2.9328652253073351E-3</v>
      </c>
      <c r="AB190" s="141">
        <f t="shared" si="130"/>
        <v>6.8964315415648014E-2</v>
      </c>
      <c r="AC190" s="141">
        <f t="shared" si="131"/>
        <v>-5.4035980639166092E-2</v>
      </c>
      <c r="AD190" s="141">
        <f t="shared" si="132"/>
        <v>5.9977347755872934E-3</v>
      </c>
      <c r="AE190" s="141">
        <f t="shared" si="133"/>
        <v>3.5972822438289161E-6</v>
      </c>
      <c r="AF190" s="141">
        <f t="shared" si="134"/>
        <v>-5.4035980639166092E-2</v>
      </c>
      <c r="AG190" s="153"/>
      <c r="AH190" s="141">
        <f t="shared" si="107"/>
        <v>-6.0033715414753386E-2</v>
      </c>
      <c r="AI190" s="141">
        <f t="shared" si="108"/>
        <v>0.42960778446555747</v>
      </c>
      <c r="AJ190" s="141">
        <f t="shared" si="109"/>
        <v>-0.96914432394472916</v>
      </c>
      <c r="AK190" s="141">
        <f t="shared" si="110"/>
        <v>0.16315175645116198</v>
      </c>
      <c r="AL190" s="141">
        <f t="shared" si="111"/>
        <v>-0.27859552599934051</v>
      </c>
      <c r="AM190" s="141">
        <f t="shared" si="112"/>
        <v>-0.1402057830365401</v>
      </c>
      <c r="AN190" s="141">
        <f t="shared" si="127"/>
        <v>12.025001562845283</v>
      </c>
      <c r="AO190" s="141">
        <f t="shared" si="127"/>
        <v>12.017773190602743</v>
      </c>
      <c r="AP190" s="141">
        <f t="shared" si="127"/>
        <v>12.031991313450986</v>
      </c>
      <c r="AQ190" s="141">
        <f t="shared" si="127"/>
        <v>12.003905952756657</v>
      </c>
      <c r="AR190" s="141">
        <f t="shared" si="127"/>
        <v>12.058940696147713</v>
      </c>
      <c r="AS190" s="141">
        <f t="shared" si="127"/>
        <v>11.949239113952423</v>
      </c>
      <c r="AT190" s="141">
        <f t="shared" si="127"/>
        <v>12.161622548543702</v>
      </c>
      <c r="AU190" s="141">
        <f t="shared" si="113"/>
        <v>11.715618152498532</v>
      </c>
    </row>
    <row r="191" spans="1:47" s="141" customFormat="1" ht="12.95" customHeight="1" x14ac:dyDescent="0.2">
      <c r="A191" s="19" t="s">
        <v>112</v>
      </c>
      <c r="B191" s="19"/>
      <c r="C191" s="15">
        <v>44844.351999999999</v>
      </c>
      <c r="D191" s="15"/>
      <c r="E191" s="141">
        <f t="shared" si="101"/>
        <v>2985.0015495911271</v>
      </c>
      <c r="F191" s="141">
        <f t="shared" si="102"/>
        <v>2985</v>
      </c>
      <c r="G191" s="141">
        <f t="shared" si="128"/>
        <v>2.6870000001508743E-3</v>
      </c>
      <c r="I191" s="141">
        <f t="shared" si="135"/>
        <v>2.6870000001508743E-3</v>
      </c>
      <c r="P191" s="141">
        <f t="shared" si="103"/>
        <v>6.3851232926487561E-2</v>
      </c>
      <c r="Q191" s="161">
        <f t="shared" si="104"/>
        <v>29825.851999999999</v>
      </c>
      <c r="R191" s="141">
        <f t="shared" si="129"/>
        <v>3.7410633894671688E-3</v>
      </c>
      <c r="S191" s="153">
        <f t="shared" si="124"/>
        <v>0.1</v>
      </c>
      <c r="Z191" s="141">
        <f t="shared" si="105"/>
        <v>2985</v>
      </c>
      <c r="AA191" s="141">
        <f t="shared" si="106"/>
        <v>3.391594962584267E-3</v>
      </c>
      <c r="AB191" s="141">
        <f t="shared" si="130"/>
        <v>6.3146637964054175E-2</v>
      </c>
      <c r="AC191" s="141">
        <f t="shared" si="131"/>
        <v>-6.1164232926336687E-2</v>
      </c>
      <c r="AD191" s="141">
        <f t="shared" si="132"/>
        <v>-7.0459496243339276E-4</v>
      </c>
      <c r="AE191" s="141">
        <f t="shared" si="133"/>
        <v>4.964540610865142E-8</v>
      </c>
      <c r="AF191" s="141">
        <f t="shared" si="134"/>
        <v>-6.1164232926336687E-2</v>
      </c>
      <c r="AG191" s="153"/>
      <c r="AH191" s="141">
        <f t="shared" si="107"/>
        <v>-6.0459637963903294E-2</v>
      </c>
      <c r="AI191" s="141">
        <f t="shared" si="108"/>
        <v>0.42852493161660377</v>
      </c>
      <c r="AJ191" s="141">
        <f t="shared" si="109"/>
        <v>-0.97077790490767502</v>
      </c>
      <c r="AK191" s="141">
        <f t="shared" si="110"/>
        <v>0.15931736060951351</v>
      </c>
      <c r="AL191" s="141">
        <f t="shared" si="111"/>
        <v>-0.2718795416055621</v>
      </c>
      <c r="AM191" s="141">
        <f t="shared" si="112"/>
        <v>-0.13678337900337406</v>
      </c>
      <c r="AN191" s="141">
        <f t="shared" ref="AN191:AT200" si="136">$AU191+$AB$7*SIN(AO191)</f>
        <v>12.037602028312008</v>
      </c>
      <c r="AO191" s="141">
        <f t="shared" si="136"/>
        <v>12.030145871583912</v>
      </c>
      <c r="AP191" s="141">
        <f t="shared" si="136"/>
        <v>12.044703380665462</v>
      </c>
      <c r="AQ191" s="141">
        <f t="shared" si="136"/>
        <v>12.016163047563051</v>
      </c>
      <c r="AR191" s="141">
        <f t="shared" si="136"/>
        <v>12.071682574440567</v>
      </c>
      <c r="AS191" s="141">
        <f t="shared" si="136"/>
        <v>11.961883920308813</v>
      </c>
      <c r="AT191" s="141">
        <f t="shared" si="136"/>
        <v>12.173041733746798</v>
      </c>
      <c r="AU191" s="141">
        <f t="shared" si="113"/>
        <v>11.734505302615457</v>
      </c>
    </row>
    <row r="192" spans="1:47" s="141" customFormat="1" ht="12.95" customHeight="1" x14ac:dyDescent="0.2">
      <c r="A192" s="19" t="s">
        <v>112</v>
      </c>
      <c r="B192" s="19"/>
      <c r="C192" s="15">
        <v>44877.298000000003</v>
      </c>
      <c r="D192" s="15"/>
      <c r="E192" s="141">
        <f t="shared" si="101"/>
        <v>3004.0014860388619</v>
      </c>
      <c r="F192" s="141">
        <f t="shared" si="102"/>
        <v>3004</v>
      </c>
      <c r="G192" s="141">
        <f t="shared" si="128"/>
        <v>2.5768000050447881E-3</v>
      </c>
      <c r="I192" s="141">
        <f t="shared" si="135"/>
        <v>2.5768000050447881E-3</v>
      </c>
      <c r="P192" s="141">
        <f t="shared" si="103"/>
        <v>6.4252386460288649E-2</v>
      </c>
      <c r="Q192" s="161">
        <f t="shared" si="104"/>
        <v>29858.798000000003</v>
      </c>
      <c r="R192" s="141">
        <f t="shared" si="129"/>
        <v>3.80387796459826E-3</v>
      </c>
      <c r="S192" s="153">
        <f t="shared" si="124"/>
        <v>0.1</v>
      </c>
      <c r="Z192" s="141">
        <f t="shared" si="105"/>
        <v>3004</v>
      </c>
      <c r="AA192" s="141">
        <f t="shared" si="106"/>
        <v>3.6035877627481686E-3</v>
      </c>
      <c r="AB192" s="141">
        <f t="shared" si="130"/>
        <v>6.3225598702585262E-2</v>
      </c>
      <c r="AC192" s="141">
        <f t="shared" si="131"/>
        <v>-6.1675586455243861E-2</v>
      </c>
      <c r="AD192" s="141">
        <f t="shared" si="132"/>
        <v>-1.0267877577033804E-3</v>
      </c>
      <c r="AE192" s="141">
        <f t="shared" si="133"/>
        <v>1.054293099369536E-7</v>
      </c>
      <c r="AF192" s="141">
        <f t="shared" si="134"/>
        <v>-6.1675586455243861E-2</v>
      </c>
      <c r="AG192" s="153"/>
      <c r="AH192" s="141">
        <f t="shared" si="107"/>
        <v>-6.0648798697540481E-2</v>
      </c>
      <c r="AI192" s="141">
        <f t="shared" si="108"/>
        <v>0.42804533953038559</v>
      </c>
      <c r="AJ192" s="141">
        <f t="shared" si="109"/>
        <v>-0.97149981066446545</v>
      </c>
      <c r="AK192" s="141">
        <f t="shared" si="110"/>
        <v>0.1575869332859714</v>
      </c>
      <c r="AL192" s="141">
        <f t="shared" si="111"/>
        <v>-0.26885281253104726</v>
      </c>
      <c r="AM192" s="141">
        <f t="shared" si="112"/>
        <v>-0.13524201777043734</v>
      </c>
      <c r="AN192" s="141">
        <f t="shared" si="136"/>
        <v>12.043291081660971</v>
      </c>
      <c r="AO192" s="141">
        <f t="shared" si="136"/>
        <v>12.035734939385378</v>
      </c>
      <c r="AP192" s="141">
        <f t="shared" si="136"/>
        <v>12.05043923325413</v>
      </c>
      <c r="AQ192" s="141">
        <f t="shared" si="136"/>
        <v>12.021706897030157</v>
      </c>
      <c r="AR192" s="141">
        <f t="shared" si="136"/>
        <v>12.077419912105693</v>
      </c>
      <c r="AS192" s="141">
        <f t="shared" si="136"/>
        <v>11.967622709192225</v>
      </c>
      <c r="AT192" s="141">
        <f t="shared" si="136"/>
        <v>12.178156003592548</v>
      </c>
      <c r="AU192" s="141">
        <f t="shared" si="113"/>
        <v>11.743049489573114</v>
      </c>
    </row>
    <row r="193" spans="1:47" s="141" customFormat="1" ht="12.95" customHeight="1" x14ac:dyDescent="0.2">
      <c r="A193" s="19" t="s">
        <v>113</v>
      </c>
      <c r="B193" s="19"/>
      <c r="C193" s="15">
        <v>45005.614000000001</v>
      </c>
      <c r="D193" s="15"/>
      <c r="E193" s="141">
        <f t="shared" si="101"/>
        <v>3078.0012385195046</v>
      </c>
      <c r="F193" s="141">
        <f t="shared" si="102"/>
        <v>3078</v>
      </c>
      <c r="G193" s="141">
        <f t="shared" si="128"/>
        <v>2.1476000038092025E-3</v>
      </c>
      <c r="I193" s="141">
        <f t="shared" si="135"/>
        <v>2.1476000038092025E-3</v>
      </c>
      <c r="P193" s="141">
        <f t="shared" si="103"/>
        <v>6.582043680175062E-2</v>
      </c>
      <c r="Q193" s="161">
        <f t="shared" si="104"/>
        <v>29987.114000000001</v>
      </c>
      <c r="R193" s="141">
        <f t="shared" si="129"/>
        <v>4.0542301458972828E-3</v>
      </c>
      <c r="S193" s="153">
        <f t="shared" si="124"/>
        <v>0.1</v>
      </c>
      <c r="Z193" s="141">
        <f t="shared" si="105"/>
        <v>3078</v>
      </c>
      <c r="AA193" s="141">
        <f t="shared" si="106"/>
        <v>4.4557458844769818E-3</v>
      </c>
      <c r="AB193" s="141">
        <f t="shared" si="130"/>
        <v>6.3512290921082848E-2</v>
      </c>
      <c r="AC193" s="141">
        <f t="shared" si="131"/>
        <v>-6.3672836797941418E-2</v>
      </c>
      <c r="AD193" s="141">
        <f t="shared" si="132"/>
        <v>-2.3081458806677793E-3</v>
      </c>
      <c r="AE193" s="141">
        <f t="shared" si="133"/>
        <v>5.3275374064436381E-7</v>
      </c>
      <c r="AF193" s="141">
        <f t="shared" si="134"/>
        <v>-6.3672836797941418E-2</v>
      </c>
      <c r="AG193" s="153"/>
      <c r="AH193" s="141">
        <f t="shared" si="107"/>
        <v>-6.1364690917273639E-2</v>
      </c>
      <c r="AI193" s="141">
        <f t="shared" si="108"/>
        <v>0.42623744623023718</v>
      </c>
      <c r="AJ193" s="141">
        <f t="shared" si="109"/>
        <v>-0.97421158383191264</v>
      </c>
      <c r="AK193" s="141">
        <f t="shared" si="110"/>
        <v>0.15087182330372115</v>
      </c>
      <c r="AL193" s="141">
        <f t="shared" si="111"/>
        <v>-0.25713083959041899</v>
      </c>
      <c r="AM193" s="141">
        <f t="shared" si="112"/>
        <v>-0.12927849020845433</v>
      </c>
      <c r="AN193" s="141">
        <f t="shared" si="136"/>
        <v>12.065383097417396</v>
      </c>
      <c r="AO193" s="141">
        <f t="shared" si="136"/>
        <v>12.057458062681969</v>
      </c>
      <c r="AP193" s="141">
        <f t="shared" si="136"/>
        <v>12.072690702865891</v>
      </c>
      <c r="AQ193" s="141">
        <f t="shared" si="136"/>
        <v>12.043296617821383</v>
      </c>
      <c r="AR193" s="141">
        <f t="shared" si="136"/>
        <v>12.099606025337989</v>
      </c>
      <c r="AS193" s="141">
        <f t="shared" si="136"/>
        <v>11.990084746066364</v>
      </c>
      <c r="AT193" s="141">
        <f t="shared" si="136"/>
        <v>12.197774303740013</v>
      </c>
      <c r="AU193" s="141">
        <f t="shared" si="113"/>
        <v>11.776326849302936</v>
      </c>
    </row>
    <row r="194" spans="1:47" s="141" customFormat="1" ht="12.95" customHeight="1" x14ac:dyDescent="0.2">
      <c r="A194" s="19" t="s">
        <v>114</v>
      </c>
      <c r="B194" s="19"/>
      <c r="C194" s="15">
        <v>45064.569000000003</v>
      </c>
      <c r="D194" s="15"/>
      <c r="E194" s="141">
        <f t="shared" si="101"/>
        <v>3112.0005480950558</v>
      </c>
      <c r="F194" s="141">
        <f t="shared" si="102"/>
        <v>3112</v>
      </c>
      <c r="G194" s="141">
        <f t="shared" si="128"/>
        <v>9.504000045126304E-4</v>
      </c>
      <c r="I194" s="141">
        <f t="shared" si="135"/>
        <v>9.504000045126304E-4</v>
      </c>
      <c r="P194" s="141">
        <f t="shared" si="103"/>
        <v>6.6543913890760586E-2</v>
      </c>
      <c r="Q194" s="161">
        <f t="shared" si="104"/>
        <v>30046.069000000003</v>
      </c>
      <c r="R194" s="141">
        <f t="shared" si="129"/>
        <v>4.3025090639454032E-3</v>
      </c>
      <c r="S194" s="153">
        <f t="shared" si="124"/>
        <v>0.1</v>
      </c>
      <c r="Z194" s="141">
        <f t="shared" si="105"/>
        <v>3112</v>
      </c>
      <c r="AA194" s="141">
        <f t="shared" si="106"/>
        <v>4.8613910113320252E-3</v>
      </c>
      <c r="AB194" s="141">
        <f t="shared" si="130"/>
        <v>6.2632922883941192E-2</v>
      </c>
      <c r="AC194" s="141">
        <f t="shared" si="131"/>
        <v>-6.5593513886247956E-2</v>
      </c>
      <c r="AD194" s="141">
        <f t="shared" si="132"/>
        <v>-3.9109910068193948E-3</v>
      </c>
      <c r="AE194" s="141">
        <f t="shared" si="133"/>
        <v>1.5295850655422183E-6</v>
      </c>
      <c r="AF194" s="141">
        <f t="shared" si="134"/>
        <v>-6.5593513886247956E-2</v>
      </c>
      <c r="AG194" s="153"/>
      <c r="AH194" s="141">
        <f t="shared" si="107"/>
        <v>-6.1682522879428561E-2</v>
      </c>
      <c r="AI194" s="141">
        <f t="shared" si="108"/>
        <v>0.42543832049800334</v>
      </c>
      <c r="AJ194" s="141">
        <f t="shared" si="109"/>
        <v>-0.9754050540432061</v>
      </c>
      <c r="AK194" s="141">
        <f t="shared" si="110"/>
        <v>0.14779936272945826</v>
      </c>
      <c r="AL194" s="141">
        <f t="shared" si="111"/>
        <v>-0.25177964494781585</v>
      </c>
      <c r="AM194" s="141">
        <f t="shared" si="112"/>
        <v>-0.12655910995845998</v>
      </c>
      <c r="AN194" s="141">
        <f t="shared" si="136"/>
        <v>12.075499053842197</v>
      </c>
      <c r="AO194" s="141">
        <f t="shared" si="136"/>
        <v>12.067416643785471</v>
      </c>
      <c r="AP194" s="141">
        <f t="shared" si="136"/>
        <v>12.082867322448994</v>
      </c>
      <c r="AQ194" s="141">
        <f t="shared" si="136"/>
        <v>12.053216996670065</v>
      </c>
      <c r="AR194" s="141">
        <f t="shared" si="136"/>
        <v>12.109714789444819</v>
      </c>
      <c r="AS194" s="141">
        <f t="shared" si="136"/>
        <v>12.000464708768401</v>
      </c>
      <c r="AT194" s="141">
        <f t="shared" si="136"/>
        <v>12.20663072173223</v>
      </c>
      <c r="AU194" s="141">
        <f t="shared" si="113"/>
        <v>11.79161644701664</v>
      </c>
    </row>
    <row r="195" spans="1:47" s="141" customFormat="1" ht="12.95" customHeight="1" x14ac:dyDescent="0.2">
      <c r="A195" s="19" t="s">
        <v>114</v>
      </c>
      <c r="B195" s="19"/>
      <c r="C195" s="15">
        <v>45078.436000000002</v>
      </c>
      <c r="D195" s="15"/>
      <c r="E195" s="141">
        <f t="shared" si="101"/>
        <v>3119.9976378395068</v>
      </c>
      <c r="F195" s="141">
        <f t="shared" si="102"/>
        <v>3120</v>
      </c>
      <c r="G195" s="141">
        <f t="shared" si="128"/>
        <v>-4.0959999969345517E-3</v>
      </c>
      <c r="I195" s="141">
        <f t="shared" si="135"/>
        <v>-4.0959999969345517E-3</v>
      </c>
      <c r="P195" s="141">
        <f t="shared" si="103"/>
        <v>6.6714420273625896E-2</v>
      </c>
      <c r="Q195" s="161">
        <f t="shared" si="104"/>
        <v>30059.936000000002</v>
      </c>
      <c r="R195" s="141">
        <f t="shared" si="129"/>
        <v>5.0141156188933979E-3</v>
      </c>
      <c r="S195" s="153">
        <f t="shared" si="124"/>
        <v>0.1</v>
      </c>
      <c r="Z195" s="141">
        <f t="shared" si="105"/>
        <v>3120</v>
      </c>
      <c r="AA195" s="141">
        <f t="shared" si="106"/>
        <v>4.9581259592808777E-3</v>
      </c>
      <c r="AB195" s="141">
        <f t="shared" si="130"/>
        <v>5.7660294317410467E-2</v>
      </c>
      <c r="AC195" s="141">
        <f t="shared" si="131"/>
        <v>-7.0810420270560448E-2</v>
      </c>
      <c r="AD195" s="141">
        <f t="shared" si="132"/>
        <v>-9.0541259562154294E-3</v>
      </c>
      <c r="AE195" s="141">
        <f t="shared" si="133"/>
        <v>8.1977196831013973E-6</v>
      </c>
      <c r="AF195" s="141">
        <f t="shared" si="134"/>
        <v>-7.0810420270560448E-2</v>
      </c>
      <c r="AG195" s="153"/>
      <c r="AH195" s="141">
        <f t="shared" si="107"/>
        <v>-6.1756294314345019E-2</v>
      </c>
      <c r="AI195" s="141">
        <f t="shared" si="108"/>
        <v>0.42525313655628949</v>
      </c>
      <c r="AJ195" s="141">
        <f t="shared" si="109"/>
        <v>-0.9756811339026793</v>
      </c>
      <c r="AK195" s="141">
        <f t="shared" si="110"/>
        <v>0.1470775922328276</v>
      </c>
      <c r="AL195" s="141">
        <f t="shared" si="111"/>
        <v>-0.25052363687900847</v>
      </c>
      <c r="AM195" s="141">
        <f t="shared" si="112"/>
        <v>-0.12592109767772158</v>
      </c>
      <c r="AN195" s="141">
        <f t="shared" si="136"/>
        <v>12.077876164553929</v>
      </c>
      <c r="AO195" s="141">
        <f t="shared" si="136"/>
        <v>12.069757929401483</v>
      </c>
      <c r="AP195" s="141">
        <f t="shared" si="136"/>
        <v>12.085257521009103</v>
      </c>
      <c r="AQ195" s="141">
        <f t="shared" si="136"/>
        <v>12.05555142744975</v>
      </c>
      <c r="AR195" s="141">
        <f t="shared" si="136"/>
        <v>12.11208557629495</v>
      </c>
      <c r="AS195" s="141">
        <f t="shared" si="136"/>
        <v>12.002912524536809</v>
      </c>
      <c r="AT195" s="141">
        <f t="shared" si="136"/>
        <v>12.208700429287939</v>
      </c>
      <c r="AU195" s="141">
        <f t="shared" si="113"/>
        <v>11.795213999419863</v>
      </c>
    </row>
    <row r="196" spans="1:47" s="141" customFormat="1" ht="12.95" customHeight="1" x14ac:dyDescent="0.2">
      <c r="A196" s="19" t="s">
        <v>114</v>
      </c>
      <c r="B196" s="19"/>
      <c r="C196" s="15">
        <v>45078.44</v>
      </c>
      <c r="D196" s="15"/>
      <c r="E196" s="141">
        <f t="shared" si="101"/>
        <v>3119.9999446368665</v>
      </c>
      <c r="F196" s="141">
        <f t="shared" si="102"/>
        <v>3120</v>
      </c>
      <c r="G196" s="141">
        <f t="shared" si="128"/>
        <v>-9.5999996119644493E-5</v>
      </c>
      <c r="I196" s="141">
        <f t="shared" si="135"/>
        <v>-9.5999996119644493E-5</v>
      </c>
      <c r="P196" s="141">
        <f t="shared" si="103"/>
        <v>6.6714420273625896E-2</v>
      </c>
      <c r="Q196" s="161">
        <f t="shared" si="104"/>
        <v>30059.940000000002</v>
      </c>
      <c r="R196" s="141">
        <f t="shared" si="129"/>
        <v>4.4636322566200259E-3</v>
      </c>
      <c r="S196" s="153">
        <f t="shared" si="124"/>
        <v>0.1</v>
      </c>
      <c r="Z196" s="141">
        <f t="shared" si="105"/>
        <v>3120</v>
      </c>
      <c r="AA196" s="141">
        <f t="shared" si="106"/>
        <v>4.9581259592808777E-3</v>
      </c>
      <c r="AB196" s="141">
        <f t="shared" si="130"/>
        <v>6.1660294318225374E-2</v>
      </c>
      <c r="AC196" s="141">
        <f t="shared" si="131"/>
        <v>-6.6810420269745541E-2</v>
      </c>
      <c r="AD196" s="141">
        <f t="shared" si="132"/>
        <v>-5.0541259554005222E-3</v>
      </c>
      <c r="AE196" s="141">
        <f t="shared" si="133"/>
        <v>2.5544189173053244E-6</v>
      </c>
      <c r="AF196" s="141">
        <f t="shared" si="134"/>
        <v>-6.6810420269745541E-2</v>
      </c>
      <c r="AG196" s="153"/>
      <c r="AH196" s="141">
        <f t="shared" si="107"/>
        <v>-6.1756294314345019E-2</v>
      </c>
      <c r="AI196" s="141">
        <f t="shared" si="108"/>
        <v>0.42525313655628949</v>
      </c>
      <c r="AJ196" s="141">
        <f t="shared" si="109"/>
        <v>-0.9756811339026793</v>
      </c>
      <c r="AK196" s="141">
        <f t="shared" si="110"/>
        <v>0.1470775922328276</v>
      </c>
      <c r="AL196" s="141">
        <f t="shared" si="111"/>
        <v>-0.25052363687900847</v>
      </c>
      <c r="AM196" s="141">
        <f t="shared" si="112"/>
        <v>-0.12592109767772158</v>
      </c>
      <c r="AN196" s="141">
        <f t="shared" si="136"/>
        <v>12.077876164553929</v>
      </c>
      <c r="AO196" s="141">
        <f t="shared" si="136"/>
        <v>12.069757929401483</v>
      </c>
      <c r="AP196" s="141">
        <f t="shared" si="136"/>
        <v>12.085257521009103</v>
      </c>
      <c r="AQ196" s="141">
        <f t="shared" si="136"/>
        <v>12.05555142744975</v>
      </c>
      <c r="AR196" s="141">
        <f t="shared" si="136"/>
        <v>12.11208557629495</v>
      </c>
      <c r="AS196" s="141">
        <f t="shared" si="136"/>
        <v>12.002912524536809</v>
      </c>
      <c r="AT196" s="141">
        <f t="shared" si="136"/>
        <v>12.208700429287939</v>
      </c>
      <c r="AU196" s="141">
        <f t="shared" si="113"/>
        <v>11.795213999419863</v>
      </c>
    </row>
    <row r="197" spans="1:47" s="141" customFormat="1" ht="12.95" customHeight="1" x14ac:dyDescent="0.2">
      <c r="A197" s="19" t="s">
        <v>114</v>
      </c>
      <c r="B197" s="19"/>
      <c r="C197" s="15">
        <v>45104.447</v>
      </c>
      <c r="D197" s="15"/>
      <c r="E197" s="141">
        <f t="shared" si="101"/>
        <v>3134.9981643660035</v>
      </c>
      <c r="F197" s="141">
        <f t="shared" si="102"/>
        <v>3135</v>
      </c>
      <c r="G197" s="141">
        <f t="shared" si="128"/>
        <v>-3.1829999934416264E-3</v>
      </c>
      <c r="I197" s="141">
        <f t="shared" si="135"/>
        <v>-3.1829999934416264E-3</v>
      </c>
      <c r="P197" s="141">
        <f t="shared" si="103"/>
        <v>6.7034403626769934E-2</v>
      </c>
      <c r="Q197" s="161">
        <f t="shared" si="104"/>
        <v>30085.947</v>
      </c>
      <c r="R197" s="141">
        <f t="shared" si="129"/>
        <v>4.9304837711636991E-3</v>
      </c>
      <c r="S197" s="153">
        <f t="shared" si="124"/>
        <v>0.1</v>
      </c>
      <c r="Z197" s="141">
        <f t="shared" si="105"/>
        <v>3135</v>
      </c>
      <c r="AA197" s="141">
        <f t="shared" si="106"/>
        <v>5.1408263366317722E-3</v>
      </c>
      <c r="AB197" s="141">
        <f t="shared" si="130"/>
        <v>5.8710577296696535E-2</v>
      </c>
      <c r="AC197" s="141">
        <f t="shared" si="131"/>
        <v>-7.021740362021156E-2</v>
      </c>
      <c r="AD197" s="141">
        <f t="shared" si="132"/>
        <v>-8.3238263300733986E-3</v>
      </c>
      <c r="AE197" s="141">
        <f t="shared" si="133"/>
        <v>6.9286084773223182E-6</v>
      </c>
      <c r="AF197" s="141">
        <f t="shared" si="134"/>
        <v>-7.021740362021156E-2</v>
      </c>
      <c r="AG197" s="153"/>
      <c r="AH197" s="141">
        <f t="shared" si="107"/>
        <v>-6.1893577290138162E-2</v>
      </c>
      <c r="AI197" s="141">
        <f t="shared" si="108"/>
        <v>0.42490881918188694</v>
      </c>
      <c r="AJ197" s="141">
        <f t="shared" si="109"/>
        <v>-0.97619395231909112</v>
      </c>
      <c r="AK197" s="141">
        <f t="shared" si="110"/>
        <v>0.14572545735257625</v>
      </c>
      <c r="AL197" s="141">
        <f t="shared" si="111"/>
        <v>-0.24817176782450109</v>
      </c>
      <c r="AM197" s="141">
        <f t="shared" si="112"/>
        <v>-0.12472669369893123</v>
      </c>
      <c r="AN197" s="141">
        <f t="shared" si="136"/>
        <v>12.082330067331826</v>
      </c>
      <c r="AO197" s="141">
        <f t="shared" si="136"/>
        <v>12.074145944182762</v>
      </c>
      <c r="AP197" s="141">
        <f t="shared" si="136"/>
        <v>12.08973473056521</v>
      </c>
      <c r="AQ197" s="141">
        <f t="shared" si="136"/>
        <v>12.059928789100399</v>
      </c>
      <c r="AR197" s="141">
        <f t="shared" si="136"/>
        <v>12.116522860925363</v>
      </c>
      <c r="AS197" s="141">
        <f t="shared" si="136"/>
        <v>12.007507803487064</v>
      </c>
      <c r="AT197" s="141">
        <f t="shared" si="136"/>
        <v>12.212566722603668</v>
      </c>
      <c r="AU197" s="141">
        <f t="shared" si="113"/>
        <v>11.801959410175908</v>
      </c>
    </row>
    <row r="198" spans="1:47" s="141" customFormat="1" ht="12.95" customHeight="1" x14ac:dyDescent="0.2">
      <c r="A198" s="19" t="s">
        <v>115</v>
      </c>
      <c r="B198" s="19"/>
      <c r="C198" s="15">
        <v>45111.379000000001</v>
      </c>
      <c r="D198" s="15"/>
      <c r="E198" s="141">
        <f t="shared" si="101"/>
        <v>3138.99584418922</v>
      </c>
      <c r="F198" s="141">
        <f t="shared" si="102"/>
        <v>3139</v>
      </c>
      <c r="G198" s="141">
        <f t="shared" si="128"/>
        <v>-7.2061999962897971E-3</v>
      </c>
      <c r="I198" s="141">
        <f t="shared" si="135"/>
        <v>-7.2061999962897971E-3</v>
      </c>
      <c r="P198" s="141">
        <f t="shared" si="103"/>
        <v>6.7119795057987E-2</v>
      </c>
      <c r="Q198" s="161">
        <f t="shared" si="104"/>
        <v>30092.879000000001</v>
      </c>
      <c r="R198" s="141">
        <f t="shared" si="129"/>
        <v>5.5243535408083791E-3</v>
      </c>
      <c r="S198" s="153">
        <f t="shared" si="124"/>
        <v>0.1</v>
      </c>
      <c r="Z198" s="141">
        <f t="shared" si="105"/>
        <v>3139</v>
      </c>
      <c r="AA198" s="141">
        <f t="shared" si="106"/>
        <v>5.1898376095083423E-3</v>
      </c>
      <c r="AB198" s="141">
        <f t="shared" si="130"/>
        <v>5.4723757452188861E-2</v>
      </c>
      <c r="AC198" s="141">
        <f t="shared" si="131"/>
        <v>-7.4325995054276797E-2</v>
      </c>
      <c r="AD198" s="141">
        <f t="shared" si="132"/>
        <v>-1.2396037605798139E-2</v>
      </c>
      <c r="AE198" s="141">
        <f t="shared" si="133"/>
        <v>1.5366174832436168E-5</v>
      </c>
      <c r="AF198" s="141">
        <f t="shared" si="134"/>
        <v>-7.4325995054276797E-2</v>
      </c>
      <c r="AG198" s="153"/>
      <c r="AH198" s="141">
        <f t="shared" si="107"/>
        <v>-6.1929957448478658E-2</v>
      </c>
      <c r="AI198" s="141">
        <f t="shared" si="108"/>
        <v>0.42481763861315458</v>
      </c>
      <c r="AJ198" s="141">
        <f t="shared" si="109"/>
        <v>-0.97632964293082602</v>
      </c>
      <c r="AK198" s="141">
        <f t="shared" si="110"/>
        <v>0.14536514824689417</v>
      </c>
      <c r="AL198" s="141">
        <f t="shared" si="111"/>
        <v>-0.24754529232858183</v>
      </c>
      <c r="AM198" s="141">
        <f t="shared" si="112"/>
        <v>-0.12440859540763757</v>
      </c>
      <c r="AN198" s="141">
        <f t="shared" si="136"/>
        <v>12.08351707612356</v>
      </c>
      <c r="AO198" s="141">
        <f t="shared" si="136"/>
        <v>12.075315670603459</v>
      </c>
      <c r="AP198" s="141">
        <f t="shared" si="136"/>
        <v>12.090927681356918</v>
      </c>
      <c r="AQ198" s="141">
        <f t="shared" si="136"/>
        <v>12.061096160055206</v>
      </c>
      <c r="AR198" s="141">
        <f t="shared" si="136"/>
        <v>12.117704389045661</v>
      </c>
      <c r="AS198" s="141">
        <f t="shared" si="136"/>
        <v>12.008734450643232</v>
      </c>
      <c r="AT198" s="141">
        <f t="shared" si="136"/>
        <v>12.213594573409972</v>
      </c>
      <c r="AU198" s="141">
        <f t="shared" si="113"/>
        <v>11.80375818637752</v>
      </c>
    </row>
    <row r="199" spans="1:47" s="141" customFormat="1" ht="12.95" customHeight="1" x14ac:dyDescent="0.2">
      <c r="A199" s="19" t="s">
        <v>114</v>
      </c>
      <c r="B199" s="19"/>
      <c r="C199" s="15">
        <v>45111.383999999998</v>
      </c>
      <c r="D199" s="15"/>
      <c r="E199" s="141">
        <f t="shared" si="101"/>
        <v>3138.9987276859174</v>
      </c>
      <c r="F199" s="141">
        <f t="shared" si="102"/>
        <v>3139</v>
      </c>
      <c r="G199" s="141">
        <f t="shared" si="128"/>
        <v>-2.2061999989091419E-3</v>
      </c>
      <c r="I199" s="141">
        <f t="shared" si="135"/>
        <v>-2.2061999989091419E-3</v>
      </c>
      <c r="P199" s="141">
        <f t="shared" si="103"/>
        <v>6.7119795057987E-2</v>
      </c>
      <c r="Q199" s="161">
        <f t="shared" si="104"/>
        <v>30092.883999999998</v>
      </c>
      <c r="R199" s="141">
        <f t="shared" si="129"/>
        <v>4.8060935906287881E-3</v>
      </c>
      <c r="S199" s="153">
        <f t="shared" si="124"/>
        <v>0.1</v>
      </c>
      <c r="Z199" s="141">
        <f t="shared" si="105"/>
        <v>3139</v>
      </c>
      <c r="AA199" s="141">
        <f t="shared" si="106"/>
        <v>5.1898376095083423E-3</v>
      </c>
      <c r="AB199" s="141">
        <f t="shared" si="130"/>
        <v>5.9723757449569516E-2</v>
      </c>
      <c r="AC199" s="141">
        <f t="shared" si="131"/>
        <v>-6.9325995056896142E-2</v>
      </c>
      <c r="AD199" s="141">
        <f t="shared" si="132"/>
        <v>-7.3960376084174842E-3</v>
      </c>
      <c r="AE199" s="141">
        <f t="shared" si="133"/>
        <v>5.4701372305125821E-6</v>
      </c>
      <c r="AF199" s="141">
        <f t="shared" si="134"/>
        <v>-6.9325995056896142E-2</v>
      </c>
      <c r="AG199" s="153"/>
      <c r="AH199" s="141">
        <f t="shared" si="107"/>
        <v>-6.1929957448478658E-2</v>
      </c>
      <c r="AI199" s="141">
        <f t="shared" si="108"/>
        <v>0.42481763861315458</v>
      </c>
      <c r="AJ199" s="141">
        <f t="shared" si="109"/>
        <v>-0.97632964293082602</v>
      </c>
      <c r="AK199" s="141">
        <f t="shared" si="110"/>
        <v>0.14536514824689417</v>
      </c>
      <c r="AL199" s="141">
        <f t="shared" si="111"/>
        <v>-0.24754529232858183</v>
      </c>
      <c r="AM199" s="141">
        <f t="shared" si="112"/>
        <v>-0.12440859540763757</v>
      </c>
      <c r="AN199" s="141">
        <f t="shared" si="136"/>
        <v>12.08351707612356</v>
      </c>
      <c r="AO199" s="141">
        <f t="shared" si="136"/>
        <v>12.075315670603459</v>
      </c>
      <c r="AP199" s="141">
        <f t="shared" si="136"/>
        <v>12.090927681356918</v>
      </c>
      <c r="AQ199" s="141">
        <f t="shared" si="136"/>
        <v>12.061096160055206</v>
      </c>
      <c r="AR199" s="141">
        <f t="shared" si="136"/>
        <v>12.117704389045661</v>
      </c>
      <c r="AS199" s="141">
        <f t="shared" si="136"/>
        <v>12.008734450643232</v>
      </c>
      <c r="AT199" s="141">
        <f t="shared" si="136"/>
        <v>12.213594573409972</v>
      </c>
      <c r="AU199" s="141">
        <f t="shared" si="113"/>
        <v>11.80375818637752</v>
      </c>
    </row>
    <row r="200" spans="1:47" s="141" customFormat="1" ht="12.95" customHeight="1" x14ac:dyDescent="0.2">
      <c r="A200" s="19" t="s">
        <v>115</v>
      </c>
      <c r="B200" s="19"/>
      <c r="C200" s="15">
        <v>45163.406000000003</v>
      </c>
      <c r="D200" s="15"/>
      <c r="E200" s="141">
        <f t="shared" si="101"/>
        <v>3168.9997807389141</v>
      </c>
      <c r="F200" s="141">
        <f t="shared" si="102"/>
        <v>3169</v>
      </c>
      <c r="G200" s="141">
        <f t="shared" si="128"/>
        <v>-3.8019999192329124E-4</v>
      </c>
      <c r="I200" s="141">
        <f t="shared" si="135"/>
        <v>-3.8019999192329124E-4</v>
      </c>
      <c r="P200" s="141">
        <f t="shared" si="103"/>
        <v>6.7761070105091914E-2</v>
      </c>
      <c r="Q200" s="161">
        <f t="shared" si="104"/>
        <v>30144.906000000003</v>
      </c>
      <c r="R200" s="141">
        <f t="shared" si="129"/>
        <v>4.6432326904343787E-3</v>
      </c>
      <c r="S200" s="153">
        <f t="shared" ref="S200:S231" si="137">S$16</f>
        <v>0.1</v>
      </c>
      <c r="Z200" s="141">
        <f t="shared" si="105"/>
        <v>3169</v>
      </c>
      <c r="AA200" s="141">
        <f t="shared" si="106"/>
        <v>5.5613268429494794E-3</v>
      </c>
      <c r="AB200" s="141">
        <f t="shared" si="130"/>
        <v>6.1819543270219143E-2</v>
      </c>
      <c r="AC200" s="141">
        <f t="shared" si="131"/>
        <v>-6.8141270097015205E-2</v>
      </c>
      <c r="AD200" s="141">
        <f t="shared" si="132"/>
        <v>-5.9415268348727707E-3</v>
      </c>
      <c r="AE200" s="141">
        <f t="shared" si="133"/>
        <v>3.5301741129513245E-6</v>
      </c>
      <c r="AF200" s="141">
        <f t="shared" si="134"/>
        <v>-6.8141270097015205E-2</v>
      </c>
      <c r="AG200" s="153"/>
      <c r="AH200" s="141">
        <f t="shared" si="107"/>
        <v>-6.2199743262142435E-2</v>
      </c>
      <c r="AI200" s="141">
        <f t="shared" si="108"/>
        <v>0.42414229074129695</v>
      </c>
      <c r="AJ200" s="141">
        <f t="shared" si="109"/>
        <v>-0.97733316339873766</v>
      </c>
      <c r="AK200" s="141">
        <f t="shared" si="110"/>
        <v>0.14266630247787357</v>
      </c>
      <c r="AL200" s="141">
        <f t="shared" si="111"/>
        <v>-0.24285589724648979</v>
      </c>
      <c r="AM200" s="141">
        <f t="shared" si="112"/>
        <v>-0.12202829778574703</v>
      </c>
      <c r="AN200" s="141">
        <f t="shared" si="136"/>
        <v>12.092410311139682</v>
      </c>
      <c r="AO200" s="141">
        <f t="shared" si="136"/>
        <v>12.084083267923855</v>
      </c>
      <c r="AP200" s="141">
        <f t="shared" si="136"/>
        <v>12.099861779541547</v>
      </c>
      <c r="AQ200" s="141">
        <f t="shared" si="136"/>
        <v>12.069852622836097</v>
      </c>
      <c r="AR200" s="141">
        <f t="shared" si="136"/>
        <v>12.126542432481832</v>
      </c>
      <c r="AS200" s="141">
        <f t="shared" si="136"/>
        <v>12.017950944938679</v>
      </c>
      <c r="AT200" s="141">
        <f t="shared" si="136"/>
        <v>12.22126135912184</v>
      </c>
      <c r="AU200" s="141">
        <f t="shared" si="113"/>
        <v>11.817249007889611</v>
      </c>
    </row>
    <row r="201" spans="1:47" s="141" customFormat="1" ht="12.95" customHeight="1" x14ac:dyDescent="0.2">
      <c r="A201" s="19" t="s">
        <v>99</v>
      </c>
      <c r="B201" s="19"/>
      <c r="C201" s="15">
        <v>45166.875999999997</v>
      </c>
      <c r="D201" s="15"/>
      <c r="E201" s="141">
        <f t="shared" si="101"/>
        <v>3171.000927447878</v>
      </c>
      <c r="F201" s="141">
        <f t="shared" si="102"/>
        <v>3171</v>
      </c>
      <c r="G201" s="141">
        <f t="shared" si="128"/>
        <v>1.6082000001915731E-3</v>
      </c>
      <c r="I201" s="141">
        <f>+C201-(C$7+F201*C$8)</f>
        <v>1.6082000001915731E-3</v>
      </c>
      <c r="P201" s="141">
        <f t="shared" si="103"/>
        <v>6.7803874437673925E-2</v>
      </c>
      <c r="Q201" s="161">
        <f t="shared" si="104"/>
        <v>30148.375999999997</v>
      </c>
      <c r="R201" s="141">
        <f t="shared" si="129"/>
        <v>4.3818673142331545E-3</v>
      </c>
      <c r="S201" s="153">
        <f t="shared" si="137"/>
        <v>0.1</v>
      </c>
      <c r="Z201" s="141">
        <f t="shared" si="105"/>
        <v>3171</v>
      </c>
      <c r="AA201" s="141">
        <f t="shared" si="106"/>
        <v>5.5863376451579239E-3</v>
      </c>
      <c r="AB201" s="141">
        <f t="shared" si="130"/>
        <v>6.3825736792707574E-2</v>
      </c>
      <c r="AC201" s="141">
        <f t="shared" si="131"/>
        <v>-6.6195674437482352E-2</v>
      </c>
      <c r="AD201" s="141">
        <f t="shared" si="132"/>
        <v>-3.9781376449663508E-3</v>
      </c>
      <c r="AE201" s="141">
        <f t="shared" si="133"/>
        <v>1.5825579122298425E-6</v>
      </c>
      <c r="AF201" s="141">
        <f t="shared" si="134"/>
        <v>-6.6195674437482352E-2</v>
      </c>
      <c r="AG201" s="153"/>
      <c r="AH201" s="141">
        <f t="shared" si="107"/>
        <v>-6.2217536792516001E-2</v>
      </c>
      <c r="AI201" s="141">
        <f t="shared" si="108"/>
        <v>0.42409779908432688</v>
      </c>
      <c r="AJ201" s="141">
        <f t="shared" si="109"/>
        <v>-0.9773991800096441</v>
      </c>
      <c r="AK201" s="141">
        <f t="shared" si="110"/>
        <v>0.14248659640777714</v>
      </c>
      <c r="AL201" s="141">
        <f t="shared" si="111"/>
        <v>-0.24254384250825717</v>
      </c>
      <c r="AM201" s="141">
        <f t="shared" si="112"/>
        <v>-0.12186995004144513</v>
      </c>
      <c r="AN201" s="141">
        <f t="shared" ref="AN201:AT210" si="138">$AU201+$AB$7*SIN(AO201)</f>
        <v>12.093002610084907</v>
      </c>
      <c r="AO201" s="141">
        <f t="shared" si="138"/>
        <v>12.084667446141035</v>
      </c>
      <c r="AP201" s="141">
        <f t="shared" si="138"/>
        <v>12.100456568827047</v>
      </c>
      <c r="AQ201" s="141">
        <f t="shared" si="138"/>
        <v>12.070436469274473</v>
      </c>
      <c r="AR201" s="141">
        <f t="shared" si="138"/>
        <v>12.127130168021003</v>
      </c>
      <c r="AS201" s="141">
        <f t="shared" si="138"/>
        <v>12.018566422099536</v>
      </c>
      <c r="AT201" s="141">
        <f t="shared" si="138"/>
        <v>12.221769851965565</v>
      </c>
      <c r="AU201" s="141">
        <f t="shared" si="113"/>
        <v>11.818148395990416</v>
      </c>
    </row>
    <row r="202" spans="1:47" s="141" customFormat="1" ht="12.95" customHeight="1" x14ac:dyDescent="0.2">
      <c r="A202" s="19" t="s">
        <v>116</v>
      </c>
      <c r="B202" s="19"/>
      <c r="C202" s="15">
        <v>45196.351000000002</v>
      </c>
      <c r="D202" s="15"/>
      <c r="E202" s="141">
        <f t="shared" si="101"/>
        <v>3187.9991404873072</v>
      </c>
      <c r="F202" s="141">
        <f t="shared" si="102"/>
        <v>3188</v>
      </c>
      <c r="G202" s="141">
        <f t="shared" si="128"/>
        <v>-1.490399990871083E-3</v>
      </c>
      <c r="I202" s="141">
        <f t="shared" ref="I202:I213" si="139">+G202</f>
        <v>-1.490399990871083E-3</v>
      </c>
      <c r="P202" s="141">
        <f t="shared" si="103"/>
        <v>6.8167977047063691E-2</v>
      </c>
      <c r="Q202" s="161">
        <f t="shared" si="104"/>
        <v>30177.851000000002</v>
      </c>
      <c r="R202" s="141">
        <f t="shared" si="129"/>
        <v>4.8522894915590782E-3</v>
      </c>
      <c r="S202" s="153">
        <f t="shared" si="137"/>
        <v>0.1</v>
      </c>
      <c r="Z202" s="141">
        <f t="shared" si="105"/>
        <v>3188</v>
      </c>
      <c r="AA202" s="141">
        <f t="shared" si="106"/>
        <v>5.8001641905529311E-3</v>
      </c>
      <c r="AB202" s="141">
        <f t="shared" si="130"/>
        <v>6.0877412865639677E-2</v>
      </c>
      <c r="AC202" s="141">
        <f t="shared" si="131"/>
        <v>-6.9658377037934774E-2</v>
      </c>
      <c r="AD202" s="141">
        <f t="shared" si="132"/>
        <v>-7.2905641814240141E-3</v>
      </c>
      <c r="AE202" s="141">
        <f t="shared" si="133"/>
        <v>5.3152326083462807E-6</v>
      </c>
      <c r="AF202" s="141">
        <f t="shared" si="134"/>
        <v>-6.9658377037934774E-2</v>
      </c>
      <c r="AG202" s="153"/>
      <c r="AH202" s="141">
        <f t="shared" si="107"/>
        <v>-6.236781285651076E-2</v>
      </c>
      <c r="AI202" s="141">
        <f t="shared" si="108"/>
        <v>0.42372228761539821</v>
      </c>
      <c r="AJ202" s="141">
        <f t="shared" si="109"/>
        <v>-0.97795588087942165</v>
      </c>
      <c r="AK202" s="141">
        <f t="shared" si="110"/>
        <v>0.14096018368375987</v>
      </c>
      <c r="AL202" s="141">
        <f t="shared" si="111"/>
        <v>-0.23989423576994734</v>
      </c>
      <c r="AM202" s="141">
        <f t="shared" si="112"/>
        <v>-0.12052568656534801</v>
      </c>
      <c r="AN202" s="141">
        <f t="shared" si="138"/>
        <v>12.098034221094141</v>
      </c>
      <c r="AO202" s="141">
        <f t="shared" si="138"/>
        <v>12.089631355118417</v>
      </c>
      <c r="AP202" s="141">
        <f t="shared" si="138"/>
        <v>12.105508156856214</v>
      </c>
      <c r="AQ202" s="141">
        <f t="shared" si="138"/>
        <v>12.075399634212459</v>
      </c>
      <c r="AR202" s="141">
        <f t="shared" si="138"/>
        <v>12.132118529171967</v>
      </c>
      <c r="AS202" s="141">
        <f t="shared" si="138"/>
        <v>12.023803247229251</v>
      </c>
      <c r="AT202" s="141">
        <f t="shared" si="138"/>
        <v>12.226078891131589</v>
      </c>
      <c r="AU202" s="141">
        <f t="shared" si="113"/>
        <v>11.825793194847268</v>
      </c>
    </row>
    <row r="203" spans="1:47" s="141" customFormat="1" ht="12.95" customHeight="1" x14ac:dyDescent="0.2">
      <c r="A203" s="19" t="s">
        <v>116</v>
      </c>
      <c r="B203" s="19"/>
      <c r="C203" s="15">
        <v>45196.351999999999</v>
      </c>
      <c r="D203" s="15"/>
      <c r="E203" s="141">
        <f t="shared" si="101"/>
        <v>3187.9997171866448</v>
      </c>
      <c r="F203" s="141">
        <f t="shared" si="102"/>
        <v>3188</v>
      </c>
      <c r="G203" s="141">
        <f t="shared" si="128"/>
        <v>-4.9039999430533499E-4</v>
      </c>
      <c r="I203" s="141">
        <f t="shared" si="139"/>
        <v>-4.9039999430533499E-4</v>
      </c>
      <c r="P203" s="141">
        <f t="shared" si="103"/>
        <v>6.8167977047063691E-2</v>
      </c>
      <c r="Q203" s="161">
        <f t="shared" si="104"/>
        <v>30177.851999999999</v>
      </c>
      <c r="R203" s="141">
        <f t="shared" si="129"/>
        <v>4.7139727379547896E-3</v>
      </c>
      <c r="S203" s="153">
        <f t="shared" si="137"/>
        <v>0.1</v>
      </c>
      <c r="Z203" s="141">
        <f t="shared" si="105"/>
        <v>3188</v>
      </c>
      <c r="AA203" s="141">
        <f t="shared" si="106"/>
        <v>5.8001641905529311E-3</v>
      </c>
      <c r="AB203" s="141">
        <f t="shared" si="130"/>
        <v>6.1877412862205425E-2</v>
      </c>
      <c r="AC203" s="141">
        <f t="shared" si="131"/>
        <v>-6.8658377041369026E-2</v>
      </c>
      <c r="AD203" s="141">
        <f t="shared" si="132"/>
        <v>-6.2905641848582661E-3</v>
      </c>
      <c r="AE203" s="141">
        <f t="shared" si="133"/>
        <v>3.9571197763821537E-6</v>
      </c>
      <c r="AF203" s="141">
        <f t="shared" si="134"/>
        <v>-6.8658377041369026E-2</v>
      </c>
      <c r="AG203" s="153"/>
      <c r="AH203" s="141">
        <f t="shared" si="107"/>
        <v>-6.236781285651076E-2</v>
      </c>
      <c r="AI203" s="141">
        <f t="shared" si="108"/>
        <v>0.42372228761539821</v>
      </c>
      <c r="AJ203" s="141">
        <f t="shared" si="109"/>
        <v>-0.97795588087942165</v>
      </c>
      <c r="AK203" s="141">
        <f t="shared" si="110"/>
        <v>0.14096018368375987</v>
      </c>
      <c r="AL203" s="141">
        <f t="shared" si="111"/>
        <v>-0.23989423576994734</v>
      </c>
      <c r="AM203" s="141">
        <f t="shared" si="112"/>
        <v>-0.12052568656534801</v>
      </c>
      <c r="AN203" s="141">
        <f t="shared" si="138"/>
        <v>12.098034221094141</v>
      </c>
      <c r="AO203" s="141">
        <f t="shared" si="138"/>
        <v>12.089631355118417</v>
      </c>
      <c r="AP203" s="141">
        <f t="shared" si="138"/>
        <v>12.105508156856214</v>
      </c>
      <c r="AQ203" s="141">
        <f t="shared" si="138"/>
        <v>12.075399634212459</v>
      </c>
      <c r="AR203" s="141">
        <f t="shared" si="138"/>
        <v>12.132118529171967</v>
      </c>
      <c r="AS203" s="141">
        <f t="shared" si="138"/>
        <v>12.023803247229251</v>
      </c>
      <c r="AT203" s="141">
        <f t="shared" si="138"/>
        <v>12.226078891131589</v>
      </c>
      <c r="AU203" s="141">
        <f t="shared" si="113"/>
        <v>11.825793194847268</v>
      </c>
    </row>
    <row r="204" spans="1:47" s="141" customFormat="1" ht="12.95" customHeight="1" x14ac:dyDescent="0.2">
      <c r="A204" s="19" t="s">
        <v>116</v>
      </c>
      <c r="B204" s="19"/>
      <c r="C204" s="15">
        <v>45222.351999999999</v>
      </c>
      <c r="D204" s="15"/>
      <c r="E204" s="141">
        <f t="shared" si="101"/>
        <v>3202.9939000204049</v>
      </c>
      <c r="F204" s="141">
        <f t="shared" si="102"/>
        <v>3203</v>
      </c>
      <c r="G204" s="141">
        <f t="shared" si="128"/>
        <v>-1.0577399996691383E-2</v>
      </c>
      <c r="I204" s="141">
        <f t="shared" si="139"/>
        <v>-1.0577399996691383E-2</v>
      </c>
      <c r="P204" s="141">
        <f t="shared" si="103"/>
        <v>6.8489639026161411E-2</v>
      </c>
      <c r="Q204" s="161">
        <f t="shared" si="104"/>
        <v>30203.851999999999</v>
      </c>
      <c r="R204" s="141">
        <f t="shared" si="129"/>
        <v>6.2515966598413264E-3</v>
      </c>
      <c r="S204" s="153">
        <f t="shared" si="137"/>
        <v>0.1</v>
      </c>
      <c r="Z204" s="141">
        <f t="shared" si="105"/>
        <v>3203</v>
      </c>
      <c r="AA204" s="141">
        <f t="shared" si="106"/>
        <v>5.990668497762329E-3</v>
      </c>
      <c r="AB204" s="141">
        <f t="shared" si="130"/>
        <v>5.1921570531707699E-2</v>
      </c>
      <c r="AC204" s="141">
        <f t="shared" si="131"/>
        <v>-7.9067039022852795E-2</v>
      </c>
      <c r="AD204" s="141">
        <f t="shared" si="132"/>
        <v>-1.6568068494453712E-2</v>
      </c>
      <c r="AE204" s="141">
        <f t="shared" si="133"/>
        <v>2.745008936369097E-5</v>
      </c>
      <c r="AF204" s="141">
        <f t="shared" si="134"/>
        <v>-7.9067039022852795E-2</v>
      </c>
      <c r="AG204" s="153"/>
      <c r="AH204" s="141">
        <f t="shared" si="107"/>
        <v>-6.2498970528399082E-2</v>
      </c>
      <c r="AI204" s="141">
        <f t="shared" si="108"/>
        <v>0.42339490295700177</v>
      </c>
      <c r="AJ204" s="141">
        <f t="shared" si="109"/>
        <v>-0.9784405143112116</v>
      </c>
      <c r="AK204" s="141">
        <f t="shared" si="110"/>
        <v>0.13961496065760201</v>
      </c>
      <c r="AL204" s="141">
        <f t="shared" si="111"/>
        <v>-0.23756056854089339</v>
      </c>
      <c r="AM204" s="141">
        <f t="shared" si="112"/>
        <v>-0.11934206893005392</v>
      </c>
      <c r="AN204" s="141">
        <f t="shared" si="138"/>
        <v>12.102469538344973</v>
      </c>
      <c r="AO204" s="141">
        <f t="shared" si="138"/>
        <v>12.094008940290481</v>
      </c>
      <c r="AP204" s="141">
        <f t="shared" si="138"/>
        <v>12.10995932082623</v>
      </c>
      <c r="AQ204" s="141">
        <f t="shared" si="138"/>
        <v>12.079779651634935</v>
      </c>
      <c r="AR204" s="141">
        <f t="shared" si="138"/>
        <v>12.13650905730019</v>
      </c>
      <c r="AS204" s="141">
        <f t="shared" si="138"/>
        <v>12.028431803366926</v>
      </c>
      <c r="AT204" s="141">
        <f t="shared" si="138"/>
        <v>12.229861550786046</v>
      </c>
      <c r="AU204" s="141">
        <f t="shared" si="113"/>
        <v>11.832538605603311</v>
      </c>
    </row>
    <row r="205" spans="1:47" s="141" customFormat="1" ht="12.95" customHeight="1" x14ac:dyDescent="0.2">
      <c r="A205" s="19" t="s">
        <v>117</v>
      </c>
      <c r="B205" s="19"/>
      <c r="C205" s="15">
        <v>45430.446000000004</v>
      </c>
      <c r="D205" s="15"/>
      <c r="E205" s="141">
        <f t="shared" si="101"/>
        <v>3323.0015724284235</v>
      </c>
      <c r="F205" s="141">
        <f t="shared" si="102"/>
        <v>3323</v>
      </c>
      <c r="G205" s="141">
        <f t="shared" si="128"/>
        <v>2.7266000033705495E-3</v>
      </c>
      <c r="I205" s="141">
        <f t="shared" si="139"/>
        <v>2.7266000033705495E-3</v>
      </c>
      <c r="P205" s="141">
        <f t="shared" si="103"/>
        <v>7.1076265123869525E-2</v>
      </c>
      <c r="Q205" s="161">
        <f t="shared" si="104"/>
        <v>30411.946000000004</v>
      </c>
      <c r="R205" s="141">
        <f t="shared" si="129"/>
        <v>4.6716767220843546E-3</v>
      </c>
      <c r="S205" s="153">
        <f t="shared" si="137"/>
        <v>0.1</v>
      </c>
      <c r="Z205" s="141">
        <f t="shared" si="105"/>
        <v>3323</v>
      </c>
      <c r="AA205" s="141">
        <f t="shared" si="106"/>
        <v>7.5764295585367264E-3</v>
      </c>
      <c r="AB205" s="141">
        <f t="shared" si="130"/>
        <v>6.6226435568703348E-2</v>
      </c>
      <c r="AC205" s="141">
        <f t="shared" si="131"/>
        <v>-6.8349665120498976E-2</v>
      </c>
      <c r="AD205" s="141">
        <f t="shared" si="132"/>
        <v>-4.8498295551661769E-3</v>
      </c>
      <c r="AE205" s="141">
        <f t="shared" si="133"/>
        <v>2.352084671416336E-6</v>
      </c>
      <c r="AF205" s="141">
        <f t="shared" si="134"/>
        <v>-6.8349665120498976E-2</v>
      </c>
      <c r="AG205" s="153"/>
      <c r="AH205" s="141">
        <f t="shared" si="107"/>
        <v>-6.3499835565332799E-2</v>
      </c>
      <c r="AI205" s="141">
        <f t="shared" si="108"/>
        <v>0.42090686072626882</v>
      </c>
      <c r="AJ205" s="141">
        <f t="shared" si="109"/>
        <v>-0.98209946698169637</v>
      </c>
      <c r="AK205" s="141">
        <f t="shared" si="110"/>
        <v>0.12890659882831496</v>
      </c>
      <c r="AL205" s="141">
        <f t="shared" si="111"/>
        <v>-0.21902968381847407</v>
      </c>
      <c r="AM205" s="141">
        <f t="shared" si="112"/>
        <v>-0.10995477467069728</v>
      </c>
      <c r="AN205" s="141">
        <f t="shared" si="138"/>
        <v>12.137807841721154</v>
      </c>
      <c r="AO205" s="141">
        <f t="shared" si="138"/>
        <v>12.128958457550604</v>
      </c>
      <c r="AP205" s="141">
        <f t="shared" si="138"/>
        <v>12.145362956808519</v>
      </c>
      <c r="AQ205" s="141">
        <f t="shared" si="138"/>
        <v>12.114853127967219</v>
      </c>
      <c r="AR205" s="141">
        <f t="shared" si="138"/>
        <v>12.171266111146412</v>
      </c>
      <c r="AS205" s="141">
        <f t="shared" si="138"/>
        <v>12.065723505773786</v>
      </c>
      <c r="AT205" s="141">
        <f t="shared" si="138"/>
        <v>12.259483502315483</v>
      </c>
      <c r="AU205" s="141">
        <f t="shared" si="113"/>
        <v>11.886501891651672</v>
      </c>
    </row>
    <row r="206" spans="1:47" s="141" customFormat="1" ht="12.95" customHeight="1" x14ac:dyDescent="0.2">
      <c r="A206" s="19" t="s">
        <v>118</v>
      </c>
      <c r="B206" s="19"/>
      <c r="C206" s="15">
        <v>45489.396999999997</v>
      </c>
      <c r="D206" s="15"/>
      <c r="E206" s="141">
        <f t="shared" si="101"/>
        <v>3356.9985752066113</v>
      </c>
      <c r="F206" s="141">
        <f t="shared" si="102"/>
        <v>3357</v>
      </c>
      <c r="G206" s="141">
        <f t="shared" si="128"/>
        <v>-2.4705999967409298E-3</v>
      </c>
      <c r="I206" s="141">
        <f t="shared" si="139"/>
        <v>-2.4705999967409298E-3</v>
      </c>
      <c r="P206" s="141">
        <f t="shared" si="103"/>
        <v>7.1813450991501299E-2</v>
      </c>
      <c r="Q206" s="161">
        <f t="shared" si="104"/>
        <v>30470.896999999997</v>
      </c>
      <c r="R206" s="141">
        <f t="shared" si="129"/>
        <v>5.5181202312237715E-3</v>
      </c>
      <c r="S206" s="153">
        <f t="shared" si="137"/>
        <v>0.1</v>
      </c>
      <c r="Z206" s="141">
        <f t="shared" si="105"/>
        <v>3357</v>
      </c>
      <c r="AA206" s="141">
        <f t="shared" si="106"/>
        <v>8.04561773307505E-3</v>
      </c>
      <c r="AB206" s="141">
        <f t="shared" si="130"/>
        <v>6.1297233261685319E-2</v>
      </c>
      <c r="AC206" s="141">
        <f t="shared" si="131"/>
        <v>-7.4284050988242228E-2</v>
      </c>
      <c r="AD206" s="141">
        <f t="shared" si="132"/>
        <v>-1.051621772981598E-2</v>
      </c>
      <c r="AE206" s="141">
        <f t="shared" si="133"/>
        <v>1.1059083534089597E-5</v>
      </c>
      <c r="AF206" s="141">
        <f t="shared" si="134"/>
        <v>-7.4284050988242228E-2</v>
      </c>
      <c r="AG206" s="153"/>
      <c r="AH206" s="141">
        <f t="shared" si="107"/>
        <v>-6.3767833258426249E-2</v>
      </c>
      <c r="AI206" s="141">
        <f t="shared" si="108"/>
        <v>0.42024348629831265</v>
      </c>
      <c r="AJ206" s="141">
        <f t="shared" si="109"/>
        <v>-0.98306697152661293</v>
      </c>
      <c r="AK206" s="141">
        <f t="shared" si="110"/>
        <v>0.12588947531805164</v>
      </c>
      <c r="AL206" s="141">
        <f t="shared" si="111"/>
        <v>-0.21382259472735829</v>
      </c>
      <c r="AM206" s="141">
        <f t="shared" si="112"/>
        <v>-0.10732050130198482</v>
      </c>
      <c r="AN206" s="141">
        <f t="shared" si="138"/>
        <v>12.147774550967979</v>
      </c>
      <c r="AO206" s="141">
        <f t="shared" si="138"/>
        <v>12.138840465494424</v>
      </c>
      <c r="AP206" s="141">
        <f t="shared" si="138"/>
        <v>12.155327914336668</v>
      </c>
      <c r="AQ206" s="141">
        <f t="shared" si="138"/>
        <v>12.124804005842684</v>
      </c>
      <c r="AR206" s="141">
        <f t="shared" si="138"/>
        <v>12.180996547682758</v>
      </c>
      <c r="AS206" s="141">
        <f t="shared" si="138"/>
        <v>12.076373990158331</v>
      </c>
      <c r="AT206" s="141">
        <f t="shared" si="138"/>
        <v>12.267675812978226</v>
      </c>
      <c r="AU206" s="141">
        <f t="shared" si="113"/>
        <v>11.901791489365376</v>
      </c>
    </row>
    <row r="207" spans="1:47" s="141" customFormat="1" ht="12.95" customHeight="1" x14ac:dyDescent="0.2">
      <c r="A207" s="19" t="s">
        <v>118</v>
      </c>
      <c r="B207" s="19"/>
      <c r="C207" s="15">
        <v>45489.404000000002</v>
      </c>
      <c r="D207" s="15"/>
      <c r="E207" s="141">
        <f t="shared" si="101"/>
        <v>3357.0026121019923</v>
      </c>
      <c r="F207" s="141">
        <f t="shared" si="102"/>
        <v>3357</v>
      </c>
      <c r="G207" s="141">
        <f t="shared" si="128"/>
        <v>4.5294000083231367E-3</v>
      </c>
      <c r="I207" s="141">
        <f t="shared" si="139"/>
        <v>4.5294000083231367E-3</v>
      </c>
      <c r="P207" s="141">
        <f t="shared" si="103"/>
        <v>7.1813450991501299E-2</v>
      </c>
      <c r="Q207" s="161">
        <f t="shared" si="104"/>
        <v>30470.904000000002</v>
      </c>
      <c r="R207" s="141">
        <f t="shared" si="129"/>
        <v>4.5271435167069185E-3</v>
      </c>
      <c r="S207" s="153">
        <f t="shared" si="137"/>
        <v>0.1</v>
      </c>
      <c r="Z207" s="141">
        <f t="shared" si="105"/>
        <v>3357</v>
      </c>
      <c r="AA207" s="141">
        <f t="shared" si="106"/>
        <v>8.04561773307505E-3</v>
      </c>
      <c r="AB207" s="141">
        <f t="shared" si="130"/>
        <v>6.8297233266749385E-2</v>
      </c>
      <c r="AC207" s="141">
        <f t="shared" si="131"/>
        <v>-6.7284050983178162E-2</v>
      </c>
      <c r="AD207" s="141">
        <f t="shared" si="132"/>
        <v>-3.5162177247519133E-3</v>
      </c>
      <c r="AE207" s="141">
        <f t="shared" si="133"/>
        <v>1.2363787087859523E-6</v>
      </c>
      <c r="AF207" s="141">
        <f t="shared" si="134"/>
        <v>-6.7284050983178162E-2</v>
      </c>
      <c r="AG207" s="153"/>
      <c r="AH207" s="141">
        <f t="shared" si="107"/>
        <v>-6.3767833258426249E-2</v>
      </c>
      <c r="AI207" s="141">
        <f t="shared" si="108"/>
        <v>0.42024348629831265</v>
      </c>
      <c r="AJ207" s="141">
        <f t="shared" si="109"/>
        <v>-0.98306697152661293</v>
      </c>
      <c r="AK207" s="141">
        <f t="shared" si="110"/>
        <v>0.12588947531805164</v>
      </c>
      <c r="AL207" s="141">
        <f t="shared" si="111"/>
        <v>-0.21382259472735829</v>
      </c>
      <c r="AM207" s="141">
        <f t="shared" si="112"/>
        <v>-0.10732050130198482</v>
      </c>
      <c r="AN207" s="141">
        <f t="shared" si="138"/>
        <v>12.147774550967979</v>
      </c>
      <c r="AO207" s="141">
        <f t="shared" si="138"/>
        <v>12.138840465494424</v>
      </c>
      <c r="AP207" s="141">
        <f t="shared" si="138"/>
        <v>12.155327914336668</v>
      </c>
      <c r="AQ207" s="141">
        <f t="shared" si="138"/>
        <v>12.124804005842684</v>
      </c>
      <c r="AR207" s="141">
        <f t="shared" si="138"/>
        <v>12.180996547682758</v>
      </c>
      <c r="AS207" s="141">
        <f t="shared" si="138"/>
        <v>12.076373990158331</v>
      </c>
      <c r="AT207" s="141">
        <f t="shared" si="138"/>
        <v>12.267675812978226</v>
      </c>
      <c r="AU207" s="141">
        <f t="shared" si="113"/>
        <v>11.901791489365376</v>
      </c>
    </row>
    <row r="208" spans="1:47" s="141" customFormat="1" ht="12.95" customHeight="1" x14ac:dyDescent="0.2">
      <c r="A208" s="19" t="s">
        <v>118</v>
      </c>
      <c r="B208" s="19"/>
      <c r="C208" s="15">
        <v>45496.341</v>
      </c>
      <c r="D208" s="15"/>
      <c r="E208" s="141">
        <f t="shared" si="101"/>
        <v>3361.0031754219067</v>
      </c>
      <c r="F208" s="141">
        <f t="shared" si="102"/>
        <v>3361</v>
      </c>
      <c r="G208" s="141">
        <f t="shared" si="128"/>
        <v>5.5062000028556213E-3</v>
      </c>
      <c r="I208" s="141">
        <f t="shared" si="139"/>
        <v>5.5062000028556213E-3</v>
      </c>
      <c r="P208" s="141">
        <f t="shared" si="103"/>
        <v>7.1900303814725119E-2</v>
      </c>
      <c r="Q208" s="161">
        <f t="shared" si="104"/>
        <v>30477.841</v>
      </c>
      <c r="R208" s="141">
        <f t="shared" si="129"/>
        <v>4.4081770209813036E-3</v>
      </c>
      <c r="S208" s="153">
        <f t="shared" si="137"/>
        <v>0.1</v>
      </c>
      <c r="Z208" s="141">
        <f t="shared" si="105"/>
        <v>3361</v>
      </c>
      <c r="AA208" s="141">
        <f t="shared" si="106"/>
        <v>8.1013919991704403E-3</v>
      </c>
      <c r="AB208" s="141">
        <f t="shared" si="130"/>
        <v>6.93051118184103E-2</v>
      </c>
      <c r="AC208" s="141">
        <f t="shared" si="131"/>
        <v>-6.6394103811869498E-2</v>
      </c>
      <c r="AD208" s="141">
        <f t="shared" si="132"/>
        <v>-2.595191996314819E-3</v>
      </c>
      <c r="AE208" s="141">
        <f t="shared" si="133"/>
        <v>6.7350214977364956E-7</v>
      </c>
      <c r="AF208" s="141">
        <f t="shared" si="134"/>
        <v>-6.6394103811869498E-2</v>
      </c>
      <c r="AG208" s="153"/>
      <c r="AH208" s="141">
        <f t="shared" si="107"/>
        <v>-6.3798911815554679E-2</v>
      </c>
      <c r="AI208" s="141">
        <f t="shared" si="108"/>
        <v>0.42016662846302966</v>
      </c>
      <c r="AJ208" s="141">
        <f t="shared" si="109"/>
        <v>-0.9831788209522806</v>
      </c>
      <c r="AK208" s="141">
        <f t="shared" si="110"/>
        <v>0.125535000806384</v>
      </c>
      <c r="AL208" s="141">
        <f t="shared" si="111"/>
        <v>-0.21321121564387613</v>
      </c>
      <c r="AM208" s="141">
        <f t="shared" si="112"/>
        <v>-0.10701130105709128</v>
      </c>
      <c r="AN208" s="141">
        <f t="shared" si="138"/>
        <v>12.148945797432276</v>
      </c>
      <c r="AO208" s="141">
        <f t="shared" si="138"/>
        <v>12.140002533055076</v>
      </c>
      <c r="AP208" s="141">
        <f t="shared" si="138"/>
        <v>12.156498357700839</v>
      </c>
      <c r="AQ208" s="141">
        <f t="shared" si="138"/>
        <v>12.125975151762026</v>
      </c>
      <c r="AR208" s="141">
        <f t="shared" si="138"/>
        <v>12.182137937019505</v>
      </c>
      <c r="AS208" s="141">
        <f t="shared" si="138"/>
        <v>12.077629419575512</v>
      </c>
      <c r="AT208" s="141">
        <f t="shared" si="138"/>
        <v>12.268633958749158</v>
      </c>
      <c r="AU208" s="141">
        <f t="shared" si="113"/>
        <v>11.903590265566987</v>
      </c>
    </row>
    <row r="209" spans="1:47" s="141" customFormat="1" ht="12.95" customHeight="1" x14ac:dyDescent="0.2">
      <c r="A209" s="19" t="s">
        <v>118</v>
      </c>
      <c r="B209" s="19"/>
      <c r="C209" s="15">
        <v>45534.485000000001</v>
      </c>
      <c r="D209" s="15"/>
      <c r="E209" s="141">
        <f t="shared" si="101"/>
        <v>3383.0007950377117</v>
      </c>
      <c r="F209" s="141">
        <f t="shared" si="102"/>
        <v>3383</v>
      </c>
      <c r="G209" s="141">
        <f t="shared" si="128"/>
        <v>1.3786000054096803E-3</v>
      </c>
      <c r="I209" s="141">
        <f t="shared" si="139"/>
        <v>1.3786000054096803E-3</v>
      </c>
      <c r="P209" s="141">
        <f t="shared" si="103"/>
        <v>7.2378465016007837E-2</v>
      </c>
      <c r="Q209" s="161">
        <f t="shared" si="104"/>
        <v>30515.985000000001</v>
      </c>
      <c r="R209" s="141">
        <f t="shared" si="129"/>
        <v>5.0409808315231607E-3</v>
      </c>
      <c r="S209" s="153">
        <f t="shared" si="137"/>
        <v>0.1</v>
      </c>
      <c r="Z209" s="141">
        <f t="shared" si="105"/>
        <v>3383</v>
      </c>
      <c r="AA209" s="141">
        <f t="shared" si="106"/>
        <v>8.4103142092604999E-3</v>
      </c>
      <c r="AB209" s="141">
        <f t="shared" si="130"/>
        <v>6.5346750812157017E-2</v>
      </c>
      <c r="AC209" s="141">
        <f t="shared" si="131"/>
        <v>-7.0999865010598157E-2</v>
      </c>
      <c r="AD209" s="141">
        <f t="shared" si="132"/>
        <v>-7.0317142038508196E-3</v>
      </c>
      <c r="AE209" s="141">
        <f t="shared" si="133"/>
        <v>4.9445004644637368E-6</v>
      </c>
      <c r="AF209" s="141">
        <f t="shared" si="134"/>
        <v>-7.0999865010598157E-2</v>
      </c>
      <c r="AG209" s="153"/>
      <c r="AH209" s="141">
        <f t="shared" si="107"/>
        <v>-6.3968150806747337E-2</v>
      </c>
      <c r="AI209" s="141">
        <f t="shared" si="108"/>
        <v>0.41974834576362408</v>
      </c>
      <c r="AJ209" s="141">
        <f t="shared" si="109"/>
        <v>-0.98378660926026928</v>
      </c>
      <c r="AK209" s="141">
        <f t="shared" si="110"/>
        <v>0.12358718756949839</v>
      </c>
      <c r="AL209" s="141">
        <f t="shared" si="111"/>
        <v>-0.20985316625398565</v>
      </c>
      <c r="AM209" s="141">
        <f t="shared" si="112"/>
        <v>-0.10531335263025932</v>
      </c>
      <c r="AN209" s="141">
        <f t="shared" si="138"/>
        <v>12.155382765016997</v>
      </c>
      <c r="AO209" s="141">
        <f t="shared" si="138"/>
        <v>12.146392036888042</v>
      </c>
      <c r="AP209" s="141">
        <f t="shared" si="138"/>
        <v>12.162928652236371</v>
      </c>
      <c r="AQ209" s="141">
        <f t="shared" si="138"/>
        <v>12.132418249936812</v>
      </c>
      <c r="AR209" s="141">
        <f t="shared" si="138"/>
        <v>12.188402969676103</v>
      </c>
      <c r="AS209" s="141">
        <f t="shared" si="138"/>
        <v>12.084543390806813</v>
      </c>
      <c r="AT209" s="141">
        <f t="shared" si="138"/>
        <v>12.273882720847629</v>
      </c>
      <c r="AU209" s="141">
        <f t="shared" si="113"/>
        <v>11.913483534675853</v>
      </c>
    </row>
    <row r="210" spans="1:47" s="141" customFormat="1" ht="12.95" customHeight="1" x14ac:dyDescent="0.2">
      <c r="A210" s="19" t="s">
        <v>119</v>
      </c>
      <c r="B210" s="19"/>
      <c r="C210" s="15">
        <v>45702.69</v>
      </c>
      <c r="D210" s="15"/>
      <c r="E210" s="141">
        <f t="shared" si="101"/>
        <v>3480.0045074820428</v>
      </c>
      <c r="F210" s="141">
        <f t="shared" si="102"/>
        <v>3480</v>
      </c>
      <c r="G210" s="141">
        <f t="shared" si="128"/>
        <v>7.816000004822854E-3</v>
      </c>
      <c r="I210" s="141">
        <f t="shared" si="139"/>
        <v>7.816000004822854E-3</v>
      </c>
      <c r="P210" s="141">
        <f t="shared" si="103"/>
        <v>7.4496219446851378E-2</v>
      </c>
      <c r="Q210" s="161">
        <f t="shared" si="104"/>
        <v>30684.190000000002</v>
      </c>
      <c r="R210" s="141">
        <f t="shared" si="129"/>
        <v>4.4462516648370786E-3</v>
      </c>
      <c r="S210" s="153">
        <f t="shared" si="137"/>
        <v>0.1</v>
      </c>
      <c r="Z210" s="141">
        <f t="shared" si="105"/>
        <v>3480</v>
      </c>
      <c r="AA210" s="141">
        <f t="shared" si="106"/>
        <v>9.8159367862204749E-3</v>
      </c>
      <c r="AB210" s="141">
        <f t="shared" si="130"/>
        <v>7.2496282665453757E-2</v>
      </c>
      <c r="AC210" s="141">
        <f t="shared" si="131"/>
        <v>-6.6680219442028524E-2</v>
      </c>
      <c r="AD210" s="141">
        <f t="shared" si="132"/>
        <v>-1.999936781397621E-3</v>
      </c>
      <c r="AE210" s="141">
        <f t="shared" si="133"/>
        <v>3.9997471295870757E-7</v>
      </c>
      <c r="AF210" s="141">
        <f t="shared" si="134"/>
        <v>-6.6680219442028524E-2</v>
      </c>
      <c r="AG210" s="153"/>
      <c r="AH210" s="141">
        <f t="shared" si="107"/>
        <v>-6.4680282660630903E-2</v>
      </c>
      <c r="AI210" s="141">
        <f t="shared" si="108"/>
        <v>0.41799245684391073</v>
      </c>
      <c r="AJ210" s="141">
        <f t="shared" si="109"/>
        <v>-0.98631930895612163</v>
      </c>
      <c r="AK210" s="141">
        <f t="shared" si="110"/>
        <v>0.11503475511688671</v>
      </c>
      <c r="AL210" s="141">
        <f t="shared" si="111"/>
        <v>-0.1951365210954133</v>
      </c>
      <c r="AM210" s="141">
        <f t="shared" si="112"/>
        <v>-9.7879046501507652E-2</v>
      </c>
      <c r="AN210" s="141">
        <f t="shared" si="138"/>
        <v>12.183666686840057</v>
      </c>
      <c r="AO210" s="141">
        <f t="shared" si="138"/>
        <v>12.174530037045281</v>
      </c>
      <c r="AP210" s="141">
        <f t="shared" si="138"/>
        <v>12.191137355778565</v>
      </c>
      <c r="AQ210" s="141">
        <f t="shared" si="138"/>
        <v>12.160865938539995</v>
      </c>
      <c r="AR210" s="141">
        <f t="shared" si="138"/>
        <v>12.215774611914968</v>
      </c>
      <c r="AS210" s="141">
        <f t="shared" si="138"/>
        <v>12.115209609034006</v>
      </c>
      <c r="AT210" s="141">
        <f t="shared" si="138"/>
        <v>12.296610591625049</v>
      </c>
      <c r="AU210" s="141">
        <f t="shared" si="113"/>
        <v>11.957103857564945</v>
      </c>
    </row>
    <row r="211" spans="1:47" s="141" customFormat="1" ht="12.95" customHeight="1" x14ac:dyDescent="0.2">
      <c r="A211" s="19" t="s">
        <v>120</v>
      </c>
      <c r="B211" s="19"/>
      <c r="C211" s="15">
        <v>45848.353999999999</v>
      </c>
      <c r="D211" s="15"/>
      <c r="E211" s="141">
        <f t="shared" si="101"/>
        <v>3564.0088401088406</v>
      </c>
      <c r="F211" s="141">
        <f t="shared" si="102"/>
        <v>3564</v>
      </c>
      <c r="G211" s="141">
        <f t="shared" si="128"/>
        <v>1.5328800000133924E-2</v>
      </c>
      <c r="I211" s="141">
        <f t="shared" si="139"/>
        <v>1.5328800000133924E-2</v>
      </c>
      <c r="P211" s="141">
        <f t="shared" si="103"/>
        <v>7.6342661819412225E-2</v>
      </c>
      <c r="Q211" s="161">
        <f t="shared" si="104"/>
        <v>30829.853999999999</v>
      </c>
      <c r="R211" s="141">
        <f t="shared" si="129"/>
        <v>3.7226913341019863E-3</v>
      </c>
      <c r="S211" s="153">
        <f t="shared" si="137"/>
        <v>0.1</v>
      </c>
      <c r="Z211" s="141">
        <f t="shared" si="105"/>
        <v>3564</v>
      </c>
      <c r="AA211" s="141">
        <f t="shared" si="106"/>
        <v>1.109030495390817E-2</v>
      </c>
      <c r="AB211" s="141">
        <f t="shared" si="130"/>
        <v>8.0581156865637979E-2</v>
      </c>
      <c r="AC211" s="141">
        <f t="shared" si="131"/>
        <v>-6.1013861819278301E-2</v>
      </c>
      <c r="AD211" s="141">
        <f t="shared" si="132"/>
        <v>4.2384950462257542E-3</v>
      </c>
      <c r="AE211" s="141">
        <f t="shared" si="133"/>
        <v>1.7964840256880259E-6</v>
      </c>
      <c r="AF211" s="141">
        <f t="shared" si="134"/>
        <v>-6.1013861819278301E-2</v>
      </c>
      <c r="AG211" s="153"/>
      <c r="AH211" s="141">
        <f t="shared" si="107"/>
        <v>-6.5252356865504055E-2</v>
      </c>
      <c r="AI211" s="141">
        <f t="shared" si="108"/>
        <v>0.41658586234746608</v>
      </c>
      <c r="AJ211" s="141">
        <f t="shared" si="109"/>
        <v>-0.98832282445711983</v>
      </c>
      <c r="AK211" s="141">
        <f t="shared" si="110"/>
        <v>0.10767413413879541</v>
      </c>
      <c r="AL211" s="141">
        <f t="shared" si="111"/>
        <v>-0.18250500199770989</v>
      </c>
      <c r="AM211" s="141">
        <f t="shared" si="112"/>
        <v>-9.1506634603904582E-2</v>
      </c>
      <c r="AN211" s="141">
        <f t="shared" ref="AN211:AT220" si="140">$AU211+$AB$7*SIN(AO211)</f>
        <v>12.208035025794961</v>
      </c>
      <c r="AO211" s="141">
        <f t="shared" si="140"/>
        <v>12.198860103371528</v>
      </c>
      <c r="AP211" s="141">
        <f t="shared" si="140"/>
        <v>12.215379979214127</v>
      </c>
      <c r="AQ211" s="141">
        <f t="shared" si="140"/>
        <v>12.185559270636922</v>
      </c>
      <c r="AR211" s="141">
        <f t="shared" si="140"/>
        <v>12.239154000192004</v>
      </c>
      <c r="AS211" s="141">
        <f t="shared" si="140"/>
        <v>12.142000482362668</v>
      </c>
      <c r="AT211" s="141">
        <f t="shared" si="140"/>
        <v>12.315769147083167</v>
      </c>
      <c r="AU211" s="141">
        <f t="shared" si="113"/>
        <v>11.994878157798798</v>
      </c>
    </row>
    <row r="212" spans="1:47" s="141" customFormat="1" ht="12.95" customHeight="1" x14ac:dyDescent="0.2">
      <c r="A212" s="19" t="s">
        <v>121</v>
      </c>
      <c r="B212" s="19"/>
      <c r="C212" s="15">
        <v>45867.421000000002</v>
      </c>
      <c r="D212" s="15"/>
      <c r="E212" s="141">
        <f t="shared" si="101"/>
        <v>3575.0047664200461</v>
      </c>
      <c r="F212" s="141">
        <f t="shared" si="102"/>
        <v>3575</v>
      </c>
      <c r="G212" s="141">
        <f t="shared" si="128"/>
        <v>8.2650000040302984E-3</v>
      </c>
      <c r="I212" s="141">
        <f t="shared" si="139"/>
        <v>8.2650000040302984E-3</v>
      </c>
      <c r="P212" s="141">
        <f t="shared" si="103"/>
        <v>7.6585317728763758E-2</v>
      </c>
      <c r="Q212" s="161">
        <f t="shared" si="104"/>
        <v>30848.921000000002</v>
      </c>
      <c r="R212" s="141">
        <f t="shared" si="129"/>
        <v>4.6676658140085286E-3</v>
      </c>
      <c r="S212" s="153">
        <f t="shared" si="137"/>
        <v>0.1</v>
      </c>
      <c r="Z212" s="141">
        <f t="shared" si="105"/>
        <v>3575</v>
      </c>
      <c r="AA212" s="141">
        <f t="shared" si="106"/>
        <v>1.1261096718314489E-2</v>
      </c>
      <c r="AB212" s="141">
        <f t="shared" si="130"/>
        <v>7.3589221014479567E-2</v>
      </c>
      <c r="AC212" s="141">
        <f t="shared" si="131"/>
        <v>-6.8320317724733459E-2</v>
      </c>
      <c r="AD212" s="141">
        <f t="shared" si="132"/>
        <v>-2.996096714284191E-3</v>
      </c>
      <c r="AE212" s="141">
        <f t="shared" si="133"/>
        <v>8.9765955213445253E-7</v>
      </c>
      <c r="AF212" s="141">
        <f t="shared" si="134"/>
        <v>-6.8320317724733459E-2</v>
      </c>
      <c r="AG212" s="153"/>
      <c r="AH212" s="141">
        <f t="shared" si="107"/>
        <v>-6.5324221010449268E-2</v>
      </c>
      <c r="AI212" s="141">
        <f t="shared" si="108"/>
        <v>0.41640934760095971</v>
      </c>
      <c r="AJ212" s="141">
        <f t="shared" si="109"/>
        <v>-0.98857239783484374</v>
      </c>
      <c r="AK212" s="141">
        <f t="shared" si="110"/>
        <v>0.10671328693209546</v>
      </c>
      <c r="AL212" s="141">
        <f t="shared" si="111"/>
        <v>-0.18085831297334135</v>
      </c>
      <c r="AM212" s="141">
        <f t="shared" si="112"/>
        <v>-9.0676458205074514E-2</v>
      </c>
      <c r="AN212" s="141">
        <f t="shared" si="140"/>
        <v>12.211217744070602</v>
      </c>
      <c r="AO212" s="141">
        <f t="shared" si="140"/>
        <v>12.202044126055021</v>
      </c>
      <c r="AP212" s="141">
        <f t="shared" si="140"/>
        <v>12.218542076308843</v>
      </c>
      <c r="AQ212" s="141">
        <f t="shared" si="140"/>
        <v>12.188797270301167</v>
      </c>
      <c r="AR212" s="141">
        <f t="shared" si="140"/>
        <v>12.242193856020858</v>
      </c>
      <c r="AS212" s="141">
        <f t="shared" si="140"/>
        <v>12.14552455474492</v>
      </c>
      <c r="AT212" s="141">
        <f t="shared" si="140"/>
        <v>12.318243526085149</v>
      </c>
      <c r="AU212" s="141">
        <f t="shared" si="113"/>
        <v>11.99982479235323</v>
      </c>
    </row>
    <row r="213" spans="1:47" s="141" customFormat="1" ht="12.95" customHeight="1" x14ac:dyDescent="0.2">
      <c r="A213" s="19" t="s">
        <v>120</v>
      </c>
      <c r="B213" s="19"/>
      <c r="C213" s="15">
        <v>45886.493000000002</v>
      </c>
      <c r="D213" s="15"/>
      <c r="E213" s="141">
        <f t="shared" ref="E213:E276" si="141">+(C213-C$7)/C$8</f>
        <v>3586.0035762279485</v>
      </c>
      <c r="F213" s="141">
        <f t="shared" ref="F213:F276" si="142">ROUND(2*E213,0)/2</f>
        <v>3586</v>
      </c>
      <c r="G213" s="141">
        <f t="shared" si="128"/>
        <v>6.201200005307328E-3</v>
      </c>
      <c r="I213" s="141">
        <f t="shared" si="139"/>
        <v>6.201200005307328E-3</v>
      </c>
      <c r="P213" s="141">
        <f t="shared" ref="P213:P276" si="143">+D$11+D$12*F213+D$13*F213^2</f>
        <v>7.682817276923333E-2</v>
      </c>
      <c r="Q213" s="161">
        <f t="shared" ref="Q213:Q276" si="144">+C213-15018.5</f>
        <v>30867.993000000002</v>
      </c>
      <c r="R213" s="141">
        <f t="shared" si="129"/>
        <v>4.9881692817963456E-3</v>
      </c>
      <c r="S213" s="153">
        <f t="shared" si="137"/>
        <v>0.1</v>
      </c>
      <c r="Z213" s="141">
        <f t="shared" ref="Z213:Z276" si="145">F213</f>
        <v>3586</v>
      </c>
      <c r="AA213" s="141">
        <f t="shared" ref="AA213:AA276" si="146">AB$3+AB$4*Z213+AB$5*Z213^2+AH213</f>
        <v>1.143279186646684E-2</v>
      </c>
      <c r="AB213" s="141">
        <f t="shared" si="130"/>
        <v>7.1596580908073817E-2</v>
      </c>
      <c r="AC213" s="141">
        <f t="shared" si="131"/>
        <v>-7.0626972763926002E-2</v>
      </c>
      <c r="AD213" s="141">
        <f t="shared" si="132"/>
        <v>-5.2315918611595125E-3</v>
      </c>
      <c r="AE213" s="141">
        <f t="shared" si="133"/>
        <v>2.7369553401750453E-6</v>
      </c>
      <c r="AF213" s="141">
        <f t="shared" si="134"/>
        <v>-7.0626972763926002E-2</v>
      </c>
      <c r="AG213" s="153"/>
      <c r="AH213" s="141">
        <f t="shared" ref="AH213:AH276" si="147">$AB$6*($AB$11/AI213*AJ213+$AB$12)</f>
        <v>-6.539538090276649E-2</v>
      </c>
      <c r="AI213" s="141">
        <f t="shared" ref="AI213:AI276" si="148">1+$AB$7*COS(AL213)</f>
        <v>0.41623459322376144</v>
      </c>
      <c r="AJ213" s="141">
        <f t="shared" ref="AJ213:AJ276" si="149">SIN(AL213+RADIANS($AB$9))</f>
        <v>-0.98881903974227126</v>
      </c>
      <c r="AK213" s="141">
        <f t="shared" ref="AK213:AK276" si="150">$AB$7*SIN(AL213)</f>
        <v>0.10575313246784648</v>
      </c>
      <c r="AL213" s="141">
        <f t="shared" ref="AL213:AL276" si="151">2*ATAN(AM213)</f>
        <v>-0.17921330631032079</v>
      </c>
      <c r="AM213" s="141">
        <f t="shared" ref="AM213:AM276" si="152">SQRT((1+$AB$7)/(1-$AB$7))*TAN(AN213/2)</f>
        <v>-8.9847253726643733E-2</v>
      </c>
      <c r="AN213" s="141">
        <f t="shared" si="140"/>
        <v>12.214398552006095</v>
      </c>
      <c r="AO213" s="141">
        <f t="shared" si="140"/>
        <v>12.205227729349497</v>
      </c>
      <c r="AP213" s="141">
        <f t="shared" si="140"/>
        <v>12.221701303343403</v>
      </c>
      <c r="AQ213" s="141">
        <f t="shared" si="140"/>
        <v>12.192036314707492</v>
      </c>
      <c r="AR213" s="141">
        <f t="shared" si="140"/>
        <v>12.245228753954366</v>
      </c>
      <c r="AS213" s="141">
        <f t="shared" si="140"/>
        <v>12.149052218699705</v>
      </c>
      <c r="AT213" s="141">
        <f t="shared" si="140"/>
        <v>12.320710113653437</v>
      </c>
      <c r="AU213" s="141">
        <f t="shared" ref="AU213:AU276" si="153">RADIANS($AB$9)+$AB$18*(F213-AB$15)</f>
        <v>12.004771426907663</v>
      </c>
    </row>
    <row r="214" spans="1:47" s="141" customFormat="1" ht="12.95" customHeight="1" x14ac:dyDescent="0.2">
      <c r="A214" s="19" t="s">
        <v>99</v>
      </c>
      <c r="B214" s="19"/>
      <c r="C214" s="15">
        <v>46203.822</v>
      </c>
      <c r="D214" s="15"/>
      <c r="E214" s="141">
        <f t="shared" si="141"/>
        <v>3769.0070010146464</v>
      </c>
      <c r="F214" s="141">
        <f t="shared" si="142"/>
        <v>3769</v>
      </c>
      <c r="G214" s="141">
        <f t="shared" ref="G214:G245" si="154">+C214-(C$7+F214*C$8)</f>
        <v>1.2139800004661083E-2</v>
      </c>
      <c r="I214" s="141">
        <f>+C214-(C$7+F214*C$8)</f>
        <v>1.2139800004661083E-2</v>
      </c>
      <c r="P214" s="141">
        <f t="shared" si="143"/>
        <v>8.0897610562138386E-2</v>
      </c>
      <c r="Q214" s="161">
        <f t="shared" si="144"/>
        <v>31185.322</v>
      </c>
      <c r="R214" s="141">
        <f t="shared" ref="R214:R245" si="155">+(P214-G214)^2</f>
        <v>4.7276365126579373E-3</v>
      </c>
      <c r="S214" s="153">
        <f t="shared" si="137"/>
        <v>0.1</v>
      </c>
      <c r="Z214" s="141">
        <f t="shared" si="145"/>
        <v>3769</v>
      </c>
      <c r="AA214" s="141">
        <f t="shared" si="146"/>
        <v>1.4421077323065815E-2</v>
      </c>
      <c r="AB214" s="141">
        <f t="shared" ref="AB214:AB245" si="156">IF(S214&lt;&gt;0,G214-AH214, -9999)</f>
        <v>7.8616333243733655E-2</v>
      </c>
      <c r="AC214" s="141">
        <f t="shared" ref="AC214:AC245" si="157">+G214-P214</f>
        <v>-6.8757810557477303E-2</v>
      </c>
      <c r="AD214" s="141">
        <f t="shared" ref="AD214:AD245" si="158">IF(S214&lt;&gt;0,G214-AA214, -9999)</f>
        <v>-2.2812773184047314E-3</v>
      </c>
      <c r="AE214" s="141">
        <f t="shared" ref="AE214:AE245" si="159">+(G214-AA214)^2*S214</f>
        <v>5.2042262034678823E-7</v>
      </c>
      <c r="AF214" s="141">
        <f t="shared" ref="AF214:AF245" si="160">IF(S214&lt;&gt;0,G214-P214, -9999)</f>
        <v>-6.8757810557477303E-2</v>
      </c>
      <c r="AG214" s="153"/>
      <c r="AH214" s="141">
        <f t="shared" si="147"/>
        <v>-6.6476533239072572E-2</v>
      </c>
      <c r="AI214" s="141">
        <f t="shared" si="148"/>
        <v>0.41358053865520128</v>
      </c>
      <c r="AJ214" s="141">
        <f t="shared" si="149"/>
        <v>-0.9925005001008701</v>
      </c>
      <c r="AK214" s="141">
        <f t="shared" si="150"/>
        <v>8.9877641999917005E-2</v>
      </c>
      <c r="AL214" s="141">
        <f t="shared" si="151"/>
        <v>-0.15208166749796548</v>
      </c>
      <c r="AM214" s="141">
        <f t="shared" si="152"/>
        <v>-7.6187734839239588E-2</v>
      </c>
      <c r="AN214" s="141">
        <f t="shared" si="140"/>
        <v>12.267044227080149</v>
      </c>
      <c r="AO214" s="141">
        <f t="shared" si="140"/>
        <v>12.258144385667213</v>
      </c>
      <c r="AP214" s="141">
        <f t="shared" si="140"/>
        <v>12.273849113231496</v>
      </c>
      <c r="AQ214" s="141">
        <f t="shared" si="140"/>
        <v>12.24608345827062</v>
      </c>
      <c r="AR214" s="141">
        <f t="shared" si="140"/>
        <v>12.295014837739705</v>
      </c>
      <c r="AS214" s="141">
        <f t="shared" si="140"/>
        <v>12.208248952463183</v>
      </c>
      <c r="AT214" s="141">
        <f t="shared" si="140"/>
        <v>12.360658100933419</v>
      </c>
      <c r="AU214" s="141">
        <f t="shared" si="153"/>
        <v>12.087065438131413</v>
      </c>
    </row>
    <row r="215" spans="1:47" s="141" customFormat="1" ht="12.95" customHeight="1" x14ac:dyDescent="0.2">
      <c r="A215" s="19" t="s">
        <v>99</v>
      </c>
      <c r="B215" s="19"/>
      <c r="C215" s="15">
        <v>46210.758000000002</v>
      </c>
      <c r="D215" s="15"/>
      <c r="E215" s="141">
        <f t="shared" si="141"/>
        <v>3773.0069876352227</v>
      </c>
      <c r="F215" s="141">
        <f t="shared" si="142"/>
        <v>3773</v>
      </c>
      <c r="G215" s="141">
        <f t="shared" si="154"/>
        <v>1.211660000262782E-2</v>
      </c>
      <c r="I215" s="141">
        <f>+C215-(C$7+F215*C$8)</f>
        <v>1.211660000262782E-2</v>
      </c>
      <c r="P215" s="141">
        <f t="shared" si="143"/>
        <v>8.0987175518275611E-2</v>
      </c>
      <c r="Q215" s="161">
        <f t="shared" si="144"/>
        <v>31192.258000000002</v>
      </c>
      <c r="R215" s="141">
        <f t="shared" si="155"/>
        <v>4.7431561718565447E-3</v>
      </c>
      <c r="S215" s="153">
        <f t="shared" si="137"/>
        <v>0.1</v>
      </c>
      <c r="Z215" s="141">
        <f t="shared" si="145"/>
        <v>3773</v>
      </c>
      <c r="AA215" s="141">
        <f t="shared" si="146"/>
        <v>1.4489161163487058E-2</v>
      </c>
      <c r="AB215" s="141">
        <f t="shared" si="156"/>
        <v>7.8614614357416374E-2</v>
      </c>
      <c r="AC215" s="141">
        <f t="shared" si="157"/>
        <v>-6.8870575515647792E-2</v>
      </c>
      <c r="AD215" s="141">
        <f t="shared" si="158"/>
        <v>-2.3725611608592378E-3</v>
      </c>
      <c r="AE215" s="141">
        <f t="shared" si="159"/>
        <v>5.6290464620177348E-7</v>
      </c>
      <c r="AF215" s="141">
        <f t="shared" si="160"/>
        <v>-6.8870575515647792E-2</v>
      </c>
      <c r="AG215" s="153"/>
      <c r="AH215" s="141">
        <f t="shared" si="147"/>
        <v>-6.6498014354788554E-2</v>
      </c>
      <c r="AI215" s="141">
        <f t="shared" si="148"/>
        <v>0.41352776329636898</v>
      </c>
      <c r="AJ215" s="141">
        <f t="shared" si="149"/>
        <v>-0.9925722449527572</v>
      </c>
      <c r="AK215" s="141">
        <f t="shared" si="150"/>
        <v>8.9532623949202597E-2</v>
      </c>
      <c r="AL215" s="141">
        <f t="shared" si="151"/>
        <v>-0.1514933471247597</v>
      </c>
      <c r="AM215" s="141">
        <f t="shared" si="152"/>
        <v>-7.5891873801091775E-2</v>
      </c>
      <c r="AN215" s="141">
        <f t="shared" si="140"/>
        <v>12.268189424849817</v>
      </c>
      <c r="AO215" s="141">
        <f t="shared" si="140"/>
        <v>12.259300318456736</v>
      </c>
      <c r="AP215" s="141">
        <f t="shared" si="140"/>
        <v>12.274980557906749</v>
      </c>
      <c r="AQ215" s="141">
        <f t="shared" si="140"/>
        <v>12.247268336178006</v>
      </c>
      <c r="AR215" s="141">
        <f t="shared" si="140"/>
        <v>12.29608875543056</v>
      </c>
      <c r="AS215" s="141">
        <f t="shared" si="140"/>
        <v>12.209553208976532</v>
      </c>
      <c r="AT215" s="141">
        <f t="shared" si="140"/>
        <v>12.36150953212103</v>
      </c>
      <c r="AU215" s="141">
        <f t="shared" si="153"/>
        <v>12.088864214333025</v>
      </c>
    </row>
    <row r="216" spans="1:47" s="141" customFormat="1" ht="12.95" customHeight="1" x14ac:dyDescent="0.2">
      <c r="A216" s="19" t="s">
        <v>99</v>
      </c>
      <c r="B216" s="19"/>
      <c r="C216" s="15">
        <v>46210.76</v>
      </c>
      <c r="D216" s="15"/>
      <c r="E216" s="141">
        <f t="shared" si="141"/>
        <v>3773.0081410339026</v>
      </c>
      <c r="F216" s="141">
        <f t="shared" si="142"/>
        <v>3773</v>
      </c>
      <c r="G216" s="141">
        <f t="shared" si="154"/>
        <v>1.4116600003035273E-2</v>
      </c>
      <c r="I216" s="141">
        <f>+C216-(C$7+F216*C$8)</f>
        <v>1.4116600003035273E-2</v>
      </c>
      <c r="P216" s="141">
        <f t="shared" si="143"/>
        <v>8.0987175518275611E-2</v>
      </c>
      <c r="Q216" s="161">
        <f t="shared" si="144"/>
        <v>31192.260000000002</v>
      </c>
      <c r="R216" s="141">
        <f t="shared" si="155"/>
        <v>4.4716738697394608E-3</v>
      </c>
      <c r="S216" s="153">
        <f t="shared" si="137"/>
        <v>0.1</v>
      </c>
      <c r="Z216" s="141">
        <f t="shared" si="145"/>
        <v>3773</v>
      </c>
      <c r="AA216" s="141">
        <f t="shared" si="146"/>
        <v>1.4489161163487058E-2</v>
      </c>
      <c r="AB216" s="141">
        <f t="shared" si="156"/>
        <v>8.0614614357823827E-2</v>
      </c>
      <c r="AC216" s="141">
        <f t="shared" si="157"/>
        <v>-6.6870575515240338E-2</v>
      </c>
      <c r="AD216" s="141">
        <f t="shared" si="158"/>
        <v>-3.7256116045178422E-4</v>
      </c>
      <c r="AE216" s="141">
        <f t="shared" si="159"/>
        <v>1.3880181827718011E-8</v>
      </c>
      <c r="AF216" s="141">
        <f t="shared" si="160"/>
        <v>-6.6870575515240338E-2</v>
      </c>
      <c r="AG216" s="153"/>
      <c r="AH216" s="141">
        <f t="shared" si="147"/>
        <v>-6.6498014354788554E-2</v>
      </c>
      <c r="AI216" s="141">
        <f t="shared" si="148"/>
        <v>0.41352776329636898</v>
      </c>
      <c r="AJ216" s="141">
        <f t="shared" si="149"/>
        <v>-0.9925722449527572</v>
      </c>
      <c r="AK216" s="141">
        <f t="shared" si="150"/>
        <v>8.9532623949202597E-2</v>
      </c>
      <c r="AL216" s="141">
        <f t="shared" si="151"/>
        <v>-0.1514933471247597</v>
      </c>
      <c r="AM216" s="141">
        <f t="shared" si="152"/>
        <v>-7.5891873801091775E-2</v>
      </c>
      <c r="AN216" s="141">
        <f t="shared" si="140"/>
        <v>12.268189424849817</v>
      </c>
      <c r="AO216" s="141">
        <f t="shared" si="140"/>
        <v>12.259300318456736</v>
      </c>
      <c r="AP216" s="141">
        <f t="shared" si="140"/>
        <v>12.274980557906749</v>
      </c>
      <c r="AQ216" s="141">
        <f t="shared" si="140"/>
        <v>12.247268336178006</v>
      </c>
      <c r="AR216" s="141">
        <f t="shared" si="140"/>
        <v>12.29608875543056</v>
      </c>
      <c r="AS216" s="141">
        <f t="shared" si="140"/>
        <v>12.209553208976532</v>
      </c>
      <c r="AT216" s="141">
        <f t="shared" si="140"/>
        <v>12.36150953212103</v>
      </c>
      <c r="AU216" s="141">
        <f t="shared" si="153"/>
        <v>12.088864214333025</v>
      </c>
    </row>
    <row r="217" spans="1:47" s="141" customFormat="1" ht="12.95" customHeight="1" x14ac:dyDescent="0.2">
      <c r="A217" s="19" t="s">
        <v>122</v>
      </c>
      <c r="B217" s="19"/>
      <c r="C217" s="15">
        <v>46212.49</v>
      </c>
      <c r="D217" s="15"/>
      <c r="E217" s="141">
        <f t="shared" si="141"/>
        <v>3774.005830891685</v>
      </c>
      <c r="F217" s="141">
        <f t="shared" si="142"/>
        <v>3774</v>
      </c>
      <c r="G217" s="141">
        <f t="shared" si="154"/>
        <v>1.011080000171205E-2</v>
      </c>
      <c r="I217" s="141">
        <f>+G217</f>
        <v>1.011080000171205E-2</v>
      </c>
      <c r="P217" s="141">
        <f t="shared" si="143"/>
        <v>8.1009570871589207E-2</v>
      </c>
      <c r="Q217" s="161">
        <f t="shared" si="144"/>
        <v>31193.989999999998</v>
      </c>
      <c r="R217" s="141">
        <f t="shared" si="155"/>
        <v>5.0266357108593417E-3</v>
      </c>
      <c r="S217" s="153">
        <f t="shared" si="137"/>
        <v>0.1</v>
      </c>
      <c r="Z217" s="141">
        <f t="shared" si="145"/>
        <v>3774</v>
      </c>
      <c r="AA217" s="141">
        <f t="shared" si="146"/>
        <v>1.4506200530434749E-2</v>
      </c>
      <c r="AB217" s="141">
        <f t="shared" si="156"/>
        <v>7.6614170342866508E-2</v>
      </c>
      <c r="AC217" s="141">
        <f t="shared" si="157"/>
        <v>-7.0898770869877156E-2</v>
      </c>
      <c r="AD217" s="141">
        <f t="shared" si="158"/>
        <v>-4.3954005287226983E-3</v>
      </c>
      <c r="AE217" s="141">
        <f t="shared" si="159"/>
        <v>1.9319545807895777E-6</v>
      </c>
      <c r="AF217" s="141">
        <f t="shared" si="160"/>
        <v>-7.0898770869877156E-2</v>
      </c>
      <c r="AG217" s="153"/>
      <c r="AH217" s="141">
        <f t="shared" si="147"/>
        <v>-6.6503370341154458E-2</v>
      </c>
      <c r="AI217" s="141">
        <f t="shared" si="148"/>
        <v>0.41351460386022076</v>
      </c>
      <c r="AJ217" s="141">
        <f t="shared" si="149"/>
        <v>-0.99259012383673684</v>
      </c>
      <c r="AK217" s="141">
        <f t="shared" si="150"/>
        <v>8.9446382208311442E-2</v>
      </c>
      <c r="AL217" s="141">
        <f t="shared" si="151"/>
        <v>-0.15134629707227537</v>
      </c>
      <c r="AM217" s="141">
        <f t="shared" si="152"/>
        <v>-7.5817925714329173E-2</v>
      </c>
      <c r="AN217" s="141">
        <f t="shared" si="140"/>
        <v>12.26847568862496</v>
      </c>
      <c r="AO217" s="141">
        <f t="shared" si="140"/>
        <v>12.259589298460792</v>
      </c>
      <c r="AP217" s="141">
        <f t="shared" si="140"/>
        <v>12.275263364649819</v>
      </c>
      <c r="AQ217" s="141">
        <f t="shared" si="140"/>
        <v>12.247564579727277</v>
      </c>
      <c r="AR217" s="141">
        <f t="shared" si="140"/>
        <v>12.296357142779792</v>
      </c>
      <c r="AS217" s="141">
        <f t="shared" si="140"/>
        <v>12.209879339558787</v>
      </c>
      <c r="AT217" s="141">
        <f t="shared" si="140"/>
        <v>12.361722251959101</v>
      </c>
      <c r="AU217" s="141">
        <f t="shared" si="153"/>
        <v>12.089313908383428</v>
      </c>
    </row>
    <row r="218" spans="1:47" s="141" customFormat="1" ht="12.95" customHeight="1" x14ac:dyDescent="0.2">
      <c r="A218" s="150" t="s">
        <v>849</v>
      </c>
      <c r="B218" s="151" t="s">
        <v>84</v>
      </c>
      <c r="C218" s="152">
        <v>46212.493999999999</v>
      </c>
      <c r="D218" s="152" t="s">
        <v>163</v>
      </c>
      <c r="E218" s="141">
        <f t="shared" si="141"/>
        <v>3774.0081376890444</v>
      </c>
      <c r="F218" s="141">
        <f t="shared" si="142"/>
        <v>3774</v>
      </c>
      <c r="G218" s="141">
        <f t="shared" si="154"/>
        <v>1.4110800002526958E-2</v>
      </c>
      <c r="I218" s="141">
        <f>+C218-(C$7+F218*C$8)</f>
        <v>1.4110800002526958E-2</v>
      </c>
      <c r="P218" s="141">
        <f t="shared" si="143"/>
        <v>8.1009570871589207E-2</v>
      </c>
      <c r="Q218" s="161">
        <f t="shared" si="144"/>
        <v>31193.993999999999</v>
      </c>
      <c r="R218" s="141">
        <f t="shared" si="155"/>
        <v>4.4754455437912921E-3</v>
      </c>
      <c r="S218" s="153">
        <f t="shared" si="137"/>
        <v>0.1</v>
      </c>
      <c r="Z218" s="141">
        <f t="shared" si="145"/>
        <v>3774</v>
      </c>
      <c r="AA218" s="141">
        <f t="shared" si="146"/>
        <v>1.4506200530434749E-2</v>
      </c>
      <c r="AB218" s="141">
        <f t="shared" si="156"/>
        <v>8.0614170343681416E-2</v>
      </c>
      <c r="AC218" s="141">
        <f t="shared" si="157"/>
        <v>-6.6898770869062249E-2</v>
      </c>
      <c r="AD218" s="141">
        <f t="shared" si="158"/>
        <v>-3.9540052790779101E-4</v>
      </c>
      <c r="AE218" s="141">
        <f t="shared" si="159"/>
        <v>1.5634157746975983E-8</v>
      </c>
      <c r="AF218" s="141">
        <f t="shared" si="160"/>
        <v>-6.6898770869062249E-2</v>
      </c>
      <c r="AG218" s="153"/>
      <c r="AH218" s="141">
        <f t="shared" si="147"/>
        <v>-6.6503370341154458E-2</v>
      </c>
      <c r="AI218" s="141">
        <f t="shared" si="148"/>
        <v>0.41351460386022076</v>
      </c>
      <c r="AJ218" s="141">
        <f t="shared" si="149"/>
        <v>-0.99259012383673684</v>
      </c>
      <c r="AK218" s="141">
        <f t="shared" si="150"/>
        <v>8.9446382208311442E-2</v>
      </c>
      <c r="AL218" s="141">
        <f t="shared" si="151"/>
        <v>-0.15134629707227537</v>
      </c>
      <c r="AM218" s="141">
        <f t="shared" si="152"/>
        <v>-7.5817925714329173E-2</v>
      </c>
      <c r="AN218" s="141">
        <f t="shared" si="140"/>
        <v>12.26847568862496</v>
      </c>
      <c r="AO218" s="141">
        <f t="shared" si="140"/>
        <v>12.259589298460792</v>
      </c>
      <c r="AP218" s="141">
        <f t="shared" si="140"/>
        <v>12.275263364649819</v>
      </c>
      <c r="AQ218" s="141">
        <f t="shared" si="140"/>
        <v>12.247564579727277</v>
      </c>
      <c r="AR218" s="141">
        <f t="shared" si="140"/>
        <v>12.296357142779792</v>
      </c>
      <c r="AS218" s="141">
        <f t="shared" si="140"/>
        <v>12.209879339558787</v>
      </c>
      <c r="AT218" s="141">
        <f t="shared" si="140"/>
        <v>12.361722251959101</v>
      </c>
      <c r="AU218" s="141">
        <f t="shared" si="153"/>
        <v>12.089313908383428</v>
      </c>
    </row>
    <row r="219" spans="1:47" s="141" customFormat="1" ht="12.95" customHeight="1" x14ac:dyDescent="0.2">
      <c r="A219" s="19" t="s">
        <v>122</v>
      </c>
      <c r="B219" s="19"/>
      <c r="C219" s="15">
        <v>46264.504000000001</v>
      </c>
      <c r="D219" s="15"/>
      <c r="E219" s="141">
        <f t="shared" si="141"/>
        <v>3804.0022703499631</v>
      </c>
      <c r="F219" s="141">
        <f t="shared" si="142"/>
        <v>3804</v>
      </c>
      <c r="G219" s="141">
        <f t="shared" si="154"/>
        <v>3.9367999997921288E-3</v>
      </c>
      <c r="I219" s="141">
        <f>+G219</f>
        <v>3.9367999997921288E-3</v>
      </c>
      <c r="P219" s="141">
        <f t="shared" si="143"/>
        <v>8.1682196726946835E-2</v>
      </c>
      <c r="Q219" s="161">
        <f t="shared" si="144"/>
        <v>31246.004000000001</v>
      </c>
      <c r="R219" s="141">
        <f t="shared" si="155"/>
        <v>6.0443467122626776E-3</v>
      </c>
      <c r="S219" s="153">
        <f t="shared" si="137"/>
        <v>0.1</v>
      </c>
      <c r="Z219" s="141">
        <f t="shared" si="145"/>
        <v>3804</v>
      </c>
      <c r="AA219" s="141">
        <f t="shared" si="146"/>
        <v>1.5020802299870142E-2</v>
      </c>
      <c r="AB219" s="141">
        <f t="shared" si="156"/>
        <v>7.0598194426868821E-2</v>
      </c>
      <c r="AC219" s="141">
        <f t="shared" si="157"/>
        <v>-7.7745396727154706E-2</v>
      </c>
      <c r="AD219" s="141">
        <f t="shared" si="158"/>
        <v>-1.1084002300078014E-2</v>
      </c>
      <c r="AE219" s="141">
        <f t="shared" si="159"/>
        <v>1.2285510698813469E-5</v>
      </c>
      <c r="AF219" s="141">
        <f t="shared" si="160"/>
        <v>-7.7745396727154706E-2</v>
      </c>
      <c r="AG219" s="153"/>
      <c r="AH219" s="141">
        <f t="shared" si="147"/>
        <v>-6.6661394427076692E-2</v>
      </c>
      <c r="AI219" s="141">
        <f t="shared" si="148"/>
        <v>0.41312619989199617</v>
      </c>
      <c r="AJ219" s="141">
        <f t="shared" si="149"/>
        <v>-0.99311585984635375</v>
      </c>
      <c r="AK219" s="141">
        <f t="shared" si="150"/>
        <v>8.6861486990379794E-2</v>
      </c>
      <c r="AL219" s="141">
        <f t="shared" si="151"/>
        <v>-0.14694032992329012</v>
      </c>
      <c r="AM219" s="141">
        <f t="shared" si="152"/>
        <v>-7.3602645026889388E-2</v>
      </c>
      <c r="AN219" s="141">
        <f t="shared" si="140"/>
        <v>12.277057014852788</v>
      </c>
      <c r="AO219" s="141">
        <f t="shared" si="140"/>
        <v>12.268258154106988</v>
      </c>
      <c r="AP219" s="141">
        <f t="shared" si="140"/>
        <v>12.283737508941842</v>
      </c>
      <c r="AQ219" s="141">
        <f t="shared" si="140"/>
        <v>12.256456373905161</v>
      </c>
      <c r="AR219" s="141">
        <f t="shared" si="140"/>
        <v>12.304391768284072</v>
      </c>
      <c r="AS219" s="141">
        <f t="shared" si="140"/>
        <v>12.21967551905613</v>
      </c>
      <c r="AT219" s="141">
        <f t="shared" si="140"/>
        <v>12.368078447126553</v>
      </c>
      <c r="AU219" s="141">
        <f t="shared" si="153"/>
        <v>12.102804729895517</v>
      </c>
    </row>
    <row r="220" spans="1:47" s="141" customFormat="1" ht="12.95" customHeight="1" x14ac:dyDescent="0.2">
      <c r="A220" s="19" t="s">
        <v>122</v>
      </c>
      <c r="B220" s="19"/>
      <c r="C220" s="15">
        <v>46264.514000000003</v>
      </c>
      <c r="D220" s="15"/>
      <c r="E220" s="141">
        <f t="shared" si="141"/>
        <v>3804.0080373433616</v>
      </c>
      <c r="F220" s="141">
        <f t="shared" si="142"/>
        <v>3804</v>
      </c>
      <c r="G220" s="141">
        <f t="shared" si="154"/>
        <v>1.3936800001829397E-2</v>
      </c>
      <c r="I220" s="141">
        <f>+G220</f>
        <v>1.3936800001829397E-2</v>
      </c>
      <c r="P220" s="141">
        <f t="shared" si="143"/>
        <v>8.1682196726946835E-2</v>
      </c>
      <c r="Q220" s="161">
        <f t="shared" si="144"/>
        <v>31246.014000000003</v>
      </c>
      <c r="R220" s="141">
        <f t="shared" si="155"/>
        <v>4.5894387774435526E-3</v>
      </c>
      <c r="S220" s="153">
        <f t="shared" si="137"/>
        <v>0.1</v>
      </c>
      <c r="Z220" s="141">
        <f t="shared" si="145"/>
        <v>3804</v>
      </c>
      <c r="AA220" s="141">
        <f t="shared" si="146"/>
        <v>1.5020802299870142E-2</v>
      </c>
      <c r="AB220" s="141">
        <f t="shared" si="156"/>
        <v>8.0598194428906089E-2</v>
      </c>
      <c r="AC220" s="141">
        <f t="shared" si="157"/>
        <v>-6.7745396725117438E-2</v>
      </c>
      <c r="AD220" s="141">
        <f t="shared" si="158"/>
        <v>-1.0840022980407454E-3</v>
      </c>
      <c r="AE220" s="141">
        <f t="shared" si="159"/>
        <v>1.1750609821576172E-7</v>
      </c>
      <c r="AF220" s="141">
        <f t="shared" si="160"/>
        <v>-6.7745396725117438E-2</v>
      </c>
      <c r="AG220" s="153"/>
      <c r="AH220" s="141">
        <f t="shared" si="147"/>
        <v>-6.6661394427076692E-2</v>
      </c>
      <c r="AI220" s="141">
        <f t="shared" si="148"/>
        <v>0.41312619989199617</v>
      </c>
      <c r="AJ220" s="141">
        <f t="shared" si="149"/>
        <v>-0.99311585984635375</v>
      </c>
      <c r="AK220" s="141">
        <f t="shared" si="150"/>
        <v>8.6861486990379794E-2</v>
      </c>
      <c r="AL220" s="141">
        <f t="shared" si="151"/>
        <v>-0.14694032992329012</v>
      </c>
      <c r="AM220" s="141">
        <f t="shared" si="152"/>
        <v>-7.3602645026889388E-2</v>
      </c>
      <c r="AN220" s="141">
        <f t="shared" si="140"/>
        <v>12.277057014852788</v>
      </c>
      <c r="AO220" s="141">
        <f t="shared" si="140"/>
        <v>12.268258154106988</v>
      </c>
      <c r="AP220" s="141">
        <f t="shared" si="140"/>
        <v>12.283737508941842</v>
      </c>
      <c r="AQ220" s="141">
        <f t="shared" si="140"/>
        <v>12.256456373905161</v>
      </c>
      <c r="AR220" s="141">
        <f t="shared" si="140"/>
        <v>12.304391768284072</v>
      </c>
      <c r="AS220" s="141">
        <f t="shared" si="140"/>
        <v>12.21967551905613</v>
      </c>
      <c r="AT220" s="141">
        <f t="shared" si="140"/>
        <v>12.368078447126553</v>
      </c>
      <c r="AU220" s="141">
        <f t="shared" si="153"/>
        <v>12.102804729895517</v>
      </c>
    </row>
    <row r="221" spans="1:47" s="141" customFormat="1" ht="12.95" customHeight="1" x14ac:dyDescent="0.2">
      <c r="A221" s="19" t="s">
        <v>99</v>
      </c>
      <c r="B221" s="19"/>
      <c r="C221" s="15">
        <v>46269.716999999997</v>
      </c>
      <c r="D221" s="15"/>
      <c r="E221" s="141">
        <f t="shared" si="141"/>
        <v>3807.0086040081296</v>
      </c>
      <c r="F221" s="141">
        <f t="shared" si="142"/>
        <v>3807</v>
      </c>
      <c r="G221" s="141">
        <f t="shared" si="154"/>
        <v>1.4919399996870197E-2</v>
      </c>
      <c r="I221" s="141">
        <f>+C221-(C$7+F221*C$8)</f>
        <v>1.4919399996870197E-2</v>
      </c>
      <c r="P221" s="141">
        <f t="shared" si="143"/>
        <v>8.1749540775212723E-2</v>
      </c>
      <c r="Q221" s="161">
        <f t="shared" si="144"/>
        <v>31251.216999999997</v>
      </c>
      <c r="R221" s="141">
        <f t="shared" si="155"/>
        <v>4.4662677164530803E-3</v>
      </c>
      <c r="S221" s="153">
        <f t="shared" si="137"/>
        <v>0.1</v>
      </c>
      <c r="Z221" s="141">
        <f t="shared" si="145"/>
        <v>3807</v>
      </c>
      <c r="AA221" s="141">
        <f t="shared" si="146"/>
        <v>1.507262632098573E-2</v>
      </c>
      <c r="AB221" s="141">
        <f t="shared" si="156"/>
        <v>8.1596314451097191E-2</v>
      </c>
      <c r="AC221" s="141">
        <f t="shared" si="157"/>
        <v>-6.6830140778342526E-2</v>
      </c>
      <c r="AD221" s="141">
        <f t="shared" si="158"/>
        <v>-1.5322632411553239E-4</v>
      </c>
      <c r="AE221" s="141">
        <f t="shared" si="159"/>
        <v>2.3478306401958186E-9</v>
      </c>
      <c r="AF221" s="141">
        <f t="shared" si="160"/>
        <v>-6.6830140778342526E-2</v>
      </c>
      <c r="AG221" s="153"/>
      <c r="AH221" s="141">
        <f t="shared" si="147"/>
        <v>-6.6676914454226993E-2</v>
      </c>
      <c r="AI221" s="141">
        <f t="shared" si="148"/>
        <v>0.41308803651575854</v>
      </c>
      <c r="AJ221" s="141">
        <f t="shared" si="149"/>
        <v>-0.99316730516443796</v>
      </c>
      <c r="AK221" s="141">
        <f t="shared" si="150"/>
        <v>8.6603246442968546E-2</v>
      </c>
      <c r="AL221" s="141">
        <f t="shared" si="151"/>
        <v>-0.14650031684551279</v>
      </c>
      <c r="AM221" s="141">
        <f t="shared" si="152"/>
        <v>-7.3381450213971952E-2</v>
      </c>
      <c r="AN221" s="141">
        <f t="shared" ref="AN221:AT230" si="161">$AU221+$AB$7*SIN(AO221)</f>
        <v>12.2779144511968</v>
      </c>
      <c r="AO221" s="141">
        <f t="shared" si="161"/>
        <v>12.269124986728322</v>
      </c>
      <c r="AP221" s="141">
        <f t="shared" si="161"/>
        <v>12.284583859528729</v>
      </c>
      <c r="AQ221" s="141">
        <f t="shared" si="161"/>
        <v>12.257346031950568</v>
      </c>
      <c r="AR221" s="141">
        <f t="shared" si="161"/>
        <v>12.305193435354814</v>
      </c>
      <c r="AS221" s="141">
        <f t="shared" si="161"/>
        <v>12.220656432033218</v>
      </c>
      <c r="AT221" s="141">
        <f t="shared" si="161"/>
        <v>12.368711389758495</v>
      </c>
      <c r="AU221" s="141">
        <f t="shared" si="153"/>
        <v>12.104153812046727</v>
      </c>
    </row>
    <row r="222" spans="1:47" s="141" customFormat="1" ht="12.95" customHeight="1" x14ac:dyDescent="0.2">
      <c r="A222" s="19" t="s">
        <v>122</v>
      </c>
      <c r="B222" s="19"/>
      <c r="C222" s="15">
        <v>46271.451999999997</v>
      </c>
      <c r="D222" s="15"/>
      <c r="E222" s="141">
        <f t="shared" si="141"/>
        <v>3808.0091773626136</v>
      </c>
      <c r="F222" s="141">
        <f t="shared" si="142"/>
        <v>3808</v>
      </c>
      <c r="G222" s="141">
        <f t="shared" si="154"/>
        <v>1.5913600000203587E-2</v>
      </c>
      <c r="I222" s="141">
        <f>+G222</f>
        <v>1.5913600000203587E-2</v>
      </c>
      <c r="P222" s="141">
        <f t="shared" si="143"/>
        <v>8.1771992082724773E-2</v>
      </c>
      <c r="Q222" s="161">
        <f t="shared" si="144"/>
        <v>31252.951999999997</v>
      </c>
      <c r="R222" s="141">
        <f t="shared" si="155"/>
        <v>4.337327807695089E-3</v>
      </c>
      <c r="S222" s="153">
        <f t="shared" si="137"/>
        <v>0.1</v>
      </c>
      <c r="Z222" s="141">
        <f t="shared" si="145"/>
        <v>3808</v>
      </c>
      <c r="AA222" s="141">
        <f t="shared" si="146"/>
        <v>1.5089915683281621E-2</v>
      </c>
      <c r="AB222" s="141">
        <f t="shared" si="156"/>
        <v>8.2595676399646739E-2</v>
      </c>
      <c r="AC222" s="141">
        <f t="shared" si="157"/>
        <v>-6.5858392082521186E-2</v>
      </c>
      <c r="AD222" s="141">
        <f t="shared" si="158"/>
        <v>8.2368431692196598E-4</v>
      </c>
      <c r="AE222" s="141">
        <f t="shared" si="159"/>
        <v>6.7845585394320572E-8</v>
      </c>
      <c r="AF222" s="141">
        <f t="shared" si="160"/>
        <v>-6.5858392082521186E-2</v>
      </c>
      <c r="AG222" s="153"/>
      <c r="AH222" s="141">
        <f t="shared" si="147"/>
        <v>-6.6682076399443152E-2</v>
      </c>
      <c r="AI222" s="141">
        <f t="shared" si="148"/>
        <v>0.41307534266261636</v>
      </c>
      <c r="AJ222" s="141">
        <f t="shared" si="149"/>
        <v>-0.9931844081510165</v>
      </c>
      <c r="AK222" s="141">
        <f t="shared" si="150"/>
        <v>8.6517176241391103E-2</v>
      </c>
      <c r="AL222" s="141">
        <f t="shared" si="151"/>
        <v>-0.14635366917769177</v>
      </c>
      <c r="AM222" s="141">
        <f t="shared" si="152"/>
        <v>-7.330773193966747E-2</v>
      </c>
      <c r="AN222" s="141">
        <f t="shared" si="161"/>
        <v>12.278200235379749</v>
      </c>
      <c r="AO222" s="141">
        <f t="shared" si="161"/>
        <v>12.269413928995297</v>
      </c>
      <c r="AP222" s="141">
        <f t="shared" si="161"/>
        <v>12.284865933688161</v>
      </c>
      <c r="AQ222" s="141">
        <f t="shared" si="161"/>
        <v>12.257642604001745</v>
      </c>
      <c r="AR222" s="141">
        <f t="shared" si="161"/>
        <v>12.305460585724582</v>
      </c>
      <c r="AS222" s="141">
        <f t="shared" si="161"/>
        <v>12.220983454930288</v>
      </c>
      <c r="AT222" s="141">
        <f t="shared" si="161"/>
        <v>12.36892226357126</v>
      </c>
      <c r="AU222" s="141">
        <f t="shared" si="153"/>
        <v>12.104603506097131</v>
      </c>
    </row>
    <row r="223" spans="1:47" s="141" customFormat="1" ht="12.95" customHeight="1" x14ac:dyDescent="0.2">
      <c r="A223" s="150" t="s">
        <v>849</v>
      </c>
      <c r="B223" s="151" t="s">
        <v>84</v>
      </c>
      <c r="C223" s="152">
        <v>46271.453000000001</v>
      </c>
      <c r="D223" s="152" t="s">
        <v>163</v>
      </c>
      <c r="E223" s="141">
        <f t="shared" si="141"/>
        <v>3808.0097540619554</v>
      </c>
      <c r="F223" s="141">
        <f t="shared" si="142"/>
        <v>3808</v>
      </c>
      <c r="G223" s="141">
        <f t="shared" si="154"/>
        <v>1.6913600004045293E-2</v>
      </c>
      <c r="I223" s="141">
        <f>+C223-(C$7+F223*C$8)</f>
        <v>1.6913600004045293E-2</v>
      </c>
      <c r="P223" s="141">
        <f t="shared" si="143"/>
        <v>8.1771992082724773E-2</v>
      </c>
      <c r="Q223" s="161">
        <f t="shared" si="144"/>
        <v>31252.953000000001</v>
      </c>
      <c r="R223" s="141">
        <f t="shared" si="155"/>
        <v>4.2066110230317135E-3</v>
      </c>
      <c r="S223" s="153">
        <f t="shared" si="137"/>
        <v>0.1</v>
      </c>
      <c r="Z223" s="141">
        <f t="shared" si="145"/>
        <v>3808</v>
      </c>
      <c r="AA223" s="141">
        <f t="shared" si="146"/>
        <v>1.5089915683281621E-2</v>
      </c>
      <c r="AB223" s="141">
        <f t="shared" si="156"/>
        <v>8.3595676403488445E-2</v>
      </c>
      <c r="AC223" s="141">
        <f t="shared" si="157"/>
        <v>-6.485839207867948E-2</v>
      </c>
      <c r="AD223" s="141">
        <f t="shared" si="158"/>
        <v>1.8236843207636716E-3</v>
      </c>
      <c r="AE223" s="141">
        <f t="shared" si="159"/>
        <v>3.3258245017992544E-7</v>
      </c>
      <c r="AF223" s="141">
        <f t="shared" si="160"/>
        <v>-6.485839207867948E-2</v>
      </c>
      <c r="AG223" s="153"/>
      <c r="AH223" s="141">
        <f t="shared" si="147"/>
        <v>-6.6682076399443152E-2</v>
      </c>
      <c r="AI223" s="141">
        <f t="shared" si="148"/>
        <v>0.41307534266261636</v>
      </c>
      <c r="AJ223" s="141">
        <f t="shared" si="149"/>
        <v>-0.9931844081510165</v>
      </c>
      <c r="AK223" s="141">
        <f t="shared" si="150"/>
        <v>8.6517176241391103E-2</v>
      </c>
      <c r="AL223" s="141">
        <f t="shared" si="151"/>
        <v>-0.14635366917769177</v>
      </c>
      <c r="AM223" s="141">
        <f t="shared" si="152"/>
        <v>-7.330773193966747E-2</v>
      </c>
      <c r="AN223" s="141">
        <f t="shared" si="161"/>
        <v>12.278200235379749</v>
      </c>
      <c r="AO223" s="141">
        <f t="shared" si="161"/>
        <v>12.269413928995297</v>
      </c>
      <c r="AP223" s="141">
        <f t="shared" si="161"/>
        <v>12.284865933688161</v>
      </c>
      <c r="AQ223" s="141">
        <f t="shared" si="161"/>
        <v>12.257642604001745</v>
      </c>
      <c r="AR223" s="141">
        <f t="shared" si="161"/>
        <v>12.305460585724582</v>
      </c>
      <c r="AS223" s="141">
        <f t="shared" si="161"/>
        <v>12.220983454930288</v>
      </c>
      <c r="AT223" s="141">
        <f t="shared" si="161"/>
        <v>12.36892226357126</v>
      </c>
      <c r="AU223" s="141">
        <f t="shared" si="153"/>
        <v>12.104603506097131</v>
      </c>
    </row>
    <row r="224" spans="1:47" s="141" customFormat="1" ht="12.95" customHeight="1" x14ac:dyDescent="0.2">
      <c r="A224" s="19" t="s">
        <v>123</v>
      </c>
      <c r="B224" s="19"/>
      <c r="C224" s="15">
        <v>46311.330999999998</v>
      </c>
      <c r="D224" s="15"/>
      <c r="E224" s="141">
        <f t="shared" si="141"/>
        <v>3831.0073703329026</v>
      </c>
      <c r="F224" s="141">
        <f t="shared" si="142"/>
        <v>3831</v>
      </c>
      <c r="G224" s="141">
        <f t="shared" si="154"/>
        <v>1.2780199998815078E-2</v>
      </c>
      <c r="I224" s="141">
        <f>+G224</f>
        <v>1.2780199998815078E-2</v>
      </c>
      <c r="P224" s="141">
        <f t="shared" si="143"/>
        <v>8.2288826371936713E-2</v>
      </c>
      <c r="Q224" s="161">
        <f t="shared" si="144"/>
        <v>31292.830999999998</v>
      </c>
      <c r="R224" s="141">
        <f t="shared" si="155"/>
        <v>4.8314491402782203E-3</v>
      </c>
      <c r="S224" s="153">
        <f t="shared" si="137"/>
        <v>0.1</v>
      </c>
      <c r="Z224" s="141">
        <f t="shared" si="145"/>
        <v>3831</v>
      </c>
      <c r="AA224" s="141">
        <f t="shared" si="146"/>
        <v>1.5489596705410974E-2</v>
      </c>
      <c r="AB224" s="141">
        <f t="shared" si="156"/>
        <v>7.9579429665340817E-2</v>
      </c>
      <c r="AC224" s="141">
        <f t="shared" si="157"/>
        <v>-6.9508626373121635E-2</v>
      </c>
      <c r="AD224" s="141">
        <f t="shared" si="158"/>
        <v>-2.7093967065958957E-3</v>
      </c>
      <c r="AE224" s="141">
        <f t="shared" si="159"/>
        <v>7.3408305137126865E-7</v>
      </c>
      <c r="AF224" s="141">
        <f t="shared" si="160"/>
        <v>-6.9508626373121635E-2</v>
      </c>
      <c r="AG224" s="153"/>
      <c r="AH224" s="141">
        <f t="shared" si="147"/>
        <v>-6.6799229666525739E-2</v>
      </c>
      <c r="AI224" s="141">
        <f t="shared" si="148"/>
        <v>0.41278713872327288</v>
      </c>
      <c r="AJ224" s="141">
        <f t="shared" si="149"/>
        <v>-0.99357151890289219</v>
      </c>
      <c r="AK224" s="141">
        <f t="shared" si="150"/>
        <v>8.4538930242748556E-2</v>
      </c>
      <c r="AL224" s="141">
        <f t="shared" si="151"/>
        <v>-0.14298397168419066</v>
      </c>
      <c r="AM224" s="141">
        <f t="shared" si="152"/>
        <v>-7.1614036365886508E-2</v>
      </c>
      <c r="AN224" s="141">
        <f t="shared" si="161"/>
        <v>12.284769439357584</v>
      </c>
      <c r="AO224" s="141">
        <f t="shared" si="161"/>
        <v>12.276059354540216</v>
      </c>
      <c r="AP224" s="141">
        <f t="shared" si="161"/>
        <v>12.29134777782623</v>
      </c>
      <c r="AQ224" s="141">
        <f t="shared" si="161"/>
        <v>12.264466436531615</v>
      </c>
      <c r="AR224" s="141">
        <f t="shared" si="161"/>
        <v>12.311595172064729</v>
      </c>
      <c r="AS224" s="141">
        <f t="shared" si="161"/>
        <v>12.2285120977117</v>
      </c>
      <c r="AT224" s="141">
        <f t="shared" si="161"/>
        <v>12.373757706456619</v>
      </c>
      <c r="AU224" s="141">
        <f t="shared" si="153"/>
        <v>12.114946469256399</v>
      </c>
    </row>
    <row r="225" spans="1:47" s="141" customFormat="1" ht="12.95" customHeight="1" x14ac:dyDescent="0.2">
      <c r="A225" s="19" t="s">
        <v>123</v>
      </c>
      <c r="B225" s="19"/>
      <c r="C225" s="15">
        <v>46311.334000000003</v>
      </c>
      <c r="D225" s="15"/>
      <c r="E225" s="141">
        <f t="shared" si="141"/>
        <v>3831.0091004309243</v>
      </c>
      <c r="F225" s="141">
        <f t="shared" si="142"/>
        <v>3831</v>
      </c>
      <c r="G225" s="141">
        <f t="shared" si="154"/>
        <v>1.5780200003064238E-2</v>
      </c>
      <c r="I225" s="141">
        <f>+G225</f>
        <v>1.5780200003064238E-2</v>
      </c>
      <c r="P225" s="141">
        <f t="shared" si="143"/>
        <v>8.2288826371936713E-2</v>
      </c>
      <c r="Q225" s="161">
        <f t="shared" si="144"/>
        <v>31292.834000000003</v>
      </c>
      <c r="R225" s="141">
        <f t="shared" si="155"/>
        <v>4.4233973814742792E-3</v>
      </c>
      <c r="S225" s="153">
        <f t="shared" si="137"/>
        <v>0.1</v>
      </c>
      <c r="Z225" s="141">
        <f t="shared" si="145"/>
        <v>3831</v>
      </c>
      <c r="AA225" s="141">
        <f t="shared" si="146"/>
        <v>1.5489596705410974E-2</v>
      </c>
      <c r="AB225" s="141">
        <f t="shared" si="156"/>
        <v>8.2579429669589977E-2</v>
      </c>
      <c r="AC225" s="141">
        <f t="shared" si="157"/>
        <v>-6.6508626368872475E-2</v>
      </c>
      <c r="AD225" s="141">
        <f t="shared" si="158"/>
        <v>2.9060329765326354E-4</v>
      </c>
      <c r="AE225" s="141">
        <f t="shared" si="159"/>
        <v>8.4450276606951279E-9</v>
      </c>
      <c r="AF225" s="141">
        <f t="shared" si="160"/>
        <v>-6.6508626368872475E-2</v>
      </c>
      <c r="AG225" s="153"/>
      <c r="AH225" s="141">
        <f t="shared" si="147"/>
        <v>-6.6799229666525739E-2</v>
      </c>
      <c r="AI225" s="141">
        <f t="shared" si="148"/>
        <v>0.41278713872327288</v>
      </c>
      <c r="AJ225" s="141">
        <f t="shared" si="149"/>
        <v>-0.99357151890289219</v>
      </c>
      <c r="AK225" s="141">
        <f t="shared" si="150"/>
        <v>8.4538930242748556E-2</v>
      </c>
      <c r="AL225" s="141">
        <f t="shared" si="151"/>
        <v>-0.14298397168419066</v>
      </c>
      <c r="AM225" s="141">
        <f t="shared" si="152"/>
        <v>-7.1614036365886508E-2</v>
      </c>
      <c r="AN225" s="141">
        <f t="shared" si="161"/>
        <v>12.284769439357584</v>
      </c>
      <c r="AO225" s="141">
        <f t="shared" si="161"/>
        <v>12.276059354540216</v>
      </c>
      <c r="AP225" s="141">
        <f t="shared" si="161"/>
        <v>12.29134777782623</v>
      </c>
      <c r="AQ225" s="141">
        <f t="shared" si="161"/>
        <v>12.264466436531615</v>
      </c>
      <c r="AR225" s="141">
        <f t="shared" si="161"/>
        <v>12.311595172064729</v>
      </c>
      <c r="AS225" s="141">
        <f t="shared" si="161"/>
        <v>12.2285120977117</v>
      </c>
      <c r="AT225" s="141">
        <f t="shared" si="161"/>
        <v>12.373757706456619</v>
      </c>
      <c r="AU225" s="141">
        <f t="shared" si="153"/>
        <v>12.114946469256399</v>
      </c>
    </row>
    <row r="226" spans="1:47" s="141" customFormat="1" ht="12.95" customHeight="1" x14ac:dyDescent="0.2">
      <c r="A226" s="19" t="s">
        <v>99</v>
      </c>
      <c r="B226" s="19"/>
      <c r="C226" s="15">
        <v>46588.784</v>
      </c>
      <c r="D226" s="15"/>
      <c r="E226" s="141">
        <f t="shared" si="141"/>
        <v>3991.0143322473332</v>
      </c>
      <c r="F226" s="141">
        <f t="shared" si="142"/>
        <v>3991</v>
      </c>
      <c r="G226" s="141">
        <f t="shared" si="154"/>
        <v>2.4852200003806502E-2</v>
      </c>
      <c r="I226" s="141">
        <f>+C226-(C$7+F226*C$8)</f>
        <v>2.4852200003806502E-2</v>
      </c>
      <c r="P226" s="141">
        <f t="shared" si="143"/>
        <v>8.590828855993822E-2</v>
      </c>
      <c r="Q226" s="161">
        <f t="shared" si="144"/>
        <v>31570.284</v>
      </c>
      <c r="R226" s="141">
        <f t="shared" si="155"/>
        <v>3.7278459497741986E-3</v>
      </c>
      <c r="S226" s="153">
        <f t="shared" si="137"/>
        <v>0.1</v>
      </c>
      <c r="Z226" s="141">
        <f t="shared" si="145"/>
        <v>3991</v>
      </c>
      <c r="AA226" s="141">
        <f t="shared" si="146"/>
        <v>1.837695384435109E-2</v>
      </c>
      <c r="AB226" s="141">
        <f t="shared" si="156"/>
        <v>9.2383534719393631E-2</v>
      </c>
      <c r="AC226" s="141">
        <f t="shared" si="157"/>
        <v>-6.1056088556131718E-2</v>
      </c>
      <c r="AD226" s="141">
        <f t="shared" si="158"/>
        <v>6.4752461594554112E-3</v>
      </c>
      <c r="AE226" s="141">
        <f t="shared" si="159"/>
        <v>4.192881282554205E-6</v>
      </c>
      <c r="AF226" s="141">
        <f t="shared" si="160"/>
        <v>-6.1056088556131718E-2</v>
      </c>
      <c r="AG226" s="153"/>
      <c r="AH226" s="141">
        <f t="shared" si="147"/>
        <v>-6.753133471558713E-2</v>
      </c>
      <c r="AI226" s="141">
        <f t="shared" si="148"/>
        <v>0.41097831669328866</v>
      </c>
      <c r="AJ226" s="141">
        <f t="shared" si="149"/>
        <v>-0.99593755743385304</v>
      </c>
      <c r="AK226" s="141">
        <f t="shared" si="150"/>
        <v>7.084653675316363E-2</v>
      </c>
      <c r="AL226" s="141">
        <f t="shared" si="151"/>
        <v>-0.11970328312056709</v>
      </c>
      <c r="AM226" s="141">
        <f t="shared" si="152"/>
        <v>-5.9923211342628901E-2</v>
      </c>
      <c r="AN226" s="141">
        <f t="shared" si="161"/>
        <v>12.330273475684747</v>
      </c>
      <c r="AO226" s="141">
        <f t="shared" si="161"/>
        <v>12.322282182721999</v>
      </c>
      <c r="AP226" s="141">
        <f t="shared" si="161"/>
        <v>12.336140161952079</v>
      </c>
      <c r="AQ226" s="141">
        <f t="shared" si="161"/>
        <v>12.312078184306653</v>
      </c>
      <c r="AR226" s="141">
        <f t="shared" si="161"/>
        <v>12.353770454276024</v>
      </c>
      <c r="AS226" s="141">
        <f t="shared" si="161"/>
        <v>12.281245045741091</v>
      </c>
      <c r="AT226" s="141">
        <f t="shared" si="161"/>
        <v>12.406662078869214</v>
      </c>
      <c r="AU226" s="141">
        <f t="shared" si="153"/>
        <v>12.18689751732088</v>
      </c>
    </row>
    <row r="227" spans="1:47" s="141" customFormat="1" ht="12.95" customHeight="1" x14ac:dyDescent="0.2">
      <c r="A227" s="19" t="s">
        <v>124</v>
      </c>
      <c r="B227" s="19"/>
      <c r="C227" s="15">
        <v>46597.451000000001</v>
      </c>
      <c r="D227" s="15"/>
      <c r="E227" s="141">
        <f t="shared" si="141"/>
        <v>3996.0125854250336</v>
      </c>
      <c r="F227" s="141">
        <f t="shared" si="142"/>
        <v>3996</v>
      </c>
      <c r="G227" s="141">
        <f t="shared" si="154"/>
        <v>2.1823200004291721E-2</v>
      </c>
      <c r="I227" s="141">
        <f>+G227</f>
        <v>2.1823200004291721E-2</v>
      </c>
      <c r="P227" s="141">
        <f t="shared" si="143"/>
        <v>8.602207560939748E-2</v>
      </c>
      <c r="Q227" s="161">
        <f t="shared" si="144"/>
        <v>31578.951000000001</v>
      </c>
      <c r="R227" s="141">
        <f t="shared" si="155"/>
        <v>4.1214956289598436E-3</v>
      </c>
      <c r="S227" s="153">
        <f t="shared" si="137"/>
        <v>0.1</v>
      </c>
      <c r="Z227" s="141">
        <f t="shared" si="145"/>
        <v>3996</v>
      </c>
      <c r="AA227" s="141">
        <f t="shared" si="146"/>
        <v>1.8470183888973882E-2</v>
      </c>
      <c r="AB227" s="141">
        <f t="shared" si="156"/>
        <v>8.9375091724715319E-2</v>
      </c>
      <c r="AC227" s="141">
        <f t="shared" si="157"/>
        <v>-6.419887560510576E-2</v>
      </c>
      <c r="AD227" s="141">
        <f t="shared" si="158"/>
        <v>3.3530161153178389E-3</v>
      </c>
      <c r="AE227" s="141">
        <f t="shared" si="159"/>
        <v>1.1242717069581131E-6</v>
      </c>
      <c r="AF227" s="141">
        <f t="shared" si="160"/>
        <v>-6.419887560510576E-2</v>
      </c>
      <c r="AG227" s="153"/>
      <c r="AH227" s="141">
        <f t="shared" si="147"/>
        <v>-6.7551891720423599E-2</v>
      </c>
      <c r="AI227" s="141">
        <f t="shared" si="148"/>
        <v>0.4109272305340389</v>
      </c>
      <c r="AJ227" s="141">
        <f t="shared" si="149"/>
        <v>-0.99600242370065339</v>
      </c>
      <c r="AK227" s="141">
        <f t="shared" si="150"/>
        <v>7.0420504464905595E-2</v>
      </c>
      <c r="AL227" s="141">
        <f t="shared" si="151"/>
        <v>-0.118980026562175</v>
      </c>
      <c r="AM227" s="141">
        <f t="shared" si="152"/>
        <v>-5.9560292380376884E-2</v>
      </c>
      <c r="AN227" s="141">
        <f t="shared" si="161"/>
        <v>12.331690246048764</v>
      </c>
      <c r="AO227" s="141">
        <f t="shared" si="161"/>
        <v>12.323726645853261</v>
      </c>
      <c r="AP227" s="141">
        <f t="shared" si="161"/>
        <v>12.337531883191248</v>
      </c>
      <c r="AQ227" s="141">
        <f t="shared" si="161"/>
        <v>12.313569999786681</v>
      </c>
      <c r="AR227" s="141">
        <f t="shared" si="161"/>
        <v>12.355075050671967</v>
      </c>
      <c r="AS227" s="141">
        <f t="shared" si="161"/>
        <v>12.282902556258181</v>
      </c>
      <c r="AT227" s="141">
        <f t="shared" si="161"/>
        <v>12.407670948159554</v>
      </c>
      <c r="AU227" s="141">
        <f t="shared" si="153"/>
        <v>12.189145987572894</v>
      </c>
    </row>
    <row r="228" spans="1:47" s="141" customFormat="1" ht="12.95" customHeight="1" x14ac:dyDescent="0.2">
      <c r="A228" s="19" t="s">
        <v>99</v>
      </c>
      <c r="B228" s="19"/>
      <c r="C228" s="15">
        <v>46621.728000000003</v>
      </c>
      <c r="D228" s="15"/>
      <c r="E228" s="141">
        <f t="shared" si="141"/>
        <v>4010.0131152963882</v>
      </c>
      <c r="F228" s="141">
        <f t="shared" si="142"/>
        <v>4010</v>
      </c>
      <c r="G228" s="141">
        <f t="shared" si="154"/>
        <v>2.2742000008292962E-2</v>
      </c>
      <c r="I228" s="141">
        <f>+C228-(C$7+F228*C$8)</f>
        <v>2.2742000008292962E-2</v>
      </c>
      <c r="P228" s="141">
        <f t="shared" si="143"/>
        <v>8.6340898227542068E-2</v>
      </c>
      <c r="Q228" s="161">
        <f t="shared" si="144"/>
        <v>31603.228000000003</v>
      </c>
      <c r="R228" s="141">
        <f t="shared" si="155"/>
        <v>4.0448198547024068E-3</v>
      </c>
      <c r="S228" s="153">
        <f t="shared" si="137"/>
        <v>0.1</v>
      </c>
      <c r="Z228" s="141">
        <f t="shared" si="145"/>
        <v>4010</v>
      </c>
      <c r="AA228" s="141">
        <f t="shared" si="146"/>
        <v>1.8732191136174081E-2</v>
      </c>
      <c r="AB228" s="141">
        <f t="shared" si="156"/>
        <v>9.0350707099660948E-2</v>
      </c>
      <c r="AC228" s="141">
        <f t="shared" si="157"/>
        <v>-6.3598898219249106E-2</v>
      </c>
      <c r="AD228" s="141">
        <f t="shared" si="158"/>
        <v>4.0098088721188807E-3</v>
      </c>
      <c r="AE228" s="141">
        <f t="shared" si="159"/>
        <v>1.6078567190923292E-6</v>
      </c>
      <c r="AF228" s="141">
        <f t="shared" si="160"/>
        <v>-6.3598898219249106E-2</v>
      </c>
      <c r="AG228" s="153"/>
      <c r="AH228" s="141">
        <f t="shared" si="147"/>
        <v>-6.7608707091367987E-2</v>
      </c>
      <c r="AI228" s="141">
        <f t="shared" si="148"/>
        <v>0.41078591822997934</v>
      </c>
      <c r="AJ228" s="141">
        <f t="shared" si="149"/>
        <v>-0.9961811644569748</v>
      </c>
      <c r="AK228" s="141">
        <f t="shared" si="150"/>
        <v>6.9228180817501025E-2</v>
      </c>
      <c r="AL228" s="141">
        <f t="shared" si="151"/>
        <v>-0.11695620148225129</v>
      </c>
      <c r="AM228" s="141">
        <f t="shared" si="152"/>
        <v>-5.8544851006966166E-2</v>
      </c>
      <c r="AN228" s="141">
        <f t="shared" si="161"/>
        <v>12.335655599654492</v>
      </c>
      <c r="AO228" s="141">
        <f t="shared" si="161"/>
        <v>12.32777118895239</v>
      </c>
      <c r="AP228" s="141">
        <f t="shared" si="161"/>
        <v>12.341426233251632</v>
      </c>
      <c r="AQ228" s="141">
        <f t="shared" si="161"/>
        <v>12.317748332900784</v>
      </c>
      <c r="AR228" s="141">
        <f t="shared" si="161"/>
        <v>12.358723834173952</v>
      </c>
      <c r="AS228" s="141">
        <f t="shared" si="161"/>
        <v>12.287546512821956</v>
      </c>
      <c r="AT228" s="141">
        <f t="shared" si="161"/>
        <v>12.410489924777087</v>
      </c>
      <c r="AU228" s="141">
        <f t="shared" si="153"/>
        <v>12.195441704278537</v>
      </c>
    </row>
    <row r="229" spans="1:47" s="141" customFormat="1" ht="12.95" customHeight="1" x14ac:dyDescent="0.2">
      <c r="A229" s="19" t="s">
        <v>125</v>
      </c>
      <c r="B229" s="19"/>
      <c r="C229" s="15">
        <v>46689.343000000001</v>
      </c>
      <c r="D229" s="15"/>
      <c r="E229" s="141">
        <f t="shared" si="141"/>
        <v>4049.0066411542589</v>
      </c>
      <c r="F229" s="141">
        <f t="shared" si="142"/>
        <v>4049</v>
      </c>
      <c r="G229" s="141">
        <f t="shared" si="154"/>
        <v>1.1515800004417542E-2</v>
      </c>
      <c r="I229" s="141">
        <f t="shared" ref="I229:I237" si="162">+G229</f>
        <v>1.1515800004417542E-2</v>
      </c>
      <c r="P229" s="141">
        <f t="shared" si="143"/>
        <v>8.7230747792578195E-2</v>
      </c>
      <c r="Q229" s="161">
        <f t="shared" si="144"/>
        <v>31670.843000000001</v>
      </c>
      <c r="R229" s="141">
        <f t="shared" si="155"/>
        <v>5.7327533185638933E-3</v>
      </c>
      <c r="S229" s="153">
        <f t="shared" si="137"/>
        <v>0.1</v>
      </c>
      <c r="Z229" s="141">
        <f t="shared" si="145"/>
        <v>4049</v>
      </c>
      <c r="AA229" s="141">
        <f t="shared" si="146"/>
        <v>1.9469542202405668E-2</v>
      </c>
      <c r="AB229" s="141">
        <f t="shared" si="156"/>
        <v>7.9277005594590069E-2</v>
      </c>
      <c r="AC229" s="141">
        <f t="shared" si="157"/>
        <v>-7.5714947788160653E-2</v>
      </c>
      <c r="AD229" s="141">
        <f t="shared" si="158"/>
        <v>-7.9537421979881257E-3</v>
      </c>
      <c r="AE229" s="141">
        <f t="shared" si="159"/>
        <v>6.3262014952056991E-6</v>
      </c>
      <c r="AF229" s="141">
        <f t="shared" si="160"/>
        <v>-7.5714947788160653E-2</v>
      </c>
      <c r="AG229" s="153"/>
      <c r="AH229" s="141">
        <f t="shared" si="147"/>
        <v>-6.7761205590172527E-2</v>
      </c>
      <c r="AI229" s="141">
        <f t="shared" si="148"/>
        <v>0.41040563830355781</v>
      </c>
      <c r="AJ229" s="141">
        <f t="shared" si="149"/>
        <v>-0.9966567641269195</v>
      </c>
      <c r="AK229" s="141">
        <f t="shared" si="150"/>
        <v>6.5911029662371237E-2</v>
      </c>
      <c r="AL229" s="141">
        <f t="shared" si="151"/>
        <v>-0.11132824315210285</v>
      </c>
      <c r="AM229" s="141">
        <f t="shared" si="152"/>
        <v>-5.572168457746015E-2</v>
      </c>
      <c r="AN229" s="141">
        <f t="shared" si="161"/>
        <v>12.346689702857661</v>
      </c>
      <c r="AO229" s="141">
        <f t="shared" si="161"/>
        <v>12.339038587858619</v>
      </c>
      <c r="AP229" s="141">
        <f t="shared" si="161"/>
        <v>12.352255921716155</v>
      </c>
      <c r="AQ229" s="141">
        <f t="shared" si="161"/>
        <v>12.329397600642102</v>
      </c>
      <c r="AR229" s="141">
        <f t="shared" si="161"/>
        <v>12.368857148900863</v>
      </c>
      <c r="AS229" s="141">
        <f t="shared" si="161"/>
        <v>12.300505548812449</v>
      </c>
      <c r="AT229" s="141">
        <f t="shared" si="161"/>
        <v>12.418298277224997</v>
      </c>
      <c r="AU229" s="141">
        <f t="shared" si="153"/>
        <v>12.212979772244253</v>
      </c>
    </row>
    <row r="230" spans="1:47" s="141" customFormat="1" ht="12.95" customHeight="1" x14ac:dyDescent="0.2">
      <c r="A230" s="19" t="s">
        <v>126</v>
      </c>
      <c r="B230" s="19"/>
      <c r="C230" s="15">
        <v>46850.614000000001</v>
      </c>
      <c r="D230" s="15"/>
      <c r="E230" s="141">
        <f t="shared" si="141"/>
        <v>4142.0115203766936</v>
      </c>
      <c r="F230" s="141">
        <f t="shared" si="142"/>
        <v>4142</v>
      </c>
      <c r="G230" s="141">
        <f t="shared" si="154"/>
        <v>1.9976400006271433E-2</v>
      </c>
      <c r="I230" s="141">
        <f t="shared" si="162"/>
        <v>1.9976400006271433E-2</v>
      </c>
      <c r="P230" s="141">
        <f t="shared" si="143"/>
        <v>8.936279813388974E-2</v>
      </c>
      <c r="Q230" s="161">
        <f t="shared" si="144"/>
        <v>31832.114000000001</v>
      </c>
      <c r="R230" s="141">
        <f t="shared" si="155"/>
        <v>4.8144722451243533E-3</v>
      </c>
      <c r="S230" s="153">
        <f t="shared" si="137"/>
        <v>0.1</v>
      </c>
      <c r="Z230" s="141">
        <f t="shared" si="145"/>
        <v>4142</v>
      </c>
      <c r="AA230" s="141">
        <f t="shared" si="146"/>
        <v>2.1272075323455125E-2</v>
      </c>
      <c r="AB230" s="141">
        <f t="shared" si="156"/>
        <v>8.8067122816706048E-2</v>
      </c>
      <c r="AC230" s="141">
        <f t="shared" si="157"/>
        <v>-6.9386398127618307E-2</v>
      </c>
      <c r="AD230" s="141">
        <f t="shared" si="158"/>
        <v>-1.2956753171836921E-3</v>
      </c>
      <c r="AE230" s="141">
        <f t="shared" si="159"/>
        <v>1.6787745275590614E-7</v>
      </c>
      <c r="AF230" s="141">
        <f t="shared" si="160"/>
        <v>-6.9386398127618307E-2</v>
      </c>
      <c r="AG230" s="153"/>
      <c r="AH230" s="141">
        <f t="shared" si="147"/>
        <v>-6.8090722810434615E-2</v>
      </c>
      <c r="AI230" s="141">
        <f t="shared" si="148"/>
        <v>0.40957740618653882</v>
      </c>
      <c r="AJ230" s="141">
        <f t="shared" si="149"/>
        <v>-0.99765969032268975</v>
      </c>
      <c r="AK230" s="141">
        <f t="shared" si="150"/>
        <v>5.8025303876616946E-2</v>
      </c>
      <c r="AL230" s="141">
        <f t="shared" si="151"/>
        <v>-9.7962997232344057E-2</v>
      </c>
      <c r="AM230" s="141">
        <f t="shared" si="152"/>
        <v>-4.9020708173310522E-2</v>
      </c>
      <c r="AN230" s="141">
        <f t="shared" si="161"/>
        <v>12.372932522790972</v>
      </c>
      <c r="AO230" s="141">
        <f t="shared" si="161"/>
        <v>12.365910978137952</v>
      </c>
      <c r="AP230" s="141">
        <f t="shared" si="161"/>
        <v>12.377973719021952</v>
      </c>
      <c r="AQ230" s="141">
        <f t="shared" si="161"/>
        <v>12.357232234422503</v>
      </c>
      <c r="AR230" s="141">
        <f t="shared" si="161"/>
        <v>12.39284542188128</v>
      </c>
      <c r="AS230" s="141">
        <f t="shared" si="161"/>
        <v>12.33153347280801</v>
      </c>
      <c r="AT230" s="141">
        <f t="shared" si="161"/>
        <v>12.436668961816872</v>
      </c>
      <c r="AU230" s="141">
        <f t="shared" si="153"/>
        <v>12.254801318931733</v>
      </c>
    </row>
    <row r="231" spans="1:47" s="141" customFormat="1" ht="12.95" customHeight="1" x14ac:dyDescent="0.2">
      <c r="A231" s="19" t="s">
        <v>127</v>
      </c>
      <c r="B231" s="19"/>
      <c r="C231" s="15">
        <v>46890.5</v>
      </c>
      <c r="D231" s="15"/>
      <c r="E231" s="141">
        <f t="shared" si="141"/>
        <v>4165.0137502423595</v>
      </c>
      <c r="F231" s="141">
        <f t="shared" si="142"/>
        <v>4165</v>
      </c>
      <c r="G231" s="141">
        <f t="shared" si="154"/>
        <v>2.3843000002671033E-2</v>
      </c>
      <c r="I231" s="141">
        <f t="shared" si="162"/>
        <v>2.3843000002671033E-2</v>
      </c>
      <c r="P231" s="141">
        <f t="shared" si="143"/>
        <v>8.9892274780529358E-2</v>
      </c>
      <c r="Q231" s="161">
        <f t="shared" si="144"/>
        <v>31872</v>
      </c>
      <c r="R231" s="141">
        <f t="shared" si="155"/>
        <v>4.3625066986810318E-3</v>
      </c>
      <c r="S231" s="153">
        <f t="shared" si="137"/>
        <v>0.1</v>
      </c>
      <c r="Z231" s="141">
        <f t="shared" si="145"/>
        <v>4165</v>
      </c>
      <c r="AA231" s="141">
        <f t="shared" si="146"/>
        <v>2.1727442422766197E-2</v>
      </c>
      <c r="AB231" s="141">
        <f t="shared" si="156"/>
        <v>9.2007832360434194E-2</v>
      </c>
      <c r="AC231" s="141">
        <f t="shared" si="157"/>
        <v>-6.6049274777858324E-2</v>
      </c>
      <c r="AD231" s="141">
        <f t="shared" si="158"/>
        <v>2.1155575799048365E-3</v>
      </c>
      <c r="AE231" s="141">
        <f t="shared" si="159"/>
        <v>4.4755838738928088E-7</v>
      </c>
      <c r="AF231" s="141">
        <f t="shared" si="160"/>
        <v>-6.6049274777858324E-2</v>
      </c>
      <c r="AG231" s="153"/>
      <c r="AH231" s="141">
        <f t="shared" si="147"/>
        <v>-6.8164832357763161E-2</v>
      </c>
      <c r="AI231" s="141">
        <f t="shared" si="148"/>
        <v>0.40938946803431231</v>
      </c>
      <c r="AJ231" s="141">
        <f t="shared" si="149"/>
        <v>-0.99787951201916991</v>
      </c>
      <c r="AK231" s="141">
        <f t="shared" si="150"/>
        <v>5.6080074060191561E-2</v>
      </c>
      <c r="AL231" s="141">
        <f t="shared" si="151"/>
        <v>-9.466888462032251E-2</v>
      </c>
      <c r="AM231" s="141">
        <f t="shared" si="152"/>
        <v>-4.7369825741057067E-2</v>
      </c>
      <c r="AN231" s="141">
        <f t="shared" ref="AN231:AT240" si="163">$AU231+$AB$7*SIN(AO231)</f>
        <v>12.379408445358694</v>
      </c>
      <c r="AO231" s="141">
        <f t="shared" si="163"/>
        <v>12.37255794426782</v>
      </c>
      <c r="AP231" s="141">
        <f t="shared" si="163"/>
        <v>12.384312055502749</v>
      </c>
      <c r="AQ231" s="141">
        <f t="shared" si="163"/>
        <v>12.364127728760467</v>
      </c>
      <c r="AR231" s="141">
        <f t="shared" si="163"/>
        <v>12.398741997314351</v>
      </c>
      <c r="AS231" s="141">
        <f t="shared" si="163"/>
        <v>12.339232726777364</v>
      </c>
      <c r="AT231" s="141">
        <f t="shared" si="163"/>
        <v>12.44116159486785</v>
      </c>
      <c r="AU231" s="141">
        <f t="shared" si="153"/>
        <v>12.265144282091002</v>
      </c>
    </row>
    <row r="232" spans="1:47" s="141" customFormat="1" ht="12.95" customHeight="1" x14ac:dyDescent="0.2">
      <c r="A232" s="19" t="s">
        <v>128</v>
      </c>
      <c r="B232" s="19"/>
      <c r="C232" s="15">
        <v>46975.46</v>
      </c>
      <c r="D232" s="15"/>
      <c r="E232" s="141">
        <f t="shared" si="141"/>
        <v>4214.0101261483678</v>
      </c>
      <c r="F232" s="141">
        <f t="shared" si="142"/>
        <v>4214</v>
      </c>
      <c r="G232" s="141">
        <f t="shared" si="154"/>
        <v>1.7558800005645026E-2</v>
      </c>
      <c r="I232" s="141">
        <f t="shared" si="162"/>
        <v>1.7558800005645026E-2</v>
      </c>
      <c r="P232" s="141">
        <f t="shared" si="143"/>
        <v>9.1023193280582296E-2</v>
      </c>
      <c r="Q232" s="161">
        <f t="shared" si="144"/>
        <v>31956.959999999999</v>
      </c>
      <c r="R232" s="141">
        <f t="shared" si="155"/>
        <v>5.3970170792546485E-3</v>
      </c>
      <c r="S232" s="153">
        <f t="shared" ref="S232:S263" si="164">S$16</f>
        <v>0.1</v>
      </c>
      <c r="Z232" s="141">
        <f t="shared" si="145"/>
        <v>4214</v>
      </c>
      <c r="AA232" s="141">
        <f t="shared" si="146"/>
        <v>2.2710192799862514E-2</v>
      </c>
      <c r="AB232" s="141">
        <f t="shared" si="156"/>
        <v>8.5871800486364808E-2</v>
      </c>
      <c r="AC232" s="141">
        <f t="shared" si="157"/>
        <v>-7.346439327493727E-2</v>
      </c>
      <c r="AD232" s="141">
        <f t="shared" si="158"/>
        <v>-5.1513927942174881E-3</v>
      </c>
      <c r="AE232" s="141">
        <f t="shared" si="159"/>
        <v>2.6536847720315858E-6</v>
      </c>
      <c r="AF232" s="141">
        <f t="shared" si="160"/>
        <v>-7.346439327493727E-2</v>
      </c>
      <c r="AG232" s="153"/>
      <c r="AH232" s="141">
        <f t="shared" si="147"/>
        <v>-6.8313000480719782E-2</v>
      </c>
      <c r="AI232" s="141">
        <f t="shared" si="148"/>
        <v>0.40901117033660017</v>
      </c>
      <c r="AJ232" s="141">
        <f t="shared" si="149"/>
        <v>-0.99831091326411303</v>
      </c>
      <c r="AK232" s="141">
        <f t="shared" si="150"/>
        <v>5.1942067618396801E-2</v>
      </c>
      <c r="AL232" s="141">
        <f t="shared" si="151"/>
        <v>-8.7664836277462091E-2</v>
      </c>
      <c r="AM232" s="141">
        <f t="shared" si="152"/>
        <v>-4.3860511191082731E-2</v>
      </c>
      <c r="AN232" s="141">
        <f t="shared" si="163"/>
        <v>12.393187351345674</v>
      </c>
      <c r="AO232" s="141">
        <f t="shared" si="163"/>
        <v>12.386720594247755</v>
      </c>
      <c r="AP232" s="141">
        <f t="shared" si="163"/>
        <v>12.39778823911468</v>
      </c>
      <c r="AQ232" s="141">
        <f t="shared" si="163"/>
        <v>12.378832840191842</v>
      </c>
      <c r="AR232" s="141">
        <f t="shared" si="163"/>
        <v>12.411259847730127</v>
      </c>
      <c r="AS232" s="141">
        <f t="shared" si="163"/>
        <v>12.355667102676781</v>
      </c>
      <c r="AT232" s="141">
        <f t="shared" si="163"/>
        <v>12.450670856461038</v>
      </c>
      <c r="AU232" s="141">
        <f t="shared" si="153"/>
        <v>12.287179290560751</v>
      </c>
    </row>
    <row r="233" spans="1:47" s="141" customFormat="1" ht="12.95" customHeight="1" x14ac:dyDescent="0.2">
      <c r="A233" s="19" t="s">
        <v>128</v>
      </c>
      <c r="B233" s="19"/>
      <c r="C233" s="15">
        <v>46975.464999999997</v>
      </c>
      <c r="D233" s="15"/>
      <c r="E233" s="141">
        <f t="shared" si="141"/>
        <v>4214.0130096450657</v>
      </c>
      <c r="F233" s="141">
        <f t="shared" si="142"/>
        <v>4214</v>
      </c>
      <c r="G233" s="141">
        <f t="shared" si="154"/>
        <v>2.2558800003025681E-2</v>
      </c>
      <c r="I233" s="141">
        <f t="shared" si="162"/>
        <v>2.2558800003025681E-2</v>
      </c>
      <c r="P233" s="141">
        <f t="shared" si="143"/>
        <v>9.1023193280582296E-2</v>
      </c>
      <c r="Q233" s="161">
        <f t="shared" si="144"/>
        <v>31956.964999999997</v>
      </c>
      <c r="R233" s="141">
        <f t="shared" si="155"/>
        <v>4.6873731468639393E-3</v>
      </c>
      <c r="S233" s="153">
        <f t="shared" si="164"/>
        <v>0.1</v>
      </c>
      <c r="Z233" s="141">
        <f t="shared" si="145"/>
        <v>4214</v>
      </c>
      <c r="AA233" s="141">
        <f t="shared" si="146"/>
        <v>2.2710192799862514E-2</v>
      </c>
      <c r="AB233" s="141">
        <f t="shared" si="156"/>
        <v>9.0871800483745463E-2</v>
      </c>
      <c r="AC233" s="141">
        <f t="shared" si="157"/>
        <v>-6.8464393277556615E-2</v>
      </c>
      <c r="AD233" s="141">
        <f t="shared" si="158"/>
        <v>-1.5139279683683282E-4</v>
      </c>
      <c r="AE233" s="141">
        <f t="shared" si="159"/>
        <v>2.2919778934078539E-9</v>
      </c>
      <c r="AF233" s="141">
        <f t="shared" si="160"/>
        <v>-6.8464393277556615E-2</v>
      </c>
      <c r="AG233" s="153"/>
      <c r="AH233" s="141">
        <f t="shared" si="147"/>
        <v>-6.8313000480719782E-2</v>
      </c>
      <c r="AI233" s="141">
        <f t="shared" si="148"/>
        <v>0.40901117033660017</v>
      </c>
      <c r="AJ233" s="141">
        <f t="shared" si="149"/>
        <v>-0.99831091326411303</v>
      </c>
      <c r="AK233" s="141">
        <f t="shared" si="150"/>
        <v>5.1942067618396801E-2</v>
      </c>
      <c r="AL233" s="141">
        <f t="shared" si="151"/>
        <v>-8.7664836277462091E-2</v>
      </c>
      <c r="AM233" s="141">
        <f t="shared" si="152"/>
        <v>-4.3860511191082731E-2</v>
      </c>
      <c r="AN233" s="141">
        <f t="shared" si="163"/>
        <v>12.393187351345674</v>
      </c>
      <c r="AO233" s="141">
        <f t="shared" si="163"/>
        <v>12.386720594247755</v>
      </c>
      <c r="AP233" s="141">
        <f t="shared" si="163"/>
        <v>12.39778823911468</v>
      </c>
      <c r="AQ233" s="141">
        <f t="shared" si="163"/>
        <v>12.378832840191842</v>
      </c>
      <c r="AR233" s="141">
        <f t="shared" si="163"/>
        <v>12.411259847730127</v>
      </c>
      <c r="AS233" s="141">
        <f t="shared" si="163"/>
        <v>12.355667102676781</v>
      </c>
      <c r="AT233" s="141">
        <f t="shared" si="163"/>
        <v>12.450670856461038</v>
      </c>
      <c r="AU233" s="141">
        <f t="shared" si="153"/>
        <v>12.287179290560751</v>
      </c>
    </row>
    <row r="234" spans="1:47" s="141" customFormat="1" ht="12.95" customHeight="1" x14ac:dyDescent="0.2">
      <c r="A234" s="19" t="s">
        <v>129</v>
      </c>
      <c r="B234" s="19"/>
      <c r="C234" s="15">
        <v>46975.47</v>
      </c>
      <c r="D234" s="15"/>
      <c r="E234" s="141">
        <f t="shared" si="141"/>
        <v>4214.0158931417673</v>
      </c>
      <c r="F234" s="141">
        <f t="shared" si="142"/>
        <v>4214</v>
      </c>
      <c r="G234" s="141">
        <f t="shared" si="154"/>
        <v>2.7558800007682294E-2</v>
      </c>
      <c r="I234" s="141">
        <f t="shared" si="162"/>
        <v>2.7558800007682294E-2</v>
      </c>
      <c r="P234" s="141">
        <f t="shared" si="143"/>
        <v>9.1023193280582296E-2</v>
      </c>
      <c r="Q234" s="161">
        <f t="shared" si="144"/>
        <v>31956.97</v>
      </c>
      <c r="R234" s="141">
        <f t="shared" si="155"/>
        <v>4.0277292134973152E-3</v>
      </c>
      <c r="S234" s="153">
        <f t="shared" si="164"/>
        <v>0.1</v>
      </c>
      <c r="Z234" s="141">
        <f t="shared" si="145"/>
        <v>4214</v>
      </c>
      <c r="AA234" s="141">
        <f t="shared" si="146"/>
        <v>2.2710192799862514E-2</v>
      </c>
      <c r="AB234" s="141">
        <f t="shared" si="156"/>
        <v>9.5871800488402076E-2</v>
      </c>
      <c r="AC234" s="141">
        <f t="shared" si="157"/>
        <v>-6.3464393272900002E-2</v>
      </c>
      <c r="AD234" s="141">
        <f t="shared" si="158"/>
        <v>4.8486072078197801E-3</v>
      </c>
      <c r="AE234" s="141">
        <f t="shared" si="159"/>
        <v>2.3508991855721925E-6</v>
      </c>
      <c r="AF234" s="141">
        <f t="shared" si="160"/>
        <v>-6.3464393272900002E-2</v>
      </c>
      <c r="AG234" s="153"/>
      <c r="AH234" s="141">
        <f t="shared" si="147"/>
        <v>-6.8313000480719782E-2</v>
      </c>
      <c r="AI234" s="141">
        <f t="shared" si="148"/>
        <v>0.40901117033660017</v>
      </c>
      <c r="AJ234" s="141">
        <f t="shared" si="149"/>
        <v>-0.99831091326411303</v>
      </c>
      <c r="AK234" s="141">
        <f t="shared" si="150"/>
        <v>5.1942067618396801E-2</v>
      </c>
      <c r="AL234" s="141">
        <f t="shared" si="151"/>
        <v>-8.7664836277462091E-2</v>
      </c>
      <c r="AM234" s="141">
        <f t="shared" si="152"/>
        <v>-4.3860511191082731E-2</v>
      </c>
      <c r="AN234" s="141">
        <f t="shared" si="163"/>
        <v>12.393187351345674</v>
      </c>
      <c r="AO234" s="141">
        <f t="shared" si="163"/>
        <v>12.386720594247755</v>
      </c>
      <c r="AP234" s="141">
        <f t="shared" si="163"/>
        <v>12.39778823911468</v>
      </c>
      <c r="AQ234" s="141">
        <f t="shared" si="163"/>
        <v>12.378832840191842</v>
      </c>
      <c r="AR234" s="141">
        <f t="shared" si="163"/>
        <v>12.411259847730127</v>
      </c>
      <c r="AS234" s="141">
        <f t="shared" si="163"/>
        <v>12.355667102676781</v>
      </c>
      <c r="AT234" s="141">
        <f t="shared" si="163"/>
        <v>12.450670856461038</v>
      </c>
      <c r="AU234" s="141">
        <f t="shared" si="153"/>
        <v>12.287179290560751</v>
      </c>
    </row>
    <row r="235" spans="1:47" s="141" customFormat="1" ht="12.95" customHeight="1" x14ac:dyDescent="0.2">
      <c r="A235" s="19" t="s">
        <v>130</v>
      </c>
      <c r="B235" s="19"/>
      <c r="C235" s="15">
        <v>47195.678</v>
      </c>
      <c r="D235" s="15"/>
      <c r="E235" s="141">
        <f t="shared" si="141"/>
        <v>4341.0097013516352</v>
      </c>
      <c r="F235" s="141">
        <f t="shared" si="142"/>
        <v>4341</v>
      </c>
      <c r="G235" s="141">
        <f t="shared" si="154"/>
        <v>1.682220000657253E-2</v>
      </c>
      <c r="I235" s="141">
        <f t="shared" si="162"/>
        <v>1.682220000657253E-2</v>
      </c>
      <c r="P235" s="141">
        <f t="shared" si="143"/>
        <v>9.3972741867139317E-2</v>
      </c>
      <c r="Q235" s="161">
        <f t="shared" si="144"/>
        <v>32177.178</v>
      </c>
      <c r="R235" s="141">
        <f t="shared" si="155"/>
        <v>5.9522061093790681E-3</v>
      </c>
      <c r="S235" s="153">
        <f t="shared" si="164"/>
        <v>0.1</v>
      </c>
      <c r="Z235" s="141">
        <f t="shared" si="145"/>
        <v>4341</v>
      </c>
      <c r="AA235" s="141">
        <f t="shared" si="146"/>
        <v>2.5336945555436974E-2</v>
      </c>
      <c r="AB235" s="141">
        <f t="shared" si="156"/>
        <v>8.5457996318274873E-2</v>
      </c>
      <c r="AC235" s="141">
        <f t="shared" si="157"/>
        <v>-7.7150541860566788E-2</v>
      </c>
      <c r="AD235" s="141">
        <f t="shared" si="158"/>
        <v>-8.5147455488644441E-3</v>
      </c>
      <c r="AE235" s="141">
        <f t="shared" si="159"/>
        <v>7.2500891761906866E-6</v>
      </c>
      <c r="AF235" s="141">
        <f t="shared" si="160"/>
        <v>-7.7150541860566788E-2</v>
      </c>
      <c r="AG235" s="153"/>
      <c r="AH235" s="141">
        <f t="shared" si="147"/>
        <v>-6.8635796311702343E-2</v>
      </c>
      <c r="AI235" s="141">
        <f t="shared" si="148"/>
        <v>0.40816895024364142</v>
      </c>
      <c r="AJ235" s="141">
        <f t="shared" si="149"/>
        <v>-0.99919785279608053</v>
      </c>
      <c r="AK235" s="141">
        <f t="shared" si="150"/>
        <v>4.1252681363467117E-2</v>
      </c>
      <c r="AL235" s="141">
        <f t="shared" si="151"/>
        <v>-6.9590917415274747E-2</v>
      </c>
      <c r="AM235" s="141">
        <f t="shared" si="152"/>
        <v>-3.4809508076670569E-2</v>
      </c>
      <c r="AN235" s="141">
        <f t="shared" si="163"/>
        <v>12.428798072568366</v>
      </c>
      <c r="AO235" s="141">
        <f t="shared" si="163"/>
        <v>12.423439932577764</v>
      </c>
      <c r="AP235" s="141">
        <f t="shared" si="163"/>
        <v>12.432558703665187</v>
      </c>
      <c r="AQ235" s="141">
        <f t="shared" si="163"/>
        <v>12.417032779722589</v>
      </c>
      <c r="AR235" s="141">
        <f t="shared" si="163"/>
        <v>12.443448131613087</v>
      </c>
      <c r="AS235" s="141">
        <f t="shared" si="163"/>
        <v>12.398444101799216</v>
      </c>
      <c r="AT235" s="141">
        <f t="shared" si="163"/>
        <v>12.47496295234035</v>
      </c>
      <c r="AU235" s="141">
        <f t="shared" si="153"/>
        <v>12.34429043496193</v>
      </c>
    </row>
    <row r="236" spans="1:47" s="141" customFormat="1" ht="12.95" customHeight="1" x14ac:dyDescent="0.2">
      <c r="A236" s="19" t="s">
        <v>131</v>
      </c>
      <c r="B236" s="19"/>
      <c r="C236" s="15">
        <v>47254.627999999997</v>
      </c>
      <c r="D236" s="15"/>
      <c r="E236" s="141">
        <f t="shared" si="141"/>
        <v>4375.0061274304853</v>
      </c>
      <c r="F236" s="141">
        <f t="shared" si="142"/>
        <v>4375</v>
      </c>
      <c r="G236" s="141">
        <f t="shared" si="154"/>
        <v>1.0625000002619345E-2</v>
      </c>
      <c r="I236" s="141">
        <f t="shared" si="162"/>
        <v>1.0625000002619345E-2</v>
      </c>
      <c r="P236" s="141">
        <f t="shared" si="143"/>
        <v>9.4766889108799601E-2</v>
      </c>
      <c r="Q236" s="161">
        <f t="shared" si="144"/>
        <v>32236.127999999997</v>
      </c>
      <c r="R236" s="141">
        <f t="shared" si="155"/>
        <v>7.0798575023567354E-3</v>
      </c>
      <c r="S236" s="153">
        <f t="shared" si="164"/>
        <v>0.1</v>
      </c>
      <c r="Z236" s="141">
        <f t="shared" si="145"/>
        <v>4375</v>
      </c>
      <c r="AA236" s="141">
        <f t="shared" si="146"/>
        <v>2.6059589805582775E-2</v>
      </c>
      <c r="AB236" s="141">
        <f t="shared" si="156"/>
        <v>7.9332299305836171E-2</v>
      </c>
      <c r="AC236" s="141">
        <f t="shared" si="157"/>
        <v>-8.4141889106180257E-2</v>
      </c>
      <c r="AD236" s="141">
        <f t="shared" si="158"/>
        <v>-1.543458980296343E-2</v>
      </c>
      <c r="AE236" s="141">
        <f t="shared" si="159"/>
        <v>2.3822656238574271E-5</v>
      </c>
      <c r="AF236" s="141">
        <f t="shared" si="160"/>
        <v>-8.4141889106180257E-2</v>
      </c>
      <c r="AG236" s="153"/>
      <c r="AH236" s="141">
        <f t="shared" si="147"/>
        <v>-6.8707299303216826E-2</v>
      </c>
      <c r="AI236" s="141">
        <f t="shared" si="148"/>
        <v>0.40797693380818634</v>
      </c>
      <c r="AJ236" s="141">
        <f t="shared" si="149"/>
        <v>-0.99937931466325747</v>
      </c>
      <c r="AK236" s="141">
        <f t="shared" si="150"/>
        <v>3.839875352446355E-2</v>
      </c>
      <c r="AL236" s="141">
        <f t="shared" si="151"/>
        <v>-6.4769508641971743E-2</v>
      </c>
      <c r="AM236" s="141">
        <f t="shared" si="152"/>
        <v>-3.23960804836615E-2</v>
      </c>
      <c r="AN236" s="141">
        <f t="shared" si="163"/>
        <v>12.438309295356573</v>
      </c>
      <c r="AO236" s="141">
        <f t="shared" si="163"/>
        <v>12.433273398919164</v>
      </c>
      <c r="AP236" s="141">
        <f t="shared" si="163"/>
        <v>12.441832757887298</v>
      </c>
      <c r="AQ236" s="141">
        <f t="shared" si="163"/>
        <v>12.427278877659106</v>
      </c>
      <c r="AR236" s="141">
        <f t="shared" si="163"/>
        <v>12.452009572220655</v>
      </c>
      <c r="AS236" s="141">
        <f t="shared" si="163"/>
        <v>12.409935821920135</v>
      </c>
      <c r="AT236" s="141">
        <f t="shared" si="163"/>
        <v>12.481389573671994</v>
      </c>
      <c r="AU236" s="141">
        <f t="shared" si="153"/>
        <v>12.359580032675634</v>
      </c>
    </row>
    <row r="237" spans="1:47" s="141" customFormat="1" ht="12.95" customHeight="1" x14ac:dyDescent="0.2">
      <c r="A237" s="19" t="s">
        <v>132</v>
      </c>
      <c r="B237" s="19"/>
      <c r="C237" s="15">
        <v>47294.521999999997</v>
      </c>
      <c r="D237" s="15"/>
      <c r="E237" s="141">
        <f t="shared" si="141"/>
        <v>4398.0129708908698</v>
      </c>
      <c r="F237" s="141">
        <f t="shared" si="142"/>
        <v>4398</v>
      </c>
      <c r="G237" s="141">
        <f t="shared" si="154"/>
        <v>2.2491600000648759E-2</v>
      </c>
      <c r="I237" s="141">
        <f t="shared" si="162"/>
        <v>2.2491600000648759E-2</v>
      </c>
      <c r="P237" s="141">
        <f t="shared" si="143"/>
        <v>9.5305185124542974E-2</v>
      </c>
      <c r="Q237" s="161">
        <f t="shared" si="144"/>
        <v>32276.021999999997</v>
      </c>
      <c r="R237" s="141">
        <f t="shared" si="155"/>
        <v>5.3018181785945886E-3</v>
      </c>
      <c r="S237" s="153">
        <f t="shared" si="164"/>
        <v>0.1</v>
      </c>
      <c r="Z237" s="141">
        <f t="shared" si="145"/>
        <v>4398</v>
      </c>
      <c r="AA237" s="141">
        <f t="shared" si="146"/>
        <v>2.6553072492483509E-2</v>
      </c>
      <c r="AB237" s="141">
        <f t="shared" si="156"/>
        <v>9.1243712632708224E-2</v>
      </c>
      <c r="AC237" s="141">
        <f t="shared" si="157"/>
        <v>-7.2813585123894214E-2</v>
      </c>
      <c r="AD237" s="141">
        <f t="shared" si="158"/>
        <v>-4.06147249183475E-3</v>
      </c>
      <c r="AE237" s="141">
        <f t="shared" si="159"/>
        <v>1.6495558801930374E-6</v>
      </c>
      <c r="AF237" s="141">
        <f t="shared" si="160"/>
        <v>-7.2813585123894214E-2</v>
      </c>
      <c r="AG237" s="153"/>
      <c r="AH237" s="141">
        <f t="shared" si="147"/>
        <v>-6.8752112632059464E-2</v>
      </c>
      <c r="AI237" s="141">
        <f t="shared" si="148"/>
        <v>0.40785497778823676</v>
      </c>
      <c r="AJ237" s="141">
        <f t="shared" si="149"/>
        <v>-0.99948877780602874</v>
      </c>
      <c r="AK237" s="141">
        <f t="shared" si="150"/>
        <v>3.6469821019845167E-2</v>
      </c>
      <c r="AL237" s="141">
        <f t="shared" si="151"/>
        <v>-6.1511642098503461E-2</v>
      </c>
      <c r="AM237" s="141">
        <f t="shared" si="152"/>
        <v>-3.0765522240723632E-2</v>
      </c>
      <c r="AN237" s="141">
        <f t="shared" si="163"/>
        <v>12.444738572228941</v>
      </c>
      <c r="AO237" s="141">
        <f t="shared" si="163"/>
        <v>12.43992618815261</v>
      </c>
      <c r="AP237" s="141">
        <f t="shared" si="163"/>
        <v>12.448098979925343</v>
      </c>
      <c r="AQ237" s="141">
        <f t="shared" si="163"/>
        <v>12.434214257834787</v>
      </c>
      <c r="AR237" s="141">
        <f t="shared" si="163"/>
        <v>12.457789210646006</v>
      </c>
      <c r="AS237" s="141">
        <f t="shared" si="163"/>
        <v>12.417718066857027</v>
      </c>
      <c r="AT237" s="141">
        <f t="shared" si="163"/>
        <v>12.485720720455575</v>
      </c>
      <c r="AU237" s="141">
        <f t="shared" si="153"/>
        <v>12.369922995834902</v>
      </c>
    </row>
    <row r="238" spans="1:47" s="141" customFormat="1" ht="12.95" customHeight="1" x14ac:dyDescent="0.2">
      <c r="A238" s="19" t="s">
        <v>99</v>
      </c>
      <c r="B238" s="19"/>
      <c r="C238" s="15">
        <v>47299.724000000002</v>
      </c>
      <c r="D238" s="15"/>
      <c r="E238" s="141">
        <f t="shared" si="141"/>
        <v>4401.0129608563047</v>
      </c>
      <c r="F238" s="141">
        <f t="shared" si="142"/>
        <v>4401</v>
      </c>
      <c r="G238" s="141">
        <f t="shared" si="154"/>
        <v>2.2474200006399769E-2</v>
      </c>
      <c r="I238" s="141">
        <f>+C238-(C$7+F238*C$8)</f>
        <v>2.2474200006399769E-2</v>
      </c>
      <c r="P238" s="141">
        <f t="shared" si="143"/>
        <v>9.5375461831092634E-2</v>
      </c>
      <c r="Q238" s="161">
        <f t="shared" si="144"/>
        <v>32281.224000000002</v>
      </c>
      <c r="R238" s="141">
        <f t="shared" si="155"/>
        <v>5.3145939756324215E-3</v>
      </c>
      <c r="S238" s="153">
        <f t="shared" si="164"/>
        <v>0.1</v>
      </c>
      <c r="Z238" s="141">
        <f t="shared" si="145"/>
        <v>4401</v>
      </c>
      <c r="AA238" s="141">
        <f t="shared" si="146"/>
        <v>2.6617715289701527E-2</v>
      </c>
      <c r="AB238" s="141">
        <f t="shared" si="156"/>
        <v>9.1231946547790876E-2</v>
      </c>
      <c r="AC238" s="141">
        <f t="shared" si="157"/>
        <v>-7.2901261824692865E-2</v>
      </c>
      <c r="AD238" s="141">
        <f t="shared" si="158"/>
        <v>-4.1435152833017574E-3</v>
      </c>
      <c r="AE238" s="141">
        <f t="shared" si="159"/>
        <v>1.7168718902955246E-6</v>
      </c>
      <c r="AF238" s="141">
        <f t="shared" si="160"/>
        <v>-7.2901261824692865E-2</v>
      </c>
      <c r="AG238" s="153"/>
      <c r="AH238" s="141">
        <f t="shared" si="147"/>
        <v>-6.8757746541391107E-2</v>
      </c>
      <c r="AI238" s="141">
        <f t="shared" si="148"/>
        <v>0.40783954138710099</v>
      </c>
      <c r="AJ238" s="141">
        <f t="shared" si="149"/>
        <v>-0.9995022669371707</v>
      </c>
      <c r="AK238" s="141">
        <f t="shared" si="150"/>
        <v>3.6218316232954705E-2</v>
      </c>
      <c r="AL238" s="141">
        <f t="shared" si="151"/>
        <v>-6.108691252124189E-2</v>
      </c>
      <c r="AM238" s="141">
        <f t="shared" si="152"/>
        <v>-3.0552957830731024E-2</v>
      </c>
      <c r="AN238" s="141">
        <f t="shared" si="163"/>
        <v>12.445576900163548</v>
      </c>
      <c r="AO238" s="141">
        <f t="shared" si="163"/>
        <v>12.440793986714723</v>
      </c>
      <c r="AP238" s="141">
        <f t="shared" si="163"/>
        <v>12.448915890294344</v>
      </c>
      <c r="AQ238" s="141">
        <f t="shared" si="163"/>
        <v>12.43511911327063</v>
      </c>
      <c r="AR238" s="141">
        <f t="shared" si="163"/>
        <v>12.458542395994932</v>
      </c>
      <c r="AS238" s="141">
        <f t="shared" si="163"/>
        <v>12.418733623365023</v>
      </c>
      <c r="AT238" s="141">
        <f t="shared" si="163"/>
        <v>12.486284725625083</v>
      </c>
      <c r="AU238" s="141">
        <f t="shared" si="153"/>
        <v>12.371272077986113</v>
      </c>
    </row>
    <row r="239" spans="1:47" s="141" customFormat="1" ht="12.95" customHeight="1" x14ac:dyDescent="0.2">
      <c r="A239" s="19" t="s">
        <v>132</v>
      </c>
      <c r="B239" s="19"/>
      <c r="C239" s="15">
        <v>47353.478000000003</v>
      </c>
      <c r="D239" s="15"/>
      <c r="E239" s="141">
        <f t="shared" si="141"/>
        <v>4432.0128571657633</v>
      </c>
      <c r="F239" s="141">
        <f t="shared" si="142"/>
        <v>4432</v>
      </c>
      <c r="G239" s="141">
        <f t="shared" si="154"/>
        <v>2.2294400005193893E-2</v>
      </c>
      <c r="I239" s="141">
        <f>+G239</f>
        <v>2.2294400005193893E-2</v>
      </c>
      <c r="P239" s="141">
        <f t="shared" si="143"/>
        <v>9.6102521755515258E-2</v>
      </c>
      <c r="Q239" s="161">
        <f t="shared" si="144"/>
        <v>32334.978000000003</v>
      </c>
      <c r="R239" s="141">
        <f t="shared" si="155"/>
        <v>5.4476388363102618E-3</v>
      </c>
      <c r="S239" s="153">
        <f t="shared" si="164"/>
        <v>0.1</v>
      </c>
      <c r="Z239" s="141">
        <f t="shared" si="145"/>
        <v>4432</v>
      </c>
      <c r="AA239" s="141">
        <f t="shared" si="146"/>
        <v>2.7289410027636379E-2</v>
      </c>
      <c r="AB239" s="141">
        <f t="shared" si="156"/>
        <v>9.1107511733072771E-2</v>
      </c>
      <c r="AC239" s="141">
        <f t="shared" si="157"/>
        <v>-7.3808121750321365E-2</v>
      </c>
      <c r="AD239" s="141">
        <f t="shared" si="158"/>
        <v>-4.9950100224424865E-3</v>
      </c>
      <c r="AE239" s="141">
        <f t="shared" si="159"/>
        <v>2.4950125124300893E-6</v>
      </c>
      <c r="AF239" s="141">
        <f t="shared" si="160"/>
        <v>-7.3808121750321365E-2</v>
      </c>
      <c r="AG239" s="153"/>
      <c r="AH239" s="141">
        <f t="shared" si="147"/>
        <v>-6.8813111727878878E-2</v>
      </c>
      <c r="AI239" s="141">
        <f t="shared" si="148"/>
        <v>0.40768637872711644</v>
      </c>
      <c r="AJ239" s="141">
        <f t="shared" si="149"/>
        <v>-0.99963102259800585</v>
      </c>
      <c r="AK239" s="141">
        <f t="shared" si="150"/>
        <v>3.3620666709514399E-2</v>
      </c>
      <c r="AL239" s="141">
        <f t="shared" si="151"/>
        <v>-5.6700754304691924E-2</v>
      </c>
      <c r="AM239" s="141">
        <f t="shared" si="152"/>
        <v>-2.8357975075823983E-2</v>
      </c>
      <c r="AN239" s="141">
        <f t="shared" si="163"/>
        <v>12.454236074989829</v>
      </c>
      <c r="AO239" s="141">
        <f t="shared" si="163"/>
        <v>12.44976181666304</v>
      </c>
      <c r="AP239" s="141">
        <f t="shared" si="163"/>
        <v>12.457351809828591</v>
      </c>
      <c r="AQ239" s="141">
        <f t="shared" si="163"/>
        <v>12.444472418456776</v>
      </c>
      <c r="AR239" s="141">
        <f t="shared" si="163"/>
        <v>12.466316489837375</v>
      </c>
      <c r="AS239" s="141">
        <f t="shared" si="163"/>
        <v>12.429233940171841</v>
      </c>
      <c r="AT239" s="141">
        <f t="shared" si="163"/>
        <v>12.492100782377589</v>
      </c>
      <c r="AU239" s="141">
        <f t="shared" si="153"/>
        <v>12.385212593548605</v>
      </c>
    </row>
    <row r="240" spans="1:47" s="141" customFormat="1" ht="12.95" customHeight="1" x14ac:dyDescent="0.2">
      <c r="A240" s="19" t="s">
        <v>134</v>
      </c>
      <c r="B240" s="19"/>
      <c r="C240" s="15">
        <v>47353.481</v>
      </c>
      <c r="D240" s="15"/>
      <c r="E240" s="141">
        <f t="shared" si="141"/>
        <v>4432.0145872637813</v>
      </c>
      <c r="F240" s="141">
        <f t="shared" si="142"/>
        <v>4432</v>
      </c>
      <c r="G240" s="141">
        <f t="shared" si="154"/>
        <v>2.5294400002167094E-2</v>
      </c>
      <c r="I240" s="141">
        <f>+G240</f>
        <v>2.5294400002167094E-2</v>
      </c>
      <c r="P240" s="141">
        <f t="shared" si="143"/>
        <v>9.6102521755515258E-2</v>
      </c>
      <c r="Q240" s="161">
        <f t="shared" si="144"/>
        <v>32334.981</v>
      </c>
      <c r="R240" s="141">
        <f t="shared" si="155"/>
        <v>5.0137901062369773E-3</v>
      </c>
      <c r="S240" s="153">
        <f t="shared" si="164"/>
        <v>0.1</v>
      </c>
      <c r="Z240" s="141">
        <f t="shared" si="145"/>
        <v>4432</v>
      </c>
      <c r="AA240" s="141">
        <f t="shared" si="146"/>
        <v>2.7289410027636379E-2</v>
      </c>
      <c r="AB240" s="141">
        <f t="shared" si="156"/>
        <v>9.4107511730045973E-2</v>
      </c>
      <c r="AC240" s="141">
        <f t="shared" si="157"/>
        <v>-7.0808121753348163E-2</v>
      </c>
      <c r="AD240" s="141">
        <f t="shared" si="158"/>
        <v>-1.9950100254692849E-3</v>
      </c>
      <c r="AE240" s="141">
        <f t="shared" si="159"/>
        <v>3.9800650017229572E-7</v>
      </c>
      <c r="AF240" s="141">
        <f t="shared" si="160"/>
        <v>-7.0808121753348163E-2</v>
      </c>
      <c r="AG240" s="153"/>
      <c r="AH240" s="141">
        <f t="shared" si="147"/>
        <v>-6.8813111727878878E-2</v>
      </c>
      <c r="AI240" s="141">
        <f t="shared" si="148"/>
        <v>0.40768637872711644</v>
      </c>
      <c r="AJ240" s="141">
        <f t="shared" si="149"/>
        <v>-0.99963102259800585</v>
      </c>
      <c r="AK240" s="141">
        <f t="shared" si="150"/>
        <v>3.3620666709514399E-2</v>
      </c>
      <c r="AL240" s="141">
        <f t="shared" si="151"/>
        <v>-5.6700754304691924E-2</v>
      </c>
      <c r="AM240" s="141">
        <f t="shared" si="152"/>
        <v>-2.8357975075823983E-2</v>
      </c>
      <c r="AN240" s="141">
        <f t="shared" si="163"/>
        <v>12.454236074989829</v>
      </c>
      <c r="AO240" s="141">
        <f t="shared" si="163"/>
        <v>12.44976181666304</v>
      </c>
      <c r="AP240" s="141">
        <f t="shared" si="163"/>
        <v>12.457351809828591</v>
      </c>
      <c r="AQ240" s="141">
        <f t="shared" si="163"/>
        <v>12.444472418456776</v>
      </c>
      <c r="AR240" s="141">
        <f t="shared" si="163"/>
        <v>12.466316489837375</v>
      </c>
      <c r="AS240" s="141">
        <f t="shared" si="163"/>
        <v>12.429233940171841</v>
      </c>
      <c r="AT240" s="141">
        <f t="shared" si="163"/>
        <v>12.492100782377589</v>
      </c>
      <c r="AU240" s="141">
        <f t="shared" si="153"/>
        <v>12.385212593548605</v>
      </c>
    </row>
    <row r="241" spans="1:47" s="141" customFormat="1" ht="12.95" customHeight="1" x14ac:dyDescent="0.2">
      <c r="A241" s="19" t="s">
        <v>135</v>
      </c>
      <c r="B241" s="19"/>
      <c r="C241" s="15">
        <v>47632.644</v>
      </c>
      <c r="D241" s="15"/>
      <c r="E241" s="141">
        <f t="shared" si="141"/>
        <v>4593.0077050492009</v>
      </c>
      <c r="F241" s="141">
        <f t="shared" si="142"/>
        <v>4593</v>
      </c>
      <c r="G241" s="141">
        <f t="shared" si="154"/>
        <v>1.3360600001760758E-2</v>
      </c>
      <c r="I241" s="141">
        <f>+G241</f>
        <v>1.3360600001760758E-2</v>
      </c>
      <c r="P241" s="141">
        <f t="shared" si="143"/>
        <v>9.9903978773656671E-2</v>
      </c>
      <c r="Q241" s="161">
        <f t="shared" si="144"/>
        <v>32614.144</v>
      </c>
      <c r="R241" s="141">
        <f t="shared" si="155"/>
        <v>7.4897564092558438E-3</v>
      </c>
      <c r="S241" s="153">
        <f t="shared" si="164"/>
        <v>0.1</v>
      </c>
      <c r="Z241" s="141">
        <f t="shared" si="145"/>
        <v>4593</v>
      </c>
      <c r="AA241" s="141">
        <f t="shared" si="146"/>
        <v>3.0886653698276215E-2</v>
      </c>
      <c r="AB241" s="141">
        <f t="shared" si="156"/>
        <v>8.2377925077141215E-2</v>
      </c>
      <c r="AC241" s="141">
        <f t="shared" si="157"/>
        <v>-8.6543378771895912E-2</v>
      </c>
      <c r="AD241" s="141">
        <f t="shared" si="158"/>
        <v>-1.7526053696515456E-2</v>
      </c>
      <c r="AE241" s="141">
        <f t="shared" si="159"/>
        <v>3.0716255817314315E-5</v>
      </c>
      <c r="AF241" s="141">
        <f t="shared" si="160"/>
        <v>-8.6543378771895912E-2</v>
      </c>
      <c r="AG241" s="153"/>
      <c r="AH241" s="141">
        <f t="shared" si="147"/>
        <v>-6.9017325075380456E-2</v>
      </c>
      <c r="AI241" s="141">
        <f t="shared" si="148"/>
        <v>0.40707561255138025</v>
      </c>
      <c r="AJ241" s="141">
        <f t="shared" si="149"/>
        <v>-0.999990080406299</v>
      </c>
      <c r="AK241" s="141">
        <f t="shared" si="150"/>
        <v>2.0160504558869103E-2</v>
      </c>
      <c r="AL241" s="141">
        <f t="shared" si="151"/>
        <v>-3.3988719349660385E-2</v>
      </c>
      <c r="AM241" s="141">
        <f t="shared" si="152"/>
        <v>-1.6995995901006165E-2</v>
      </c>
      <c r="AN241" s="141">
        <f t="shared" ref="AN241:AT250" si="165">$AU241+$AB$7*SIN(AO241)</f>
        <v>12.499119035507121</v>
      </c>
      <c r="AO241" s="141">
        <f t="shared" si="165"/>
        <v>12.496352172470484</v>
      </c>
      <c r="AP241" s="141">
        <f t="shared" si="165"/>
        <v>12.501026652361601</v>
      </c>
      <c r="AQ241" s="141">
        <f t="shared" si="165"/>
        <v>12.493128460468144</v>
      </c>
      <c r="AR241" s="141">
        <f t="shared" si="165"/>
        <v>12.50647116048763</v>
      </c>
      <c r="AS241" s="141">
        <f t="shared" si="165"/>
        <v>12.483923388991412</v>
      </c>
      <c r="AT241" s="141">
        <f t="shared" si="165"/>
        <v>12.522008323016971</v>
      </c>
      <c r="AU241" s="141">
        <f t="shared" si="153"/>
        <v>12.457613335663488</v>
      </c>
    </row>
    <row r="242" spans="1:47" s="141" customFormat="1" ht="12.95" customHeight="1" x14ac:dyDescent="0.2">
      <c r="A242" s="19" t="s">
        <v>99</v>
      </c>
      <c r="B242" s="19"/>
      <c r="C242" s="15">
        <v>47644.798999999999</v>
      </c>
      <c r="D242" s="15"/>
      <c r="E242" s="141">
        <f t="shared" si="141"/>
        <v>4600.0174855239829</v>
      </c>
      <c r="F242" s="141">
        <f t="shared" si="142"/>
        <v>4600</v>
      </c>
      <c r="G242" s="141">
        <f t="shared" si="154"/>
        <v>3.0320000005303882E-2</v>
      </c>
      <c r="I242" s="141">
        <f>+C242-(C$7+F242*C$8)</f>
        <v>3.0320000005303882E-2</v>
      </c>
      <c r="P242" s="141">
        <f t="shared" si="143"/>
        <v>0.10007022719206682</v>
      </c>
      <c r="Q242" s="161">
        <f t="shared" si="144"/>
        <v>32626.298999999999</v>
      </c>
      <c r="R242" s="141">
        <f t="shared" si="155"/>
        <v>4.8650941926050434E-3</v>
      </c>
      <c r="S242" s="153">
        <f t="shared" si="164"/>
        <v>0.1</v>
      </c>
      <c r="Z242" s="141">
        <f t="shared" si="145"/>
        <v>4600</v>
      </c>
      <c r="AA242" s="141">
        <f t="shared" si="146"/>
        <v>3.1047182670845275E-2</v>
      </c>
      <c r="AB242" s="141">
        <f t="shared" si="156"/>
        <v>9.9343044526525426E-2</v>
      </c>
      <c r="AC242" s="141">
        <f t="shared" si="157"/>
        <v>-6.9750227186762936E-2</v>
      </c>
      <c r="AD242" s="141">
        <f t="shared" si="158"/>
        <v>-7.2718266554139266E-4</v>
      </c>
      <c r="AE242" s="141">
        <f t="shared" si="159"/>
        <v>5.2879462906388498E-8</v>
      </c>
      <c r="AF242" s="141">
        <f t="shared" si="160"/>
        <v>-6.9750227186762936E-2</v>
      </c>
      <c r="AG242" s="153"/>
      <c r="AH242" s="141">
        <f t="shared" si="147"/>
        <v>-6.9023044521221544E-2</v>
      </c>
      <c r="AI242" s="141">
        <f t="shared" si="148"/>
        <v>0.40705603482232011</v>
      </c>
      <c r="AJ242" s="141">
        <f t="shared" si="149"/>
        <v>-0.99999398388382499</v>
      </c>
      <c r="AK242" s="141">
        <f t="shared" si="150"/>
        <v>1.9576244143334736E-2</v>
      </c>
      <c r="AL242" s="141">
        <f t="shared" si="151"/>
        <v>-3.300334796848451E-2</v>
      </c>
      <c r="AM242" s="141">
        <f t="shared" si="152"/>
        <v>-1.650317197819556E-2</v>
      </c>
      <c r="AN242" s="141">
        <f t="shared" si="165"/>
        <v>12.501067687678828</v>
      </c>
      <c r="AO242" s="141">
        <f t="shared" si="165"/>
        <v>12.498378354853909</v>
      </c>
      <c r="AP242" s="141">
        <f t="shared" si="165"/>
        <v>12.502921256059146</v>
      </c>
      <c r="AQ242" s="141">
        <f t="shared" si="165"/>
        <v>12.495246439225649</v>
      </c>
      <c r="AR242" s="141">
        <f t="shared" si="165"/>
        <v>12.508210135686854</v>
      </c>
      <c r="AS242" s="141">
        <f t="shared" si="165"/>
        <v>12.486306038497048</v>
      </c>
      <c r="AT242" s="141">
        <f t="shared" si="165"/>
        <v>12.523299378568776</v>
      </c>
      <c r="AU242" s="141">
        <f t="shared" si="153"/>
        <v>12.46076119401631</v>
      </c>
    </row>
    <row r="243" spans="1:47" s="141" customFormat="1" ht="12.95" customHeight="1" x14ac:dyDescent="0.2">
      <c r="A243" s="19" t="s">
        <v>99</v>
      </c>
      <c r="B243" s="19"/>
      <c r="C243" s="15">
        <v>47670.800999999999</v>
      </c>
      <c r="D243" s="15"/>
      <c r="E243" s="141">
        <f t="shared" si="141"/>
        <v>4615.0128217564225</v>
      </c>
      <c r="F243" s="141">
        <f t="shared" si="142"/>
        <v>4615</v>
      </c>
      <c r="G243" s="141">
        <f t="shared" si="154"/>
        <v>2.2233000003325287E-2</v>
      </c>
      <c r="I243" s="141">
        <f>+C243-(C$7+F243*C$8)</f>
        <v>2.2233000003325287E-2</v>
      </c>
      <c r="P243" s="141">
        <f t="shared" si="143"/>
        <v>0.10042674534537938</v>
      </c>
      <c r="Q243" s="161">
        <f t="shared" si="144"/>
        <v>32652.300999999999</v>
      </c>
      <c r="R243" s="141">
        <f t="shared" si="155"/>
        <v>6.1142618106180052E-3</v>
      </c>
      <c r="S243" s="153">
        <f t="shared" si="164"/>
        <v>0.1</v>
      </c>
      <c r="Z243" s="141">
        <f t="shared" si="145"/>
        <v>4615</v>
      </c>
      <c r="AA243" s="141">
        <f t="shared" si="146"/>
        <v>3.1392329073511097E-2</v>
      </c>
      <c r="AB243" s="141">
        <f t="shared" si="156"/>
        <v>9.1267416275193566E-2</v>
      </c>
      <c r="AC243" s="141">
        <f t="shared" si="157"/>
        <v>-7.8193745342054088E-2</v>
      </c>
      <c r="AD243" s="141">
        <f t="shared" si="158"/>
        <v>-9.1593290701858093E-3</v>
      </c>
      <c r="AE243" s="141">
        <f t="shared" si="159"/>
        <v>8.3893309015950843E-6</v>
      </c>
      <c r="AF243" s="141">
        <f t="shared" si="160"/>
        <v>-7.8193745342054088E-2</v>
      </c>
      <c r="AG243" s="153"/>
      <c r="AH243" s="141">
        <f t="shared" si="147"/>
        <v>-6.9034416271868279E-2</v>
      </c>
      <c r="AI243" s="141">
        <f t="shared" si="148"/>
        <v>0.40701602984279783</v>
      </c>
      <c r="AJ243" s="141">
        <f t="shared" si="149"/>
        <v>-0.99999907830840218</v>
      </c>
      <c r="AK243" s="141">
        <f t="shared" si="150"/>
        <v>1.8324473034484562E-2</v>
      </c>
      <c r="AL243" s="141">
        <f t="shared" si="151"/>
        <v>-3.0892307985905414E-2</v>
      </c>
      <c r="AM243" s="141">
        <f t="shared" si="152"/>
        <v>-1.5447382510246525E-2</v>
      </c>
      <c r="AN243" s="141">
        <f t="shared" si="165"/>
        <v>12.50524274852687</v>
      </c>
      <c r="AO243" s="141">
        <f t="shared" si="165"/>
        <v>12.50272029498071</v>
      </c>
      <c r="AP243" s="141">
        <f t="shared" si="165"/>
        <v>12.506980158219552</v>
      </c>
      <c r="AQ243" s="141">
        <f t="shared" si="165"/>
        <v>12.499785528146091</v>
      </c>
      <c r="AR243" s="141">
        <f t="shared" si="165"/>
        <v>12.511934974658288</v>
      </c>
      <c r="AS243" s="141">
        <f t="shared" si="165"/>
        <v>12.491412797245767</v>
      </c>
      <c r="AT243" s="141">
        <f t="shared" si="165"/>
        <v>12.526063863075235</v>
      </c>
      <c r="AU243" s="141">
        <f t="shared" si="153"/>
        <v>12.467506604772355</v>
      </c>
    </row>
    <row r="244" spans="1:47" s="141" customFormat="1" ht="12.95" customHeight="1" x14ac:dyDescent="0.2">
      <c r="A244" s="19" t="s">
        <v>99</v>
      </c>
      <c r="B244" s="19"/>
      <c r="C244" s="15">
        <v>47677.741999999998</v>
      </c>
      <c r="D244" s="15"/>
      <c r="E244" s="141">
        <f t="shared" si="141"/>
        <v>4619.0156918736957</v>
      </c>
      <c r="F244" s="141">
        <f t="shared" si="142"/>
        <v>4619</v>
      </c>
      <c r="G244" s="141">
        <f t="shared" si="154"/>
        <v>2.7209799998672679E-2</v>
      </c>
      <c r="I244" s="141">
        <f>+C244-(C$7+F244*C$8)</f>
        <v>2.7209799998672679E-2</v>
      </c>
      <c r="P244" s="141">
        <f t="shared" si="143"/>
        <v>0.10052187938997473</v>
      </c>
      <c r="Q244" s="161">
        <f t="shared" si="144"/>
        <v>32659.241999999998</v>
      </c>
      <c r="R244" s="141">
        <f t="shared" si="155"/>
        <v>5.3746609846765745E-3</v>
      </c>
      <c r="S244" s="153">
        <f t="shared" si="164"/>
        <v>0.1</v>
      </c>
      <c r="Z244" s="141">
        <f t="shared" si="145"/>
        <v>4619</v>
      </c>
      <c r="AA244" s="141">
        <f t="shared" si="146"/>
        <v>3.1484634221013622E-2</v>
      </c>
      <c r="AB244" s="141">
        <f t="shared" si="156"/>
        <v>9.6247045167633785E-2</v>
      </c>
      <c r="AC244" s="141">
        <f t="shared" si="157"/>
        <v>-7.3312079391302049E-2</v>
      </c>
      <c r="AD244" s="141">
        <f t="shared" si="158"/>
        <v>-4.2748342223409425E-3</v>
      </c>
      <c r="AE244" s="141">
        <f t="shared" si="159"/>
        <v>1.8274207628497291E-6</v>
      </c>
      <c r="AF244" s="141">
        <f t="shared" si="160"/>
        <v>-7.3312079391302049E-2</v>
      </c>
      <c r="AG244" s="153"/>
      <c r="AH244" s="141">
        <f t="shared" si="147"/>
        <v>-6.9037245168961106E-2</v>
      </c>
      <c r="AI244" s="141">
        <f t="shared" si="148"/>
        <v>0.40700581002718184</v>
      </c>
      <c r="AJ244" s="141">
        <f t="shared" si="149"/>
        <v>-0.99999968408858309</v>
      </c>
      <c r="AK244" s="141">
        <f t="shared" si="150"/>
        <v>1.7990715212865788E-2</v>
      </c>
      <c r="AL244" s="141">
        <f t="shared" si="151"/>
        <v>-3.0329468257438083E-2</v>
      </c>
      <c r="AM244" s="141">
        <f t="shared" si="152"/>
        <v>-1.5165896709391348E-2</v>
      </c>
      <c r="AN244" s="141">
        <f t="shared" si="165"/>
        <v>12.506355959995085</v>
      </c>
      <c r="AO244" s="141">
        <f t="shared" si="165"/>
        <v>12.5038781726018</v>
      </c>
      <c r="AP244" s="141">
        <f t="shared" si="165"/>
        <v>12.508062318483086</v>
      </c>
      <c r="AQ244" s="141">
        <f t="shared" si="165"/>
        <v>12.500996076867677</v>
      </c>
      <c r="AR244" s="141">
        <f t="shared" si="165"/>
        <v>12.512927924227562</v>
      </c>
      <c r="AS244" s="141">
        <f t="shared" si="165"/>
        <v>12.492774839392013</v>
      </c>
      <c r="AT244" s="141">
        <f t="shared" si="165"/>
        <v>12.526800601478914</v>
      </c>
      <c r="AU244" s="141">
        <f t="shared" si="153"/>
        <v>12.469305380973967</v>
      </c>
    </row>
    <row r="245" spans="1:47" s="141" customFormat="1" ht="12.95" customHeight="1" x14ac:dyDescent="0.2">
      <c r="A245" s="19" t="s">
        <v>136</v>
      </c>
      <c r="B245" s="19"/>
      <c r="C245" s="15">
        <v>47686.409</v>
      </c>
      <c r="D245" s="15"/>
      <c r="E245" s="141">
        <f t="shared" si="141"/>
        <v>4624.0139450513961</v>
      </c>
      <c r="F245" s="141">
        <f t="shared" si="142"/>
        <v>4624</v>
      </c>
      <c r="G245" s="141">
        <f t="shared" si="154"/>
        <v>2.4180799999157898E-2</v>
      </c>
      <c r="I245" s="141">
        <f>+G245</f>
        <v>2.4180799999157898E-2</v>
      </c>
      <c r="P245" s="141">
        <f t="shared" si="143"/>
        <v>0.1006408339742326</v>
      </c>
      <c r="Q245" s="161">
        <f t="shared" si="144"/>
        <v>32667.909</v>
      </c>
      <c r="R245" s="141">
        <f t="shared" si="155"/>
        <v>5.8461367954695774E-3</v>
      </c>
      <c r="S245" s="153">
        <f t="shared" si="164"/>
        <v>0.1</v>
      </c>
      <c r="Z245" s="141">
        <f t="shared" si="145"/>
        <v>4624</v>
      </c>
      <c r="AA245" s="141">
        <f t="shared" si="146"/>
        <v>3.1600173184055919E-2</v>
      </c>
      <c r="AB245" s="141">
        <f t="shared" si="156"/>
        <v>9.3221460789334576E-2</v>
      </c>
      <c r="AC245" s="141">
        <f t="shared" si="157"/>
        <v>-7.6460033975074698E-2</v>
      </c>
      <c r="AD245" s="141">
        <f t="shared" si="158"/>
        <v>-7.4193731848980204E-3</v>
      </c>
      <c r="AE245" s="141">
        <f t="shared" si="159"/>
        <v>5.5047098456783794E-6</v>
      </c>
      <c r="AF245" s="141">
        <f t="shared" si="160"/>
        <v>-7.6460033975074698E-2</v>
      </c>
      <c r="AG245" s="153"/>
      <c r="AH245" s="141">
        <f t="shared" si="147"/>
        <v>-6.9040660790176678E-2</v>
      </c>
      <c r="AI245" s="141">
        <f t="shared" si="148"/>
        <v>0.40699330047384952</v>
      </c>
      <c r="AJ245" s="141">
        <f t="shared" si="149"/>
        <v>-0.99999999582459664</v>
      </c>
      <c r="AK245" s="141">
        <f t="shared" si="150"/>
        <v>1.7573545245369679E-2</v>
      </c>
      <c r="AL245" s="141">
        <f t="shared" si="151"/>
        <v>-2.9625978143754238E-2</v>
      </c>
      <c r="AM245" s="141">
        <f t="shared" si="152"/>
        <v>-1.481407261193674E-2</v>
      </c>
      <c r="AN245" s="141">
        <f t="shared" si="165"/>
        <v>12.507747395437852</v>
      </c>
      <c r="AO245" s="141">
        <f t="shared" si="165"/>
        <v>12.505325535075935</v>
      </c>
      <c r="AP245" s="141">
        <f t="shared" si="165"/>
        <v>12.509414896755601</v>
      </c>
      <c r="AQ245" s="141">
        <f t="shared" si="165"/>
        <v>12.502509334234484</v>
      </c>
      <c r="AR245" s="141">
        <f t="shared" si="165"/>
        <v>12.514168916516228</v>
      </c>
      <c r="AS245" s="141">
        <f t="shared" si="165"/>
        <v>12.494477529036425</v>
      </c>
      <c r="AT245" s="141">
        <f t="shared" si="165"/>
        <v>12.527721263279826</v>
      </c>
      <c r="AU245" s="141">
        <f t="shared" si="153"/>
        <v>12.471553851225982</v>
      </c>
    </row>
    <row r="246" spans="1:47" s="141" customFormat="1" ht="12.95" customHeight="1" x14ac:dyDescent="0.2">
      <c r="A246" s="19" t="s">
        <v>99</v>
      </c>
      <c r="B246" s="19"/>
      <c r="C246" s="15">
        <v>47703.754000000001</v>
      </c>
      <c r="D246" s="15"/>
      <c r="E246" s="141">
        <f t="shared" si="141"/>
        <v>4634.0167950995337</v>
      </c>
      <c r="F246" s="141">
        <f t="shared" si="142"/>
        <v>4634</v>
      </c>
      <c r="G246" s="141">
        <f t="shared" ref="G246:G271" si="166">+C246-(C$7+F246*C$8)</f>
        <v>2.912280000600731E-2</v>
      </c>
      <c r="I246" s="141">
        <f>+C246-(C$7+F246*C$8)</f>
        <v>2.912280000600731E-2</v>
      </c>
      <c r="P246" s="141">
        <f t="shared" si="143"/>
        <v>0.1008788665711273</v>
      </c>
      <c r="Q246" s="161">
        <f t="shared" si="144"/>
        <v>32685.254000000001</v>
      </c>
      <c r="R246" s="141">
        <f t="shared" ref="R246:R271" si="167">+(P246-G246)^2</f>
        <v>5.1489330888979303E-3</v>
      </c>
      <c r="S246" s="153">
        <f t="shared" si="164"/>
        <v>0.1</v>
      </c>
      <c r="Z246" s="141">
        <f t="shared" si="145"/>
        <v>4634</v>
      </c>
      <c r="AA246" s="141">
        <f t="shared" si="146"/>
        <v>3.1831776117703728E-2</v>
      </c>
      <c r="AB246" s="141">
        <f t="shared" ref="AB246:AB271" si="168">IF(S246&lt;&gt;0,G246-AH246, -9999)</f>
        <v>9.8169890459430878E-2</v>
      </c>
      <c r="AC246" s="141">
        <f t="shared" ref="AC246:AC271" si="169">+G246-P246</f>
        <v>-7.1756066565119986E-2</v>
      </c>
      <c r="AD246" s="141">
        <f t="shared" ref="AD246:AD271" si="170">IF(S246&lt;&gt;0,G246-AA246, -9999)</f>
        <v>-2.7089761116964178E-3</v>
      </c>
      <c r="AE246" s="141">
        <f t="shared" ref="AE246:AE271" si="171">+(G246-AA246)^2*S246</f>
        <v>7.3385515737418436E-7</v>
      </c>
      <c r="AF246" s="141">
        <f t="shared" ref="AF246:AF271" si="172">IF(S246&lt;&gt;0,G246-P246, -9999)</f>
        <v>-7.1756066565119986E-2</v>
      </c>
      <c r="AG246" s="153"/>
      <c r="AH246" s="141">
        <f t="shared" si="147"/>
        <v>-6.9047090453423568E-2</v>
      </c>
      <c r="AI246" s="141">
        <f t="shared" si="148"/>
        <v>0.40696916503301284</v>
      </c>
      <c r="AJ246" s="141">
        <f t="shared" si="149"/>
        <v>-0.99999913485526448</v>
      </c>
      <c r="AK246" s="141">
        <f t="shared" si="150"/>
        <v>1.673929370514806E-2</v>
      </c>
      <c r="AL246" s="141">
        <f t="shared" si="151"/>
        <v>-2.8219190620806918E-2</v>
      </c>
      <c r="AM246" s="141">
        <f t="shared" si="152"/>
        <v>-1.4110531700912575E-2</v>
      </c>
      <c r="AN246" s="141">
        <f t="shared" si="165"/>
        <v>12.510530010943816</v>
      </c>
      <c r="AO246" s="141">
        <f t="shared" si="165"/>
        <v>12.508220310194559</v>
      </c>
      <c r="AP246" s="141">
        <f t="shared" si="165"/>
        <v>12.512119658196745</v>
      </c>
      <c r="AQ246" s="141">
        <f t="shared" si="165"/>
        <v>12.505536080415684</v>
      </c>
      <c r="AR246" s="141">
        <f t="shared" si="165"/>
        <v>12.516650271027826</v>
      </c>
      <c r="AS246" s="141">
        <f t="shared" si="165"/>
        <v>12.497883351567188</v>
      </c>
      <c r="AT246" s="141">
        <f t="shared" si="165"/>
        <v>12.529561741713316</v>
      </c>
      <c r="AU246" s="141">
        <f t="shared" si="153"/>
        <v>12.476050791730012</v>
      </c>
    </row>
    <row r="247" spans="1:47" s="141" customFormat="1" ht="12.95" customHeight="1" x14ac:dyDescent="0.2">
      <c r="A247" s="19" t="s">
        <v>99</v>
      </c>
      <c r="B247" s="19"/>
      <c r="C247" s="15">
        <v>47762.712</v>
      </c>
      <c r="D247" s="15"/>
      <c r="E247" s="141">
        <f t="shared" si="141"/>
        <v>4668.0178347731035</v>
      </c>
      <c r="F247" s="141">
        <f t="shared" si="142"/>
        <v>4668</v>
      </c>
      <c r="G247" s="141">
        <f t="shared" si="166"/>
        <v>3.092560000368394E-2</v>
      </c>
      <c r="I247" s="141">
        <f>+C247-(C$7+F247*C$8)</f>
        <v>3.092560000368394E-2</v>
      </c>
      <c r="P247" s="141">
        <f t="shared" si="143"/>
        <v>0.10168940839293528</v>
      </c>
      <c r="Q247" s="161">
        <f t="shared" si="144"/>
        <v>32744.212</v>
      </c>
      <c r="R247" s="141">
        <f t="shared" si="167"/>
        <v>5.0075165777506781E-3</v>
      </c>
      <c r="S247" s="153">
        <f t="shared" si="164"/>
        <v>0.1</v>
      </c>
      <c r="Z247" s="141">
        <f t="shared" si="145"/>
        <v>4668</v>
      </c>
      <c r="AA247" s="141">
        <f t="shared" si="146"/>
        <v>3.2624460035288572E-2</v>
      </c>
      <c r="AB247" s="141">
        <f t="shared" si="168"/>
        <v>9.9990548361330645E-2</v>
      </c>
      <c r="AC247" s="141">
        <f t="shared" si="169"/>
        <v>-7.0763808389251337E-2</v>
      </c>
      <c r="AD247" s="141">
        <f t="shared" si="170"/>
        <v>-1.6988600316046321E-3</v>
      </c>
      <c r="AE247" s="141">
        <f t="shared" si="171"/>
        <v>2.8861254069836918E-7</v>
      </c>
      <c r="AF247" s="141">
        <f t="shared" si="172"/>
        <v>-7.0763808389251337E-2</v>
      </c>
      <c r="AG247" s="153"/>
      <c r="AH247" s="141">
        <f t="shared" si="147"/>
        <v>-6.9064948357646705E-2</v>
      </c>
      <c r="AI247" s="141">
        <f t="shared" si="148"/>
        <v>0.40689590826322364</v>
      </c>
      <c r="AJ247" s="141">
        <f t="shared" si="149"/>
        <v>-0.99998141512438443</v>
      </c>
      <c r="AK247" s="141">
        <f t="shared" si="150"/>
        <v>1.3903652055581592E-2</v>
      </c>
      <c r="AL247" s="141">
        <f t="shared" si="151"/>
        <v>-2.3437885924990309E-2</v>
      </c>
      <c r="AM247" s="141">
        <f t="shared" si="152"/>
        <v>-1.1719479460269628E-2</v>
      </c>
      <c r="AN247" s="141">
        <f t="shared" si="165"/>
        <v>12.519988552657477</v>
      </c>
      <c r="AO247" s="141">
        <f t="shared" si="165"/>
        <v>12.518063011061638</v>
      </c>
      <c r="AP247" s="141">
        <f t="shared" si="165"/>
        <v>12.521312209829054</v>
      </c>
      <c r="AQ247" s="141">
        <f t="shared" si="165"/>
        <v>12.515829150556913</v>
      </c>
      <c r="AR247" s="141">
        <f t="shared" si="165"/>
        <v>12.525081078250782</v>
      </c>
      <c r="AS247" s="141">
        <f t="shared" si="165"/>
        <v>12.509467226205951</v>
      </c>
      <c r="AT247" s="141">
        <f t="shared" si="165"/>
        <v>12.535811595750543</v>
      </c>
      <c r="AU247" s="141">
        <f t="shared" si="153"/>
        <v>12.491340389443714</v>
      </c>
    </row>
    <row r="248" spans="1:47" s="141" customFormat="1" ht="12.95" customHeight="1" x14ac:dyDescent="0.2">
      <c r="A248" s="19" t="s">
        <v>137</v>
      </c>
      <c r="B248" s="19"/>
      <c r="C248" s="15">
        <v>47925.711000000003</v>
      </c>
      <c r="D248" s="15"/>
      <c r="E248" s="141">
        <f t="shared" si="141"/>
        <v>4762.019250454644</v>
      </c>
      <c r="F248" s="141">
        <f t="shared" si="142"/>
        <v>4762</v>
      </c>
      <c r="G248" s="141">
        <f t="shared" si="166"/>
        <v>3.3380400003807154E-2</v>
      </c>
      <c r="I248" s="141">
        <f>+G248</f>
        <v>3.3380400003807154E-2</v>
      </c>
      <c r="P248" s="141">
        <f t="shared" si="143"/>
        <v>0.10394021873728421</v>
      </c>
      <c r="Q248" s="161">
        <f t="shared" si="144"/>
        <v>32907.211000000003</v>
      </c>
      <c r="R248" s="141">
        <f t="shared" si="167"/>
        <v>4.9786880197011394E-3</v>
      </c>
      <c r="S248" s="153">
        <f t="shared" si="164"/>
        <v>0.1</v>
      </c>
      <c r="Z248" s="141">
        <f t="shared" si="145"/>
        <v>4762</v>
      </c>
      <c r="AA248" s="141">
        <f t="shared" si="146"/>
        <v>3.4858053190830088E-2</v>
      </c>
      <c r="AB248" s="141">
        <f t="shared" si="168"/>
        <v>0.10246256555026127</v>
      </c>
      <c r="AC248" s="141">
        <f t="shared" si="169"/>
        <v>-7.0559818733477053E-2</v>
      </c>
      <c r="AD248" s="141">
        <f t="shared" si="170"/>
        <v>-1.4776531870229342E-3</v>
      </c>
      <c r="AE248" s="141">
        <f t="shared" si="171"/>
        <v>2.1834589411190348E-7</v>
      </c>
      <c r="AF248" s="141">
        <f t="shared" si="172"/>
        <v>-7.0559818733477053E-2</v>
      </c>
      <c r="AG248" s="153"/>
      <c r="AH248" s="141">
        <f t="shared" si="147"/>
        <v>-6.9082165546454119E-2</v>
      </c>
      <c r="AI248" s="141">
        <f t="shared" si="148"/>
        <v>0.40676400711394933</v>
      </c>
      <c r="AJ248" s="141">
        <f t="shared" si="149"/>
        <v>-0.99981366931230808</v>
      </c>
      <c r="AK248" s="141">
        <f t="shared" si="150"/>
        <v>6.0689307040717568E-3</v>
      </c>
      <c r="AL248" s="141">
        <f t="shared" si="151"/>
        <v>-1.0229856365620212E-2</v>
      </c>
      <c r="AM248" s="141">
        <f t="shared" si="152"/>
        <v>-5.1149727896965987E-3</v>
      </c>
      <c r="AN248" s="141">
        <f t="shared" si="165"/>
        <v>12.546124201584091</v>
      </c>
      <c r="AO248" s="141">
        <f t="shared" si="165"/>
        <v>12.545278090247923</v>
      </c>
      <c r="AP248" s="141">
        <f t="shared" si="165"/>
        <v>12.546704576280991</v>
      </c>
      <c r="AQ248" s="141">
        <f t="shared" si="165"/>
        <v>12.544299593427507</v>
      </c>
      <c r="AR248" s="141">
        <f t="shared" si="165"/>
        <v>12.548354205500159</v>
      </c>
      <c r="AS248" s="141">
        <f t="shared" si="165"/>
        <v>12.541518242404782</v>
      </c>
      <c r="AT248" s="141">
        <f t="shared" si="165"/>
        <v>12.553042979706762</v>
      </c>
      <c r="AU248" s="141">
        <f t="shared" si="153"/>
        <v>12.533611630181596</v>
      </c>
    </row>
    <row r="249" spans="1:47" s="141" customFormat="1" ht="12.95" customHeight="1" x14ac:dyDescent="0.2">
      <c r="A249" s="19" t="s">
        <v>138</v>
      </c>
      <c r="B249" s="19"/>
      <c r="C249" s="15">
        <v>48012.41</v>
      </c>
      <c r="D249" s="15"/>
      <c r="E249" s="141">
        <f t="shared" si="141"/>
        <v>4812.0185065124961</v>
      </c>
      <c r="F249" s="141">
        <f t="shared" si="142"/>
        <v>4812</v>
      </c>
      <c r="G249" s="141">
        <f t="shared" si="166"/>
        <v>3.2090400003653485E-2</v>
      </c>
      <c r="I249" s="141">
        <f>+G249</f>
        <v>3.2090400003653485E-2</v>
      </c>
      <c r="P249" s="141">
        <f t="shared" si="143"/>
        <v>0.10514338284434016</v>
      </c>
      <c r="Q249" s="161">
        <f t="shared" si="144"/>
        <v>32993.910000000003</v>
      </c>
      <c r="R249" s="141">
        <f t="shared" si="167"/>
        <v>5.3367383019216619E-3</v>
      </c>
      <c r="S249" s="153">
        <f t="shared" si="164"/>
        <v>0.1</v>
      </c>
      <c r="Z249" s="141">
        <f t="shared" si="145"/>
        <v>4812</v>
      </c>
      <c r="AA249" s="141">
        <f t="shared" si="146"/>
        <v>3.6071278032097115E-2</v>
      </c>
      <c r="AB249" s="141">
        <f t="shared" si="168"/>
        <v>0.10116250481589653</v>
      </c>
      <c r="AC249" s="141">
        <f t="shared" si="169"/>
        <v>-7.3052982840686675E-2</v>
      </c>
      <c r="AD249" s="141">
        <f t="shared" si="170"/>
        <v>-3.9808780284436296E-3</v>
      </c>
      <c r="AE249" s="141">
        <f t="shared" si="171"/>
        <v>1.5847389877345242E-6</v>
      </c>
      <c r="AF249" s="141">
        <f t="shared" si="172"/>
        <v>-7.3052982840686675E-2</v>
      </c>
      <c r="AG249" s="153"/>
      <c r="AH249" s="141">
        <f t="shared" si="147"/>
        <v>-6.9072104812243046E-2</v>
      </c>
      <c r="AI249" s="141">
        <f t="shared" si="148"/>
        <v>0.40673601779253954</v>
      </c>
      <c r="AJ249" s="141">
        <f t="shared" si="149"/>
        <v>-0.99965348022007283</v>
      </c>
      <c r="AK249" s="141">
        <f t="shared" si="150"/>
        <v>1.9033104673819442E-3</v>
      </c>
      <c r="AL249" s="141">
        <f t="shared" si="151"/>
        <v>-3.2081906108015613E-3</v>
      </c>
      <c r="AM249" s="141">
        <f t="shared" si="152"/>
        <v>-1.6040966812463692E-3</v>
      </c>
      <c r="AN249" s="141">
        <f t="shared" si="165"/>
        <v>12.560020980604923</v>
      </c>
      <c r="AO249" s="141">
        <f t="shared" si="165"/>
        <v>12.559755251806504</v>
      </c>
      <c r="AP249" s="141">
        <f t="shared" si="165"/>
        <v>12.560203168532766</v>
      </c>
      <c r="AQ249" s="141">
        <f t="shared" si="165"/>
        <v>12.559448152150607</v>
      </c>
      <c r="AR249" s="141">
        <f t="shared" si="165"/>
        <v>12.560720819104649</v>
      </c>
      <c r="AS249" s="141">
        <f t="shared" si="165"/>
        <v>12.55857558621739</v>
      </c>
      <c r="AT249" s="141">
        <f t="shared" si="165"/>
        <v>12.562191618081915</v>
      </c>
      <c r="AU249" s="141">
        <f t="shared" si="153"/>
        <v>12.556096332701745</v>
      </c>
    </row>
    <row r="250" spans="1:47" s="141" customFormat="1" ht="12.95" customHeight="1" x14ac:dyDescent="0.2">
      <c r="A250" s="19" t="s">
        <v>99</v>
      </c>
      <c r="B250" s="19"/>
      <c r="C250" s="15">
        <v>48048.822999999997</v>
      </c>
      <c r="D250" s="15"/>
      <c r="E250" s="141">
        <f t="shared" si="141"/>
        <v>4833.0178595711732</v>
      </c>
      <c r="F250" s="141">
        <f t="shared" si="142"/>
        <v>4833</v>
      </c>
      <c r="G250" s="141">
        <f t="shared" si="166"/>
        <v>3.0968600003689062E-2</v>
      </c>
      <c r="I250" s="141">
        <f>+C250-(C$7+F250*C$8)</f>
        <v>3.0968600003689062E-2</v>
      </c>
      <c r="P250" s="141">
        <f t="shared" si="143"/>
        <v>0.10564993864739039</v>
      </c>
      <c r="Q250" s="161">
        <f t="shared" si="144"/>
        <v>33030.322999999997</v>
      </c>
      <c r="R250" s="141">
        <f t="shared" si="167"/>
        <v>5.5773023416151972E-3</v>
      </c>
      <c r="S250" s="153">
        <f t="shared" si="164"/>
        <v>0.1</v>
      </c>
      <c r="Z250" s="141">
        <f t="shared" si="145"/>
        <v>4833</v>
      </c>
      <c r="AA250" s="141">
        <f t="shared" si="146"/>
        <v>3.6586036602579683E-2</v>
      </c>
      <c r="AB250" s="141">
        <f t="shared" si="168"/>
        <v>0.10003250204849977</v>
      </c>
      <c r="AC250" s="141">
        <f t="shared" si="169"/>
        <v>-7.4681338643701328E-2</v>
      </c>
      <c r="AD250" s="141">
        <f t="shared" si="170"/>
        <v>-5.6174365988906211E-3</v>
      </c>
      <c r="AE250" s="141">
        <f t="shared" si="171"/>
        <v>3.1555593942555831E-6</v>
      </c>
      <c r="AF250" s="141">
        <f t="shared" si="172"/>
        <v>-7.4681338643701328E-2</v>
      </c>
      <c r="AG250" s="153"/>
      <c r="AH250" s="141">
        <f t="shared" si="147"/>
        <v>-6.9063902044810707E-2</v>
      </c>
      <c r="AI250" s="141">
        <f t="shared" si="148"/>
        <v>0.40673298465696384</v>
      </c>
      <c r="AJ250" s="141">
        <f t="shared" si="149"/>
        <v>-0.99957151177542836</v>
      </c>
      <c r="AK250" s="141">
        <f t="shared" si="150"/>
        <v>1.5388747452579275E-4</v>
      </c>
      <c r="AL250" s="141">
        <f t="shared" si="151"/>
        <v>-2.5938989880546366E-4</v>
      </c>
      <c r="AM250" s="141">
        <f t="shared" si="152"/>
        <v>-1.2969495012992189E-4</v>
      </c>
      <c r="AN250" s="141">
        <f t="shared" si="165"/>
        <v>12.565857229978096</v>
      </c>
      <c r="AO250" s="141">
        <f t="shared" si="165"/>
        <v>12.565835741841175</v>
      </c>
      <c r="AP250" s="141">
        <f t="shared" si="165"/>
        <v>12.565871961854278</v>
      </c>
      <c r="AQ250" s="141">
        <f t="shared" si="165"/>
        <v>12.565810910057996</v>
      </c>
      <c r="AR250" s="141">
        <f t="shared" si="165"/>
        <v>12.565913817855938</v>
      </c>
      <c r="AS250" s="141">
        <f t="shared" si="165"/>
        <v>12.565740358339147</v>
      </c>
      <c r="AT250" s="141">
        <f t="shared" si="165"/>
        <v>12.566032738544701</v>
      </c>
      <c r="AU250" s="141">
        <f t="shared" si="153"/>
        <v>12.565539907760209</v>
      </c>
    </row>
    <row r="251" spans="1:47" s="141" customFormat="1" ht="12.95" customHeight="1" x14ac:dyDescent="0.2">
      <c r="A251" s="19" t="s">
        <v>139</v>
      </c>
      <c r="B251" s="19"/>
      <c r="C251" s="15">
        <v>48097.372000000003</v>
      </c>
      <c r="D251" s="15"/>
      <c r="E251" s="141">
        <f t="shared" si="141"/>
        <v>4861.0160358171843</v>
      </c>
      <c r="F251" s="141">
        <f t="shared" si="142"/>
        <v>4861</v>
      </c>
      <c r="G251" s="141">
        <f t="shared" si="166"/>
        <v>2.7806200007034931E-2</v>
      </c>
      <c r="I251" s="141">
        <f>+G251</f>
        <v>2.7806200007034931E-2</v>
      </c>
      <c r="P251" s="141">
        <f t="shared" si="143"/>
        <v>0.10632647534303015</v>
      </c>
      <c r="Q251" s="161">
        <f t="shared" si="144"/>
        <v>33078.872000000003</v>
      </c>
      <c r="R251" s="141">
        <f t="shared" si="167"/>
        <v>6.1654336388404993E-3</v>
      </c>
      <c r="S251" s="153">
        <f t="shared" si="164"/>
        <v>0.1</v>
      </c>
      <c r="Z251" s="141">
        <f t="shared" si="145"/>
        <v>4861</v>
      </c>
      <c r="AA251" s="141">
        <f t="shared" si="146"/>
        <v>3.7277169616090053E-2</v>
      </c>
      <c r="AB251" s="141">
        <f t="shared" si="168"/>
        <v>9.6855505733975028E-2</v>
      </c>
      <c r="AC251" s="141">
        <f t="shared" si="169"/>
        <v>-7.8520275335995218E-2</v>
      </c>
      <c r="AD251" s="141">
        <f t="shared" si="170"/>
        <v>-9.4709696090551215E-3</v>
      </c>
      <c r="AE251" s="141">
        <f t="shared" si="171"/>
        <v>8.9699265335645727E-6</v>
      </c>
      <c r="AF251" s="141">
        <f t="shared" si="172"/>
        <v>-7.8520275335995218E-2</v>
      </c>
      <c r="AG251" s="153"/>
      <c r="AH251" s="141">
        <f t="shared" si="147"/>
        <v>-6.9049305726940097E-2</v>
      </c>
      <c r="AI251" s="141">
        <f t="shared" si="148"/>
        <v>0.40673696513621871</v>
      </c>
      <c r="AJ251" s="141">
        <f t="shared" si="149"/>
        <v>-0.99944870010141051</v>
      </c>
      <c r="AK251" s="141">
        <f t="shared" si="150"/>
        <v>-2.1786784078797589E-3</v>
      </c>
      <c r="AL251" s="141">
        <f t="shared" si="151"/>
        <v>3.6723484961124027E-3</v>
      </c>
      <c r="AM251" s="141">
        <f t="shared" si="152"/>
        <v>1.8361763116347641E-3</v>
      </c>
      <c r="AN251" s="141">
        <f t="shared" ref="AN251:AT260" si="173">$AU251+$AB$7*SIN(AO251)</f>
        <v>12.573638901282685</v>
      </c>
      <c r="AO251" s="141">
        <f t="shared" si="173"/>
        <v>12.57394306075512</v>
      </c>
      <c r="AP251" s="141">
        <f t="shared" si="173"/>
        <v>12.573430361417454</v>
      </c>
      <c r="AQ251" s="141">
        <f t="shared" si="173"/>
        <v>12.574294582268818</v>
      </c>
      <c r="AR251" s="141">
        <f t="shared" si="173"/>
        <v>12.572837829659923</v>
      </c>
      <c r="AS251" s="141">
        <f t="shared" si="173"/>
        <v>12.575293378373278</v>
      </c>
      <c r="AT251" s="141">
        <f t="shared" si="173"/>
        <v>12.571154250484181</v>
      </c>
      <c r="AU251" s="141">
        <f t="shared" si="153"/>
        <v>12.578131341171494</v>
      </c>
    </row>
    <row r="252" spans="1:47" s="141" customFormat="1" ht="12.95" customHeight="1" x14ac:dyDescent="0.2">
      <c r="A252" s="19" t="s">
        <v>99</v>
      </c>
      <c r="B252" s="19"/>
      <c r="C252" s="15">
        <v>48154.599000000002</v>
      </c>
      <c r="D252" s="15"/>
      <c r="E252" s="141">
        <f t="shared" si="141"/>
        <v>4894.0188089336289</v>
      </c>
      <c r="F252" s="141">
        <f t="shared" si="142"/>
        <v>4894</v>
      </c>
      <c r="G252" s="141">
        <f t="shared" si="166"/>
        <v>3.2614800002193078E-2</v>
      </c>
      <c r="I252" s="141">
        <f>+C252-(C$7+F252*C$8)</f>
        <v>3.2614800002193078E-2</v>
      </c>
      <c r="P252" s="141">
        <f t="shared" si="143"/>
        <v>0.10712547857173677</v>
      </c>
      <c r="Q252" s="161">
        <f t="shared" si="144"/>
        <v>33136.099000000002</v>
      </c>
      <c r="R252" s="141">
        <f t="shared" si="167"/>
        <v>5.5518412208938571E-3</v>
      </c>
      <c r="S252" s="153">
        <f t="shared" si="164"/>
        <v>0.1</v>
      </c>
      <c r="Z252" s="141">
        <f t="shared" si="145"/>
        <v>4894</v>
      </c>
      <c r="AA252" s="141">
        <f t="shared" si="146"/>
        <v>3.8098744694536724E-2</v>
      </c>
      <c r="AB252" s="141">
        <f t="shared" si="168"/>
        <v>0.10164153387939312</v>
      </c>
      <c r="AC252" s="141">
        <f t="shared" si="169"/>
        <v>-7.4510678569543687E-2</v>
      </c>
      <c r="AD252" s="141">
        <f t="shared" si="170"/>
        <v>-5.4839446923436452E-3</v>
      </c>
      <c r="AE252" s="141">
        <f t="shared" si="171"/>
        <v>3.0073649388684039E-6</v>
      </c>
      <c r="AF252" s="141">
        <f t="shared" si="172"/>
        <v>-7.4510678569543687E-2</v>
      </c>
      <c r="AG252" s="153"/>
      <c r="AH252" s="141">
        <f t="shared" si="147"/>
        <v>-6.9026733877200042E-2</v>
      </c>
      <c r="AI252" s="141">
        <f t="shared" si="148"/>
        <v>0.40675343182280399</v>
      </c>
      <c r="AJ252" s="141">
        <f t="shared" si="149"/>
        <v>-0.99928411011013585</v>
      </c>
      <c r="AK252" s="141">
        <f t="shared" si="150"/>
        <v>-4.9279327682704042E-3</v>
      </c>
      <c r="AL252" s="141">
        <f t="shared" si="151"/>
        <v>8.3065283344891053E-3</v>
      </c>
      <c r="AM252" s="141">
        <f t="shared" si="152"/>
        <v>4.1532880481290092E-3</v>
      </c>
      <c r="AN252" s="141">
        <f t="shared" si="173"/>
        <v>12.582810616337861</v>
      </c>
      <c r="AO252" s="141">
        <f t="shared" si="173"/>
        <v>12.583498020191687</v>
      </c>
      <c r="AP252" s="141">
        <f t="shared" si="173"/>
        <v>12.582339186175867</v>
      </c>
      <c r="AQ252" s="141">
        <f t="shared" si="173"/>
        <v>12.584292776259304</v>
      </c>
      <c r="AR252" s="141">
        <f t="shared" si="173"/>
        <v>12.580999403084919</v>
      </c>
      <c r="AS252" s="141">
        <f t="shared" si="173"/>
        <v>12.586551500370138</v>
      </c>
      <c r="AT252" s="141">
        <f t="shared" si="173"/>
        <v>12.577191828711163</v>
      </c>
      <c r="AU252" s="141">
        <f t="shared" si="153"/>
        <v>12.592971244834793</v>
      </c>
    </row>
    <row r="253" spans="1:47" s="141" customFormat="1" ht="12.95" customHeight="1" x14ac:dyDescent="0.2">
      <c r="A253" s="19" t="s">
        <v>140</v>
      </c>
      <c r="B253" s="19"/>
      <c r="C253" s="15">
        <v>48336.675999999999</v>
      </c>
      <c r="D253" s="15">
        <v>4.0000000000000001E-3</v>
      </c>
      <c r="E253" s="141">
        <f t="shared" si="141"/>
        <v>4999.0224946191083</v>
      </c>
      <c r="F253" s="141">
        <f t="shared" si="142"/>
        <v>4999</v>
      </c>
      <c r="G253" s="141">
        <f t="shared" si="166"/>
        <v>3.9005800004815683E-2</v>
      </c>
      <c r="I253" s="141">
        <f t="shared" ref="I253:I270" si="174">+G253</f>
        <v>3.9005800004815683E-2</v>
      </c>
      <c r="P253" s="141">
        <f t="shared" si="143"/>
        <v>0.10967968475357329</v>
      </c>
      <c r="Q253" s="161">
        <f t="shared" si="144"/>
        <v>33318.175999999999</v>
      </c>
      <c r="R253" s="141">
        <f t="shared" si="167"/>
        <v>4.9947979854806724E-3</v>
      </c>
      <c r="S253" s="153">
        <f t="shared" si="164"/>
        <v>0.1</v>
      </c>
      <c r="Z253" s="141">
        <f t="shared" si="145"/>
        <v>4999</v>
      </c>
      <c r="AA253" s="141">
        <f t="shared" si="146"/>
        <v>4.0763435551848387E-2</v>
      </c>
      <c r="AB253" s="141">
        <f t="shared" si="168"/>
        <v>0.10792204920654058</v>
      </c>
      <c r="AC253" s="141">
        <f t="shared" si="169"/>
        <v>-7.0673884748757604E-2</v>
      </c>
      <c r="AD253" s="141">
        <f t="shared" si="170"/>
        <v>-1.7576355470327043E-3</v>
      </c>
      <c r="AE253" s="141">
        <f t="shared" si="171"/>
        <v>3.0892827161929541E-7</v>
      </c>
      <c r="AF253" s="141">
        <f t="shared" si="172"/>
        <v>-7.0673884748757604E-2</v>
      </c>
      <c r="AG253" s="153"/>
      <c r="AH253" s="141">
        <f t="shared" si="147"/>
        <v>-6.89162492017249E-2</v>
      </c>
      <c r="AI253" s="141">
        <f t="shared" si="148"/>
        <v>0.40689068388749161</v>
      </c>
      <c r="AJ253" s="141">
        <f t="shared" si="149"/>
        <v>-0.99861727197961925</v>
      </c>
      <c r="AK253" s="141">
        <f t="shared" si="150"/>
        <v>-1.3678973497371381E-2</v>
      </c>
      <c r="AL253" s="141">
        <f t="shared" si="151"/>
        <v>2.3059069509602188E-2</v>
      </c>
      <c r="AM253" s="141">
        <f t="shared" si="152"/>
        <v>1.1530045656311515E-2</v>
      </c>
      <c r="AN253" s="141">
        <f t="shared" si="173"/>
        <v>12.612003218173145</v>
      </c>
      <c r="AO253" s="141">
        <f t="shared" si="173"/>
        <v>12.613898143171451</v>
      </c>
      <c r="AP253" s="141">
        <f t="shared" si="173"/>
        <v>12.61070071927575</v>
      </c>
      <c r="AQ253" s="141">
        <f t="shared" si="173"/>
        <v>12.616096209991232</v>
      </c>
      <c r="AR253" s="141">
        <f t="shared" si="173"/>
        <v>12.606992351337624</v>
      </c>
      <c r="AS253" s="141">
        <f t="shared" si="173"/>
        <v>12.622355718488873</v>
      </c>
      <c r="AT253" s="141">
        <f t="shared" si="173"/>
        <v>12.596434796807621</v>
      </c>
      <c r="AU253" s="141">
        <f t="shared" si="153"/>
        <v>12.640189120127108</v>
      </c>
    </row>
    <row r="254" spans="1:47" s="141" customFormat="1" ht="12.95" customHeight="1" x14ac:dyDescent="0.2">
      <c r="A254" s="19" t="s">
        <v>140</v>
      </c>
      <c r="B254" s="19"/>
      <c r="C254" s="15">
        <v>48357.487000000001</v>
      </c>
      <c r="D254" s="15"/>
      <c r="E254" s="141">
        <f t="shared" si="141"/>
        <v>5011.0241845788541</v>
      </c>
      <c r="F254" s="141">
        <f t="shared" si="142"/>
        <v>5011</v>
      </c>
      <c r="G254" s="141">
        <f t="shared" si="166"/>
        <v>4.1936200002965052E-2</v>
      </c>
      <c r="I254" s="141">
        <f t="shared" si="174"/>
        <v>4.1936200002965052E-2</v>
      </c>
      <c r="P254" s="141">
        <f t="shared" si="143"/>
        <v>0.10997274932112441</v>
      </c>
      <c r="Q254" s="161">
        <f t="shared" si="144"/>
        <v>33338.987000000001</v>
      </c>
      <c r="R254" s="141">
        <f t="shared" si="167"/>
        <v>4.6289720431223315E-3</v>
      </c>
      <c r="S254" s="153">
        <f t="shared" si="164"/>
        <v>0.1</v>
      </c>
      <c r="Z254" s="141">
        <f t="shared" si="145"/>
        <v>5011</v>
      </c>
      <c r="AA254" s="141">
        <f t="shared" si="146"/>
        <v>4.1072876222560631E-2</v>
      </c>
      <c r="AB254" s="141">
        <f t="shared" si="168"/>
        <v>0.11083607310152883</v>
      </c>
      <c r="AC254" s="141">
        <f t="shared" si="169"/>
        <v>-6.8036549318159362E-2</v>
      </c>
      <c r="AD254" s="141">
        <f t="shared" si="170"/>
        <v>8.6332378040442082E-4</v>
      </c>
      <c r="AE254" s="141">
        <f t="shared" si="171"/>
        <v>7.4532794981178075E-8</v>
      </c>
      <c r="AF254" s="141">
        <f t="shared" si="172"/>
        <v>-6.8036549318159362E-2</v>
      </c>
      <c r="AG254" s="153"/>
      <c r="AH254" s="141">
        <f t="shared" si="147"/>
        <v>-6.8899873098563783E-2</v>
      </c>
      <c r="AI254" s="141">
        <f t="shared" si="148"/>
        <v>0.4069146065716307</v>
      </c>
      <c r="AJ254" s="141">
        <f t="shared" si="149"/>
        <v>-0.99852715795795866</v>
      </c>
      <c r="AK254" s="141">
        <f t="shared" si="150"/>
        <v>-1.4679621156744906E-2</v>
      </c>
      <c r="AL254" s="141">
        <f t="shared" si="151"/>
        <v>2.4746224938577928E-2</v>
      </c>
      <c r="AM254" s="141">
        <f t="shared" si="152"/>
        <v>1.2373743924022322E-2</v>
      </c>
      <c r="AN254" s="141">
        <f t="shared" si="173"/>
        <v>12.615341044243085</v>
      </c>
      <c r="AO254" s="141">
        <f t="shared" si="173"/>
        <v>12.617372133740952</v>
      </c>
      <c r="AP254" s="141">
        <f t="shared" si="173"/>
        <v>12.613944402370015</v>
      </c>
      <c r="AQ254" s="141">
        <f t="shared" si="173"/>
        <v>12.619729496686809</v>
      </c>
      <c r="AR254" s="141">
        <f t="shared" si="173"/>
        <v>12.609966740086616</v>
      </c>
      <c r="AS254" s="141">
        <f t="shared" si="173"/>
        <v>12.626444981859899</v>
      </c>
      <c r="AT254" s="141">
        <f t="shared" si="173"/>
        <v>12.598639032807608</v>
      </c>
      <c r="AU254" s="141">
        <f t="shared" si="153"/>
        <v>12.645585448731945</v>
      </c>
    </row>
    <row r="255" spans="1:47" s="141" customFormat="1" ht="12.95" customHeight="1" x14ac:dyDescent="0.2">
      <c r="A255" s="19" t="s">
        <v>141</v>
      </c>
      <c r="B255" s="19"/>
      <c r="C255" s="15">
        <v>48390.432000000001</v>
      </c>
      <c r="D255" s="15">
        <v>4.0000000000000001E-3</v>
      </c>
      <c r="E255" s="141">
        <f t="shared" si="141"/>
        <v>5030.0235443272468</v>
      </c>
      <c r="F255" s="141">
        <f t="shared" si="142"/>
        <v>5030</v>
      </c>
      <c r="G255" s="141">
        <f t="shared" si="166"/>
        <v>4.082600000401726E-2</v>
      </c>
      <c r="I255" s="141">
        <f t="shared" si="174"/>
        <v>4.082600000401726E-2</v>
      </c>
      <c r="P255" s="141">
        <f t="shared" si="143"/>
        <v>0.11043725288184836</v>
      </c>
      <c r="Q255" s="161">
        <f t="shared" si="144"/>
        <v>33371.932000000001</v>
      </c>
      <c r="R255" s="141">
        <f t="shared" si="167"/>
        <v>4.845726527221348E-3</v>
      </c>
      <c r="S255" s="153">
        <f t="shared" si="164"/>
        <v>0.1</v>
      </c>
      <c r="Z255" s="141">
        <f t="shared" si="145"/>
        <v>5030</v>
      </c>
      <c r="AA255" s="141">
        <f t="shared" si="146"/>
        <v>4.1564883042606637E-2</v>
      </c>
      <c r="AB255" s="141">
        <f t="shared" si="168"/>
        <v>0.10969836984325898</v>
      </c>
      <c r="AC255" s="141">
        <f t="shared" si="169"/>
        <v>-6.9611252877831098E-2</v>
      </c>
      <c r="AD255" s="141">
        <f t="shared" si="170"/>
        <v>-7.3888303858937743E-4</v>
      </c>
      <c r="AE255" s="141">
        <f t="shared" si="171"/>
        <v>5.4594814471507144E-8</v>
      </c>
      <c r="AF255" s="141">
        <f t="shared" si="172"/>
        <v>-6.9611252877831098E-2</v>
      </c>
      <c r="AG255" s="153"/>
      <c r="AH255" s="141">
        <f t="shared" si="147"/>
        <v>-6.8872369839241721E-2</v>
      </c>
      <c r="AI255" s="141">
        <f t="shared" si="148"/>
        <v>0.40695594726918283</v>
      </c>
      <c r="AJ255" s="141">
        <f t="shared" si="149"/>
        <v>-0.9983786278375878</v>
      </c>
      <c r="AK255" s="141">
        <f t="shared" si="150"/>
        <v>-1.6264276682251985E-2</v>
      </c>
      <c r="AL255" s="141">
        <f t="shared" si="151"/>
        <v>2.7418200729820999E-2</v>
      </c>
      <c r="AM255" s="141">
        <f t="shared" si="152"/>
        <v>1.370995925632738E-2</v>
      </c>
      <c r="AN255" s="141">
        <f t="shared" si="173"/>
        <v>12.620626793133464</v>
      </c>
      <c r="AO255" s="141">
        <f t="shared" si="173"/>
        <v>12.62287244788145</v>
      </c>
      <c r="AP255" s="141">
        <f t="shared" si="173"/>
        <v>12.619081560747489</v>
      </c>
      <c r="AQ255" s="141">
        <f t="shared" si="173"/>
        <v>12.625481421722903</v>
      </c>
      <c r="AR255" s="141">
        <f t="shared" si="173"/>
        <v>12.61467830330484</v>
      </c>
      <c r="AS255" s="141">
        <f t="shared" si="173"/>
        <v>12.632918162020873</v>
      </c>
      <c r="AT255" s="141">
        <f t="shared" si="173"/>
        <v>12.602131905987447</v>
      </c>
      <c r="AU255" s="141">
        <f t="shared" si="153"/>
        <v>12.654129635689602</v>
      </c>
    </row>
    <row r="256" spans="1:47" s="141" customFormat="1" ht="12.95" customHeight="1" x14ac:dyDescent="0.2">
      <c r="A256" s="19" t="s">
        <v>141</v>
      </c>
      <c r="B256" s="19"/>
      <c r="C256" s="15">
        <v>48442.457000000002</v>
      </c>
      <c r="D256" s="15">
        <v>4.0000000000000001E-3</v>
      </c>
      <c r="E256" s="141">
        <f t="shared" si="141"/>
        <v>5060.0263274782619</v>
      </c>
      <c r="F256" s="141">
        <f t="shared" si="142"/>
        <v>5060</v>
      </c>
      <c r="G256" s="141">
        <f t="shared" si="166"/>
        <v>4.5652000007976312E-2</v>
      </c>
      <c r="I256" s="141">
        <f t="shared" si="174"/>
        <v>4.5652000007976312E-2</v>
      </c>
      <c r="P256" s="141">
        <f t="shared" si="143"/>
        <v>0.11117188915478934</v>
      </c>
      <c r="Q256" s="161">
        <f t="shared" si="144"/>
        <v>33423.957000000002</v>
      </c>
      <c r="R256" s="141">
        <f t="shared" si="167"/>
        <v>4.2928558738106679E-3</v>
      </c>
      <c r="S256" s="153">
        <f t="shared" si="164"/>
        <v>0.1</v>
      </c>
      <c r="Z256" s="141">
        <f t="shared" si="145"/>
        <v>5060</v>
      </c>
      <c r="AA256" s="141">
        <f t="shared" si="146"/>
        <v>4.2346877136394609E-2</v>
      </c>
      <c r="AB256" s="141">
        <f t="shared" si="168"/>
        <v>0.11447701202637105</v>
      </c>
      <c r="AC256" s="141">
        <f t="shared" si="169"/>
        <v>-6.5519889146813032E-2</v>
      </c>
      <c r="AD256" s="141">
        <f t="shared" si="170"/>
        <v>3.3051228715817033E-3</v>
      </c>
      <c r="AE256" s="141">
        <f t="shared" si="171"/>
        <v>1.0923837196252484E-6</v>
      </c>
      <c r="AF256" s="141">
        <f t="shared" si="172"/>
        <v>-6.5519889146813032E-2</v>
      </c>
      <c r="AG256" s="153"/>
      <c r="AH256" s="141">
        <f t="shared" si="147"/>
        <v>-6.8825012018394735E-2</v>
      </c>
      <c r="AI256" s="141">
        <f t="shared" si="148"/>
        <v>0.40702987611439756</v>
      </c>
      <c r="AJ256" s="141">
        <f t="shared" si="149"/>
        <v>-0.99812948482330777</v>
      </c>
      <c r="AK256" s="141">
        <f t="shared" si="150"/>
        <v>-1.8767188241246811E-2</v>
      </c>
      <c r="AL256" s="141">
        <f t="shared" si="151"/>
        <v>3.1638905494901171E-2</v>
      </c>
      <c r="AM256" s="141">
        <f t="shared" si="152"/>
        <v>1.582077251239376E-2</v>
      </c>
      <c r="AN256" s="141">
        <f t="shared" si="173"/>
        <v>12.628975093018447</v>
      </c>
      <c r="AO256" s="141">
        <f t="shared" si="173"/>
        <v>12.631556684468999</v>
      </c>
      <c r="AP256" s="141">
        <f t="shared" si="173"/>
        <v>12.627196546488465</v>
      </c>
      <c r="AQ256" s="141">
        <f t="shared" si="173"/>
        <v>12.634561249586671</v>
      </c>
      <c r="AR256" s="141">
        <f t="shared" si="173"/>
        <v>12.622123485558333</v>
      </c>
      <c r="AS256" s="141">
        <f t="shared" si="173"/>
        <v>12.643134842540574</v>
      </c>
      <c r="AT256" s="141">
        <f t="shared" si="173"/>
        <v>12.607654842342333</v>
      </c>
      <c r="AU256" s="141">
        <f t="shared" si="153"/>
        <v>12.667620457201693</v>
      </c>
    </row>
    <row r="257" spans="1:47" s="141" customFormat="1" ht="12.95" customHeight="1" x14ac:dyDescent="0.2">
      <c r="A257" s="19" t="s">
        <v>142</v>
      </c>
      <c r="B257" s="19"/>
      <c r="C257" s="15">
        <v>48475.400999999998</v>
      </c>
      <c r="D257" s="15"/>
      <c r="E257" s="141">
        <f t="shared" si="141"/>
        <v>5079.0251105273128</v>
      </c>
      <c r="F257" s="141">
        <f t="shared" si="142"/>
        <v>5079</v>
      </c>
      <c r="G257" s="141">
        <f t="shared" si="166"/>
        <v>4.3541799997910857E-2</v>
      </c>
      <c r="I257" s="141">
        <f t="shared" si="174"/>
        <v>4.3541799997910857E-2</v>
      </c>
      <c r="P257" s="141">
        <f t="shared" si="143"/>
        <v>0.11163792487312396</v>
      </c>
      <c r="Q257" s="161">
        <f t="shared" si="144"/>
        <v>33456.900999999998</v>
      </c>
      <c r="R257" s="141">
        <f t="shared" si="167"/>
        <v>4.6370822230206166E-3</v>
      </c>
      <c r="S257" s="153">
        <f t="shared" si="164"/>
        <v>0.1</v>
      </c>
      <c r="Z257" s="141">
        <f t="shared" si="145"/>
        <v>5079</v>
      </c>
      <c r="AA257" s="141">
        <f t="shared" si="146"/>
        <v>4.2845397910260125E-2</v>
      </c>
      <c r="AB257" s="141">
        <f t="shared" si="168"/>
        <v>0.11233432696077469</v>
      </c>
      <c r="AC257" s="141">
        <f t="shared" si="169"/>
        <v>-6.8096124875213104E-2</v>
      </c>
      <c r="AD257" s="141">
        <f t="shared" si="170"/>
        <v>6.9640208765073264E-4</v>
      </c>
      <c r="AE257" s="141">
        <f t="shared" si="171"/>
        <v>4.8497586768429874E-8</v>
      </c>
      <c r="AF257" s="141">
        <f t="shared" si="172"/>
        <v>-6.8096124875213104E-2</v>
      </c>
      <c r="AG257" s="153"/>
      <c r="AH257" s="141">
        <f t="shared" si="147"/>
        <v>-6.8792526962863837E-2</v>
      </c>
      <c r="AI257" s="141">
        <f t="shared" si="148"/>
        <v>0.40708218717386413</v>
      </c>
      <c r="AJ257" s="141">
        <f t="shared" si="149"/>
        <v>-0.99796241646510686</v>
      </c>
      <c r="AK257" s="141">
        <f t="shared" si="150"/>
        <v>-2.0352945950413738E-2</v>
      </c>
      <c r="AL257" s="141">
        <f t="shared" si="151"/>
        <v>3.4313284270373598E-2</v>
      </c>
      <c r="AM257" s="141">
        <f t="shared" si="152"/>
        <v>1.7158325688058633E-2</v>
      </c>
      <c r="AN257" s="141">
        <f t="shared" si="173"/>
        <v>12.634264026094883</v>
      </c>
      <c r="AO257" s="141">
        <f t="shared" si="173"/>
        <v>12.637056373883661</v>
      </c>
      <c r="AP257" s="141">
        <f t="shared" si="173"/>
        <v>12.632338631201272</v>
      </c>
      <c r="AQ257" s="141">
        <f t="shared" si="173"/>
        <v>12.640310289390886</v>
      </c>
      <c r="AR257" s="141">
        <f t="shared" si="173"/>
        <v>12.626842905216304</v>
      </c>
      <c r="AS257" s="141">
        <f t="shared" si="173"/>
        <v>12.649602495619614</v>
      </c>
      <c r="AT257" s="141">
        <f t="shared" si="173"/>
        <v>12.611158255255077</v>
      </c>
      <c r="AU257" s="141">
        <f t="shared" si="153"/>
        <v>12.67616464415935</v>
      </c>
    </row>
    <row r="258" spans="1:47" s="141" customFormat="1" ht="12.95" customHeight="1" x14ac:dyDescent="0.2">
      <c r="A258" s="19" t="s">
        <v>141</v>
      </c>
      <c r="B258" s="19"/>
      <c r="C258" s="15">
        <v>48482.334999999999</v>
      </c>
      <c r="D258" s="15">
        <v>3.0000000000000001E-3</v>
      </c>
      <c r="E258" s="141">
        <f t="shared" si="141"/>
        <v>5083.0239437492091</v>
      </c>
      <c r="F258" s="141">
        <f t="shared" si="142"/>
        <v>5083</v>
      </c>
      <c r="G258" s="141">
        <f t="shared" si="166"/>
        <v>4.1518600002746098E-2</v>
      </c>
      <c r="I258" s="141">
        <f t="shared" si="174"/>
        <v>4.1518600002746098E-2</v>
      </c>
      <c r="P258" s="141">
        <f t="shared" si="143"/>
        <v>0.11173611335867033</v>
      </c>
      <c r="Q258" s="161">
        <f t="shared" si="144"/>
        <v>33463.834999999999</v>
      </c>
      <c r="R258" s="141">
        <f t="shared" si="167"/>
        <v>4.9304991818893973E-3</v>
      </c>
      <c r="S258" s="153">
        <f t="shared" si="164"/>
        <v>0.1</v>
      </c>
      <c r="Z258" s="141">
        <f t="shared" si="145"/>
        <v>5083</v>
      </c>
      <c r="AA258" s="141">
        <f t="shared" si="146"/>
        <v>4.2950671733234511E-2</v>
      </c>
      <c r="AB258" s="141">
        <f t="shared" si="168"/>
        <v>0.11030404162818191</v>
      </c>
      <c r="AC258" s="141">
        <f t="shared" si="169"/>
        <v>-7.021751335592423E-2</v>
      </c>
      <c r="AD258" s="141">
        <f t="shared" si="170"/>
        <v>-1.4320717304884129E-3</v>
      </c>
      <c r="AE258" s="141">
        <f t="shared" si="171"/>
        <v>2.0508294412640772E-7</v>
      </c>
      <c r="AF258" s="141">
        <f t="shared" si="172"/>
        <v>-7.021751335592423E-2</v>
      </c>
      <c r="AG258" s="153"/>
      <c r="AH258" s="141">
        <f t="shared" si="147"/>
        <v>-6.8785441625435817E-2</v>
      </c>
      <c r="AI258" s="141">
        <f t="shared" si="148"/>
        <v>0.40709374320279623</v>
      </c>
      <c r="AJ258" s="141">
        <f t="shared" si="149"/>
        <v>-0.99792632593527353</v>
      </c>
      <c r="AK258" s="141">
        <f t="shared" si="150"/>
        <v>-2.0686851527419781E-2</v>
      </c>
      <c r="AL258" s="141">
        <f t="shared" si="151"/>
        <v>3.4876446339241397E-2</v>
      </c>
      <c r="AM258" s="141">
        <f t="shared" si="152"/>
        <v>1.7439990990539861E-2</v>
      </c>
      <c r="AN258" s="141">
        <f t="shared" si="173"/>
        <v>12.635377664297012</v>
      </c>
      <c r="AO258" s="141">
        <f t="shared" si="173"/>
        <v>12.638214168729277</v>
      </c>
      <c r="AP258" s="141">
        <f t="shared" si="173"/>
        <v>12.633421451682789</v>
      </c>
      <c r="AQ258" s="141">
        <f t="shared" si="173"/>
        <v>12.641520452086741</v>
      </c>
      <c r="AR258" s="141">
        <f t="shared" si="173"/>
        <v>12.627836908262337</v>
      </c>
      <c r="AS258" s="141">
        <f t="shared" si="173"/>
        <v>12.650963796410373</v>
      </c>
      <c r="AT258" s="141">
        <f t="shared" si="173"/>
        <v>12.611896408242592</v>
      </c>
      <c r="AU258" s="141">
        <f t="shared" si="153"/>
        <v>12.67796342036096</v>
      </c>
    </row>
    <row r="259" spans="1:47" s="141" customFormat="1" ht="12.95" customHeight="1" x14ac:dyDescent="0.2">
      <c r="A259" s="19" t="s">
        <v>143</v>
      </c>
      <c r="B259" s="19"/>
      <c r="C259" s="15">
        <v>48636.665999999997</v>
      </c>
      <c r="D259" s="15">
        <v>2E-3</v>
      </c>
      <c r="E259" s="141">
        <f t="shared" si="141"/>
        <v>5172.0265295537074</v>
      </c>
      <c r="F259" s="141">
        <f t="shared" si="142"/>
        <v>5172</v>
      </c>
      <c r="G259" s="141">
        <f t="shared" si="166"/>
        <v>4.6002399998542387E-2</v>
      </c>
      <c r="I259" s="141">
        <f t="shared" si="174"/>
        <v>4.6002399998542387E-2</v>
      </c>
      <c r="P259" s="141">
        <f t="shared" si="143"/>
        <v>0.11392761794002752</v>
      </c>
      <c r="Q259" s="161">
        <f t="shared" si="144"/>
        <v>33618.165999999997</v>
      </c>
      <c r="R259" s="141">
        <f t="shared" si="167"/>
        <v>4.6138352323982544E-3</v>
      </c>
      <c r="S259" s="153">
        <f t="shared" si="164"/>
        <v>0.1</v>
      </c>
      <c r="Z259" s="141">
        <f t="shared" si="145"/>
        <v>5172</v>
      </c>
      <c r="AA259" s="141">
        <f t="shared" si="146"/>
        <v>4.5322022932736322E-2</v>
      </c>
      <c r="AB259" s="141">
        <f t="shared" si="168"/>
        <v>0.11460799500583359</v>
      </c>
      <c r="AC259" s="141">
        <f t="shared" si="169"/>
        <v>-6.7925217941485136E-2</v>
      </c>
      <c r="AD259" s="141">
        <f t="shared" si="170"/>
        <v>6.8037706580606483E-4</v>
      </c>
      <c r="AE259" s="141">
        <f t="shared" si="171"/>
        <v>4.6291295167487033E-8</v>
      </c>
      <c r="AF259" s="141">
        <f t="shared" si="172"/>
        <v>-6.7925217941485136E-2</v>
      </c>
      <c r="AG259" s="153"/>
      <c r="AH259" s="141">
        <f t="shared" si="147"/>
        <v>-6.8605595007291201E-2</v>
      </c>
      <c r="AI259" s="141">
        <f t="shared" si="148"/>
        <v>0.4073998894385763</v>
      </c>
      <c r="AJ259" s="141">
        <f t="shared" si="149"/>
        <v>-0.99704039358531449</v>
      </c>
      <c r="AK259" s="141">
        <f t="shared" si="150"/>
        <v>-2.812266235578734E-2</v>
      </c>
      <c r="AL259" s="141">
        <f t="shared" si="151"/>
        <v>4.7420813073784714E-2</v>
      </c>
      <c r="AM259" s="141">
        <f t="shared" si="152"/>
        <v>2.3714850735091473E-2</v>
      </c>
      <c r="AN259" s="141">
        <f t="shared" si="173"/>
        <v>12.660174617688856</v>
      </c>
      <c r="AO259" s="141">
        <f t="shared" si="173"/>
        <v>12.663971621850894</v>
      </c>
      <c r="AP259" s="141">
        <f t="shared" si="173"/>
        <v>12.657542835230288</v>
      </c>
      <c r="AQ259" s="141">
        <f t="shared" si="173"/>
        <v>12.668429906940009</v>
      </c>
      <c r="AR259" s="141">
        <f t="shared" si="173"/>
        <v>12.649999220219094</v>
      </c>
      <c r="AS259" s="141">
        <f t="shared" si="173"/>
        <v>12.681220522761405</v>
      </c>
      <c r="AT259" s="141">
        <f t="shared" si="173"/>
        <v>12.628381883438767</v>
      </c>
      <c r="AU259" s="141">
        <f t="shared" si="153"/>
        <v>12.71798619084683</v>
      </c>
    </row>
    <row r="260" spans="1:47" s="141" customFormat="1" ht="12.95" customHeight="1" x14ac:dyDescent="0.2">
      <c r="A260" s="19" t="s">
        <v>144</v>
      </c>
      <c r="B260" s="19"/>
      <c r="C260" s="15">
        <v>48761.512999999999</v>
      </c>
      <c r="D260" s="15">
        <v>3.0000000000000001E-3</v>
      </c>
      <c r="E260" s="141">
        <f t="shared" si="141"/>
        <v>5244.0257120247243</v>
      </c>
      <c r="F260" s="141">
        <f t="shared" si="142"/>
        <v>5244</v>
      </c>
      <c r="G260" s="141">
        <f t="shared" si="166"/>
        <v>4.4584800001757685E-2</v>
      </c>
      <c r="I260" s="141">
        <f t="shared" si="174"/>
        <v>4.4584800001757685E-2</v>
      </c>
      <c r="P260" s="141">
        <f t="shared" si="143"/>
        <v>0.11571005906782361</v>
      </c>
      <c r="Q260" s="161">
        <f t="shared" si="144"/>
        <v>33743.012999999999</v>
      </c>
      <c r="R260" s="141">
        <f t="shared" si="167"/>
        <v>5.0588024772149935E-3</v>
      </c>
      <c r="S260" s="153">
        <f t="shared" si="164"/>
        <v>0.1</v>
      </c>
      <c r="Z260" s="141">
        <f t="shared" si="145"/>
        <v>5244</v>
      </c>
      <c r="AA260" s="141">
        <f t="shared" si="146"/>
        <v>4.7281122624557068E-2</v>
      </c>
      <c r="AB260" s="141">
        <f t="shared" si="168"/>
        <v>0.11301373644502423</v>
      </c>
      <c r="AC260" s="141">
        <f t="shared" si="169"/>
        <v>-7.1125259066065927E-2</v>
      </c>
      <c r="AD260" s="141">
        <f t="shared" si="170"/>
        <v>-2.6963226227993825E-3</v>
      </c>
      <c r="AE260" s="141">
        <f t="shared" si="171"/>
        <v>7.270155686219742E-7</v>
      </c>
      <c r="AF260" s="141">
        <f t="shared" si="172"/>
        <v>-7.1125259066065927E-2</v>
      </c>
      <c r="AG260" s="153"/>
      <c r="AH260" s="141">
        <f t="shared" si="147"/>
        <v>-6.8428936443266544E-2</v>
      </c>
      <c r="AI260" s="141">
        <f t="shared" si="148"/>
        <v>0.40771659581667863</v>
      </c>
      <c r="AJ260" s="141">
        <f t="shared" si="149"/>
        <v>-0.99620683379068775</v>
      </c>
      <c r="AK260" s="141">
        <f t="shared" si="150"/>
        <v>-3.4148855096554791E-2</v>
      </c>
      <c r="AL260" s="141">
        <f t="shared" si="151"/>
        <v>5.7592514693561872E-2</v>
      </c>
      <c r="AM260" s="141">
        <f t="shared" si="152"/>
        <v>2.8804219507855892E-2</v>
      </c>
      <c r="AN260" s="141">
        <f t="shared" si="173"/>
        <v>12.680265932912304</v>
      </c>
      <c r="AO260" s="141">
        <f t="shared" si="173"/>
        <v>12.684803570345009</v>
      </c>
      <c r="AP260" s="141">
        <f t="shared" si="173"/>
        <v>12.677104506660417</v>
      </c>
      <c r="AQ260" s="141">
        <f t="shared" si="173"/>
        <v>12.690171744341841</v>
      </c>
      <c r="AR260" s="141">
        <f t="shared" si="173"/>
        <v>12.668004728101261</v>
      </c>
      <c r="AS260" s="141">
        <f t="shared" si="173"/>
        <v>12.705643974407197</v>
      </c>
      <c r="AT260" s="141">
        <f t="shared" si="173"/>
        <v>12.64182170909792</v>
      </c>
      <c r="AU260" s="141">
        <f t="shared" si="153"/>
        <v>12.750364162475844</v>
      </c>
    </row>
    <row r="261" spans="1:47" s="141" customFormat="1" ht="12.95" customHeight="1" x14ac:dyDescent="0.2">
      <c r="A261" s="19" t="s">
        <v>144</v>
      </c>
      <c r="B261" s="19"/>
      <c r="C261" s="15">
        <v>48768.45</v>
      </c>
      <c r="D261" s="15">
        <v>5.0000000000000001E-3</v>
      </c>
      <c r="E261" s="141">
        <f t="shared" si="141"/>
        <v>5248.0262753446386</v>
      </c>
      <c r="F261" s="141">
        <f t="shared" si="142"/>
        <v>5248</v>
      </c>
      <c r="G261" s="141">
        <f t="shared" si="166"/>
        <v>4.556159999629017E-2</v>
      </c>
      <c r="I261" s="141">
        <f t="shared" si="174"/>
        <v>4.556159999629017E-2</v>
      </c>
      <c r="P261" s="141">
        <f t="shared" si="143"/>
        <v>0.11580933372310473</v>
      </c>
      <c r="Q261" s="161">
        <f t="shared" si="144"/>
        <v>33749.949999999997</v>
      </c>
      <c r="R261" s="141">
        <f t="shared" si="167"/>
        <v>4.9347440937534395E-3</v>
      </c>
      <c r="S261" s="153">
        <f t="shared" si="164"/>
        <v>0.1</v>
      </c>
      <c r="Z261" s="141">
        <f t="shared" si="145"/>
        <v>5248</v>
      </c>
      <c r="AA261" s="141">
        <f t="shared" si="146"/>
        <v>4.7391031188763269E-2</v>
      </c>
      <c r="AB261" s="141">
        <f t="shared" si="168"/>
        <v>0.11397990253063163</v>
      </c>
      <c r="AC261" s="141">
        <f t="shared" si="169"/>
        <v>-7.024773372681456E-2</v>
      </c>
      <c r="AD261" s="141">
        <f t="shared" si="170"/>
        <v>-1.8294311924730994E-3</v>
      </c>
      <c r="AE261" s="141">
        <f t="shared" si="171"/>
        <v>3.3468184879935469E-7</v>
      </c>
      <c r="AF261" s="141">
        <f t="shared" si="172"/>
        <v>-7.024773372681456E-2</v>
      </c>
      <c r="AG261" s="153"/>
      <c r="AH261" s="141">
        <f t="shared" si="147"/>
        <v>-6.841830253434146E-2</v>
      </c>
      <c r="AI261" s="141">
        <f t="shared" si="148"/>
        <v>0.40773601235673984</v>
      </c>
      <c r="AJ261" s="141">
        <f t="shared" si="149"/>
        <v>-0.99615743936211487</v>
      </c>
      <c r="AK261" s="141">
        <f t="shared" si="150"/>
        <v>-3.4483968975356528E-2</v>
      </c>
      <c r="AL261" s="141">
        <f t="shared" si="151"/>
        <v>5.8158323832434237E-2</v>
      </c>
      <c r="AM261" s="141">
        <f t="shared" si="152"/>
        <v>2.9087361113252233E-2</v>
      </c>
      <c r="AN261" s="141">
        <f t="shared" ref="AN261:AT270" si="175">$AU261+$AB$7*SIN(AO261)</f>
        <v>12.681383053912034</v>
      </c>
      <c r="AO261" s="141">
        <f t="shared" si="175"/>
        <v>12.685960741145772</v>
      </c>
      <c r="AP261" s="141">
        <f t="shared" si="175"/>
        <v>12.678192715556362</v>
      </c>
      <c r="AQ261" s="141">
        <f t="shared" si="175"/>
        <v>12.691378791999313</v>
      </c>
      <c r="AR261" s="141">
        <f t="shared" si="175"/>
        <v>12.669007359896128</v>
      </c>
      <c r="AS261" s="141">
        <f t="shared" si="175"/>
        <v>12.706999191048677</v>
      </c>
      <c r="AT261" s="141">
        <f t="shared" si="175"/>
        <v>12.642571519465154</v>
      </c>
      <c r="AU261" s="141">
        <f t="shared" si="153"/>
        <v>12.752162938677458</v>
      </c>
    </row>
    <row r="262" spans="1:47" s="141" customFormat="1" ht="12.95" customHeight="1" x14ac:dyDescent="0.2">
      <c r="A262" s="19" t="s">
        <v>144</v>
      </c>
      <c r="B262" s="19"/>
      <c r="C262" s="15">
        <v>48801.392</v>
      </c>
      <c r="D262" s="15">
        <v>5.0000000000000001E-3</v>
      </c>
      <c r="E262" s="141">
        <f t="shared" si="141"/>
        <v>5267.0239049950133</v>
      </c>
      <c r="F262" s="141">
        <f t="shared" si="142"/>
        <v>5267</v>
      </c>
      <c r="G262" s="141">
        <f t="shared" si="166"/>
        <v>4.1451400000369176E-2</v>
      </c>
      <c r="I262" s="141">
        <f t="shared" si="174"/>
        <v>4.1451400000369176E-2</v>
      </c>
      <c r="P262" s="141">
        <f t="shared" si="143"/>
        <v>0.1162812479237007</v>
      </c>
      <c r="Q262" s="161">
        <f t="shared" si="144"/>
        <v>33782.892</v>
      </c>
      <c r="R262" s="141">
        <f t="shared" si="167"/>
        <v>5.5995061402289237E-3</v>
      </c>
      <c r="S262" s="153">
        <f t="shared" si="164"/>
        <v>0.1</v>
      </c>
      <c r="Z262" s="141">
        <f t="shared" si="145"/>
        <v>5267</v>
      </c>
      <c r="AA262" s="141">
        <f t="shared" si="146"/>
        <v>4.7914636628090104E-2</v>
      </c>
      <c r="AB262" s="141">
        <f t="shared" si="168"/>
        <v>0.10981801129597978</v>
      </c>
      <c r="AC262" s="141">
        <f t="shared" si="169"/>
        <v>-7.4829847923331527E-2</v>
      </c>
      <c r="AD262" s="141">
        <f t="shared" si="170"/>
        <v>-6.463236627720928E-3</v>
      </c>
      <c r="AE262" s="141">
        <f t="shared" si="171"/>
        <v>4.1773427705913397E-6</v>
      </c>
      <c r="AF262" s="141">
        <f t="shared" si="172"/>
        <v>-7.4829847923331527E-2</v>
      </c>
      <c r="AG262" s="153"/>
      <c r="AH262" s="141">
        <f t="shared" si="147"/>
        <v>-6.8366611295610599E-2</v>
      </c>
      <c r="AI262" s="141">
        <f t="shared" si="148"/>
        <v>0.40783087014681607</v>
      </c>
      <c r="AJ262" s="141">
        <f t="shared" si="149"/>
        <v>-0.99591836089418473</v>
      </c>
      <c r="AK262" s="141">
        <f t="shared" si="150"/>
        <v>-3.6076264001585277E-2</v>
      </c>
      <c r="AL262" s="141">
        <f t="shared" si="151"/>
        <v>6.0847026205689811E-2</v>
      </c>
      <c r="AM262" s="141">
        <f t="shared" si="152"/>
        <v>3.0432903147407247E-2</v>
      </c>
      <c r="AN262" s="141">
        <f t="shared" si="175"/>
        <v>12.686690828824727</v>
      </c>
      <c r="AO262" s="141">
        <f t="shared" si="175"/>
        <v>12.691457064129363</v>
      </c>
      <c r="AP262" s="141">
        <f t="shared" si="175"/>
        <v>12.683363951301466</v>
      </c>
      <c r="AQ262" s="141">
        <f t="shared" si="175"/>
        <v>12.697110986400162</v>
      </c>
      <c r="AR262" s="141">
        <f t="shared" si="175"/>
        <v>12.673773466224475</v>
      </c>
      <c r="AS262" s="141">
        <f t="shared" si="175"/>
        <v>12.713433923153332</v>
      </c>
      <c r="AT262" s="141">
        <f t="shared" si="175"/>
        <v>12.646138019030117</v>
      </c>
      <c r="AU262" s="141">
        <f t="shared" si="153"/>
        <v>12.760707125635115</v>
      </c>
    </row>
    <row r="263" spans="1:47" s="141" customFormat="1" ht="12.95" customHeight="1" x14ac:dyDescent="0.2">
      <c r="A263" s="19" t="s">
        <v>144</v>
      </c>
      <c r="B263" s="19"/>
      <c r="C263" s="15">
        <v>48820.468000000001</v>
      </c>
      <c r="D263" s="15">
        <v>4.0000000000000001E-3</v>
      </c>
      <c r="E263" s="141">
        <f t="shared" si="141"/>
        <v>5278.025021600276</v>
      </c>
      <c r="F263" s="141">
        <f t="shared" si="142"/>
        <v>5278</v>
      </c>
      <c r="G263" s="141">
        <f t="shared" si="166"/>
        <v>4.3387600002461113E-2</v>
      </c>
      <c r="I263" s="141">
        <f t="shared" si="174"/>
        <v>4.3387600002461113E-2</v>
      </c>
      <c r="P263" s="141">
        <f t="shared" si="143"/>
        <v>0.11655473295068994</v>
      </c>
      <c r="Q263" s="161">
        <f t="shared" si="144"/>
        <v>33801.968000000001</v>
      </c>
      <c r="R263" s="141">
        <f t="shared" si="167"/>
        <v>5.3534293438637923E-3</v>
      </c>
      <c r="S263" s="153">
        <f t="shared" si="164"/>
        <v>0.1</v>
      </c>
      <c r="Z263" s="141">
        <f t="shared" si="145"/>
        <v>5278</v>
      </c>
      <c r="AA263" s="141">
        <f t="shared" si="146"/>
        <v>4.8218939959266155E-2</v>
      </c>
      <c r="AB263" s="141">
        <f t="shared" si="168"/>
        <v>0.1117233929938849</v>
      </c>
      <c r="AC263" s="141">
        <f t="shared" si="169"/>
        <v>-7.3167132948228825E-2</v>
      </c>
      <c r="AD263" s="141">
        <f t="shared" si="170"/>
        <v>-4.8313399568050419E-3</v>
      </c>
      <c r="AE263" s="141">
        <f t="shared" si="171"/>
        <v>2.3341845778220945E-6</v>
      </c>
      <c r="AF263" s="141">
        <f t="shared" si="172"/>
        <v>-7.3167132948228825E-2</v>
      </c>
      <c r="AG263" s="153"/>
      <c r="AH263" s="141">
        <f t="shared" si="147"/>
        <v>-6.8335792991423783E-2</v>
      </c>
      <c r="AI263" s="141">
        <f t="shared" si="148"/>
        <v>0.40788777628156581</v>
      </c>
      <c r="AJ263" s="141">
        <f t="shared" si="149"/>
        <v>-0.99577657735085678</v>
      </c>
      <c r="AK263" s="141">
        <f t="shared" si="150"/>
        <v>-3.6998509410516703E-2</v>
      </c>
      <c r="AL263" s="141">
        <f t="shared" si="151"/>
        <v>6.2404502762630078E-2</v>
      </c>
      <c r="AM263" s="141">
        <f t="shared" si="152"/>
        <v>3.1212381293990246E-2</v>
      </c>
      <c r="AN263" s="141">
        <f t="shared" si="175"/>
        <v>12.689764873846663</v>
      </c>
      <c r="AO263" s="141">
        <f t="shared" si="175"/>
        <v>12.694638964037477</v>
      </c>
      <c r="AP263" s="141">
        <f t="shared" si="175"/>
        <v>12.68635956148268</v>
      </c>
      <c r="AQ263" s="141">
        <f t="shared" si="175"/>
        <v>12.700428634680799</v>
      </c>
      <c r="AR263" s="141">
        <f t="shared" si="175"/>
        <v>12.676535583644924</v>
      </c>
      <c r="AS263" s="141">
        <f t="shared" si="175"/>
        <v>12.717157320897249</v>
      </c>
      <c r="AT263" s="141">
        <f t="shared" si="175"/>
        <v>12.648206634095315</v>
      </c>
      <c r="AU263" s="141">
        <f t="shared" si="153"/>
        <v>12.765653760189547</v>
      </c>
    </row>
    <row r="264" spans="1:47" s="141" customFormat="1" ht="12.95" customHeight="1" x14ac:dyDescent="0.2">
      <c r="A264" s="19" t="s">
        <v>144</v>
      </c>
      <c r="B264" s="19"/>
      <c r="C264" s="15">
        <v>48827.404999999999</v>
      </c>
      <c r="D264" s="15">
        <v>3.0000000000000001E-3</v>
      </c>
      <c r="E264" s="141">
        <f t="shared" si="141"/>
        <v>5282.0255849201894</v>
      </c>
      <c r="F264" s="141">
        <f t="shared" si="142"/>
        <v>5282</v>
      </c>
      <c r="G264" s="141">
        <f t="shared" si="166"/>
        <v>4.4364400004269555E-2</v>
      </c>
      <c r="I264" s="141">
        <f t="shared" si="174"/>
        <v>4.4364400004269555E-2</v>
      </c>
      <c r="P264" s="141">
        <f t="shared" si="143"/>
        <v>0.11665423142276488</v>
      </c>
      <c r="Q264" s="161">
        <f t="shared" si="144"/>
        <v>33808.904999999999</v>
      </c>
      <c r="R264" s="141">
        <f t="shared" si="167"/>
        <v>5.2258197265144732E-3</v>
      </c>
      <c r="S264" s="153">
        <f t="shared" ref="S264:S270" si="176">S$16</f>
        <v>0.1</v>
      </c>
      <c r="Z264" s="141">
        <f t="shared" si="145"/>
        <v>5282</v>
      </c>
      <c r="AA264" s="141">
        <f t="shared" si="146"/>
        <v>4.8329807342156847E-2</v>
      </c>
      <c r="AB264" s="141">
        <f t="shared" si="168"/>
        <v>0.11268882408487758</v>
      </c>
      <c r="AC264" s="141">
        <f t="shared" si="169"/>
        <v>-7.2289831418495321E-2</v>
      </c>
      <c r="AD264" s="141">
        <f t="shared" si="170"/>
        <v>-3.9654073378872917E-3</v>
      </c>
      <c r="AE264" s="141">
        <f t="shared" si="171"/>
        <v>1.5724455355370378E-6</v>
      </c>
      <c r="AF264" s="141">
        <f t="shared" si="172"/>
        <v>-7.2289831418495321E-2</v>
      </c>
      <c r="AG264" s="153"/>
      <c r="AH264" s="141">
        <f t="shared" si="147"/>
        <v>-6.8324424080608029E-2</v>
      </c>
      <c r="AI264" s="141">
        <f t="shared" si="148"/>
        <v>0.40790883152007096</v>
      </c>
      <c r="AJ264" s="141">
        <f t="shared" si="149"/>
        <v>-0.99572440599743306</v>
      </c>
      <c r="AK264" s="141">
        <f t="shared" si="150"/>
        <v>-3.7333944118742753E-2</v>
      </c>
      <c r="AL264" s="141">
        <f t="shared" si="151"/>
        <v>6.2971018112045099E-2</v>
      </c>
      <c r="AM264" s="141">
        <f t="shared" si="152"/>
        <v>3.1495917436302624E-2</v>
      </c>
      <c r="AN264" s="141">
        <f t="shared" si="175"/>
        <v>12.690882917524899</v>
      </c>
      <c r="AO264" s="141">
        <f t="shared" si="175"/>
        <v>12.6957959851905</v>
      </c>
      <c r="AP264" s="141">
        <f t="shared" si="175"/>
        <v>12.687449197790727</v>
      </c>
      <c r="AQ264" s="141">
        <f t="shared" si="175"/>
        <v>12.701634868084724</v>
      </c>
      <c r="AR264" s="141">
        <f t="shared" si="175"/>
        <v>12.67754051045765</v>
      </c>
      <c r="AS264" s="141">
        <f t="shared" si="175"/>
        <v>12.718510915804977</v>
      </c>
      <c r="AT264" s="141">
        <f t="shared" si="175"/>
        <v>12.648959566573863</v>
      </c>
      <c r="AU264" s="141">
        <f t="shared" si="153"/>
        <v>12.767452536391158</v>
      </c>
    </row>
    <row r="265" spans="1:47" s="141" customFormat="1" ht="12.95" customHeight="1" x14ac:dyDescent="0.2">
      <c r="A265" s="19" t="s">
        <v>145</v>
      </c>
      <c r="B265" s="19"/>
      <c r="C265" s="15">
        <v>48860.351999999999</v>
      </c>
      <c r="D265" s="15">
        <v>4.0000000000000001E-3</v>
      </c>
      <c r="E265" s="141">
        <f t="shared" si="141"/>
        <v>5301.0260980672629</v>
      </c>
      <c r="F265" s="141">
        <f t="shared" si="142"/>
        <v>5301</v>
      </c>
      <c r="G265" s="141">
        <f t="shared" si="166"/>
        <v>4.5254199998453259E-2</v>
      </c>
      <c r="I265" s="141">
        <f t="shared" si="174"/>
        <v>4.5254199998453259E-2</v>
      </c>
      <c r="P265" s="141">
        <f t="shared" si="143"/>
        <v>0.11712720875313151</v>
      </c>
      <c r="Q265" s="161">
        <f t="shared" si="144"/>
        <v>33841.851999999999</v>
      </c>
      <c r="R265" s="141">
        <f t="shared" si="167"/>
        <v>5.1657293874500564E-3</v>
      </c>
      <c r="S265" s="153">
        <f t="shared" si="176"/>
        <v>0.1</v>
      </c>
      <c r="Z265" s="141">
        <f t="shared" si="145"/>
        <v>5301</v>
      </c>
      <c r="AA265" s="141">
        <f t="shared" si="146"/>
        <v>4.8857969573345594E-2</v>
      </c>
      <c r="AB265" s="141">
        <f t="shared" si="168"/>
        <v>0.11352343917823918</v>
      </c>
      <c r="AC265" s="141">
        <f t="shared" si="169"/>
        <v>-7.1873008754678253E-2</v>
      </c>
      <c r="AD265" s="141">
        <f t="shared" si="170"/>
        <v>-3.6037695748923348E-3</v>
      </c>
      <c r="AE265" s="141">
        <f t="shared" si="171"/>
        <v>1.2987155148919682E-6</v>
      </c>
      <c r="AF265" s="141">
        <f t="shared" si="172"/>
        <v>-7.1873008754678253E-2</v>
      </c>
      <c r="AG265" s="153"/>
      <c r="AH265" s="141">
        <f t="shared" si="147"/>
        <v>-6.8269239179785918E-2</v>
      </c>
      <c r="AI265" s="141">
        <f t="shared" si="148"/>
        <v>0.4080114853790352</v>
      </c>
      <c r="AJ265" s="141">
        <f t="shared" si="149"/>
        <v>-0.99547211458110685</v>
      </c>
      <c r="AK265" s="141">
        <f t="shared" si="150"/>
        <v>-3.8927801533773697E-2</v>
      </c>
      <c r="AL265" s="141">
        <f t="shared" si="151"/>
        <v>6.5663162019480276E-2</v>
      </c>
      <c r="AM265" s="141">
        <f t="shared" si="152"/>
        <v>3.2843382624381197E-2</v>
      </c>
      <c r="AN265" s="141">
        <f t="shared" si="175"/>
        <v>12.696195184266394</v>
      </c>
      <c r="AO265" s="141">
        <f t="shared" si="175"/>
        <v>12.701291590882114</v>
      </c>
      <c r="AP265" s="141">
        <f t="shared" si="175"/>
        <v>12.692627382373084</v>
      </c>
      <c r="AQ265" s="141">
        <f t="shared" si="175"/>
        <v>12.707363106501841</v>
      </c>
      <c r="AR265" s="141">
        <f t="shared" si="175"/>
        <v>12.682317795778159</v>
      </c>
      <c r="AS265" s="141">
        <f t="shared" si="175"/>
        <v>12.724937746032149</v>
      </c>
      <c r="AT265" s="141">
        <f t="shared" si="175"/>
        <v>12.652541289317195</v>
      </c>
      <c r="AU265" s="141">
        <f t="shared" si="153"/>
        <v>12.775996723348815</v>
      </c>
    </row>
    <row r="266" spans="1:47" s="141" customFormat="1" ht="12.95" customHeight="1" x14ac:dyDescent="0.2">
      <c r="A266" s="19" t="s">
        <v>146</v>
      </c>
      <c r="B266" s="19"/>
      <c r="C266" s="15">
        <v>49139.525999999998</v>
      </c>
      <c r="D266" s="15">
        <v>2E-3</v>
      </c>
      <c r="E266" s="141">
        <f t="shared" si="141"/>
        <v>5462.0255595454182</v>
      </c>
      <c r="F266" s="141">
        <f t="shared" si="142"/>
        <v>5462</v>
      </c>
      <c r="G266" s="141">
        <f t="shared" si="166"/>
        <v>4.4320400003925897E-2</v>
      </c>
      <c r="I266" s="141">
        <f t="shared" si="174"/>
        <v>4.4320400003925897E-2</v>
      </c>
      <c r="P266" s="141">
        <f t="shared" si="143"/>
        <v>0.1211589156522089</v>
      </c>
      <c r="Q266" s="161">
        <f t="shared" si="144"/>
        <v>34121.025999999998</v>
      </c>
      <c r="R266" s="141">
        <f t="shared" si="167"/>
        <v>5.9041574870314327E-3</v>
      </c>
      <c r="S266" s="153">
        <f t="shared" si="176"/>
        <v>0.1</v>
      </c>
      <c r="Z266" s="141">
        <f t="shared" si="145"/>
        <v>5462</v>
      </c>
      <c r="AA266" s="141">
        <f t="shared" si="146"/>
        <v>5.3436037380807822E-2</v>
      </c>
      <c r="AB266" s="141">
        <f t="shared" si="168"/>
        <v>0.11204327827532698</v>
      </c>
      <c r="AC266" s="141">
        <f t="shared" si="169"/>
        <v>-7.6838515648283007E-2</v>
      </c>
      <c r="AD266" s="141">
        <f t="shared" si="170"/>
        <v>-9.1156373768819243E-3</v>
      </c>
      <c r="AE266" s="141">
        <f t="shared" si="171"/>
        <v>8.309484478680677E-6</v>
      </c>
      <c r="AF266" s="141">
        <f t="shared" si="172"/>
        <v>-7.6838515648283007E-2</v>
      </c>
      <c r="AG266" s="153"/>
      <c r="AH266" s="141">
        <f t="shared" si="147"/>
        <v>-6.7722878271401082E-2</v>
      </c>
      <c r="AI266" s="141">
        <f t="shared" si="148"/>
        <v>0.4090581720773967</v>
      </c>
      <c r="AJ266" s="141">
        <f t="shared" si="149"/>
        <v>-0.99303433121651086</v>
      </c>
      <c r="AK266" s="141">
        <f t="shared" si="150"/>
        <v>-5.2474100153137068E-2</v>
      </c>
      <c r="AL266" s="141">
        <f t="shared" si="151"/>
        <v>8.8565113286762448E-2</v>
      </c>
      <c r="AM266" s="141">
        <f t="shared" si="152"/>
        <v>4.4311524582136386E-2</v>
      </c>
      <c r="AN266" s="141">
        <f t="shared" si="175"/>
        <v>12.741325678819649</v>
      </c>
      <c r="AO266" s="141">
        <f t="shared" si="175"/>
        <v>12.747843261832553</v>
      </c>
      <c r="AP266" s="141">
        <f t="shared" si="175"/>
        <v>12.736685123063136</v>
      </c>
      <c r="AQ266" s="141">
        <f t="shared" si="175"/>
        <v>12.75580178245043</v>
      </c>
      <c r="AR266" s="141">
        <f t="shared" si="175"/>
        <v>12.723088923455968</v>
      </c>
      <c r="AS266" s="141">
        <f t="shared" si="175"/>
        <v>12.779191288095598</v>
      </c>
      <c r="AT266" s="141">
        <f t="shared" si="175"/>
        <v>12.683289472197041</v>
      </c>
      <c r="AU266" s="141">
        <f t="shared" si="153"/>
        <v>12.848397465463698</v>
      </c>
    </row>
    <row r="267" spans="1:47" s="141" customFormat="1" ht="12.95" customHeight="1" x14ac:dyDescent="0.2">
      <c r="A267" s="19" t="s">
        <v>147</v>
      </c>
      <c r="B267" s="19"/>
      <c r="C267" s="15">
        <v>49446.455999999998</v>
      </c>
      <c r="D267" s="15"/>
      <c r="E267" s="141">
        <f t="shared" si="141"/>
        <v>5639.0318878979533</v>
      </c>
      <c r="F267" s="141">
        <f t="shared" si="142"/>
        <v>5639</v>
      </c>
      <c r="G267" s="141">
        <f t="shared" si="166"/>
        <v>5.5293800003710203E-2</v>
      </c>
      <c r="I267" s="141">
        <f t="shared" si="174"/>
        <v>5.5293800003710203E-2</v>
      </c>
      <c r="P267" s="141">
        <f t="shared" si="143"/>
        <v>0.12564051725007772</v>
      </c>
      <c r="Q267" s="161">
        <f t="shared" si="144"/>
        <v>34427.955999999998</v>
      </c>
      <c r="R267" s="141">
        <f t="shared" si="167"/>
        <v>4.9486606273403807E-3</v>
      </c>
      <c r="S267" s="153">
        <f t="shared" si="176"/>
        <v>0.1</v>
      </c>
      <c r="Z267" s="141">
        <f t="shared" si="145"/>
        <v>5639</v>
      </c>
      <c r="AA267" s="141">
        <f t="shared" si="146"/>
        <v>5.8682276669876701E-2</v>
      </c>
      <c r="AB267" s="141">
        <f t="shared" si="168"/>
        <v>0.12225204058391122</v>
      </c>
      <c r="AC267" s="141">
        <f t="shared" si="169"/>
        <v>-7.0346717246367513E-2</v>
      </c>
      <c r="AD267" s="141">
        <f t="shared" si="170"/>
        <v>-3.3884766661664983E-3</v>
      </c>
      <c r="AE267" s="141">
        <f t="shared" si="171"/>
        <v>1.1481774117154828E-6</v>
      </c>
      <c r="AF267" s="141">
        <f t="shared" si="172"/>
        <v>-7.0346717246367513E-2</v>
      </c>
      <c r="AG267" s="153"/>
      <c r="AH267" s="141">
        <f t="shared" si="147"/>
        <v>-6.6958240580201014E-2</v>
      </c>
      <c r="AI267" s="141">
        <f t="shared" si="148"/>
        <v>0.41058168559773423</v>
      </c>
      <c r="AJ267" s="141">
        <f t="shared" si="149"/>
        <v>-0.98972115124635462</v>
      </c>
      <c r="AK267" s="141">
        <f t="shared" si="150"/>
        <v>-6.7467220356117227E-2</v>
      </c>
      <c r="AL267" s="141">
        <f t="shared" si="151"/>
        <v>0.11396806174198248</v>
      </c>
      <c r="AM267" s="141">
        <f t="shared" si="152"/>
        <v>5.7045790220550348E-2</v>
      </c>
      <c r="AN267" s="141">
        <f t="shared" si="175"/>
        <v>12.79122839238012</v>
      </c>
      <c r="AO267" s="141">
        <f t="shared" si="175"/>
        <v>12.798991322330979</v>
      </c>
      <c r="AP267" s="141">
        <f t="shared" si="175"/>
        <v>12.785565026385708</v>
      </c>
      <c r="AQ267" s="141">
        <f t="shared" si="175"/>
        <v>12.808813207596083</v>
      </c>
      <c r="AR267" s="141">
        <f t="shared" si="175"/>
        <v>12.768634718000744</v>
      </c>
      <c r="AS267" s="141">
        <f t="shared" si="175"/>
        <v>12.838322309925264</v>
      </c>
      <c r="AT267" s="141">
        <f t="shared" si="175"/>
        <v>12.718099916394564</v>
      </c>
      <c r="AU267" s="141">
        <f t="shared" si="153"/>
        <v>12.927993312385031</v>
      </c>
    </row>
    <row r="268" spans="1:47" s="141" customFormat="1" ht="12.95" customHeight="1" x14ac:dyDescent="0.2">
      <c r="A268" s="19" t="s">
        <v>147</v>
      </c>
      <c r="B268" s="19"/>
      <c r="C268" s="15">
        <v>49472.464</v>
      </c>
      <c r="D268" s="15"/>
      <c r="E268" s="141">
        <f t="shared" si="141"/>
        <v>5654.0306843264325</v>
      </c>
      <c r="F268" s="141">
        <f t="shared" si="142"/>
        <v>5654</v>
      </c>
      <c r="G268" s="141">
        <f t="shared" si="166"/>
        <v>5.3206800002953969E-2</v>
      </c>
      <c r="I268" s="141">
        <f t="shared" si="174"/>
        <v>5.3206800002953969E-2</v>
      </c>
      <c r="P268" s="141">
        <f t="shared" si="143"/>
        <v>0.12602268382053561</v>
      </c>
      <c r="Q268" s="161">
        <f t="shared" si="144"/>
        <v>34453.964</v>
      </c>
      <c r="R268" s="141">
        <f t="shared" si="167"/>
        <v>5.3021529361355476E-3</v>
      </c>
      <c r="S268" s="153">
        <f t="shared" si="176"/>
        <v>0.1</v>
      </c>
      <c r="Z268" s="141">
        <f t="shared" si="145"/>
        <v>5654</v>
      </c>
      <c r="AA268" s="141">
        <f t="shared" si="146"/>
        <v>5.9137211008995286E-2</v>
      </c>
      <c r="AB268" s="141">
        <f t="shared" si="168"/>
        <v>0.12009227281449429</v>
      </c>
      <c r="AC268" s="141">
        <f t="shared" si="169"/>
        <v>-7.2815883817581639E-2</v>
      </c>
      <c r="AD268" s="141">
        <f t="shared" si="170"/>
        <v>-5.9304110060413168E-3</v>
      </c>
      <c r="AE268" s="141">
        <f t="shared" si="171"/>
        <v>3.5169774700575984E-6</v>
      </c>
      <c r="AF268" s="141">
        <f t="shared" si="172"/>
        <v>-7.2815883817581639E-2</v>
      </c>
      <c r="AG268" s="153"/>
      <c r="AH268" s="141">
        <f t="shared" si="147"/>
        <v>-6.6885472811540322E-2</v>
      </c>
      <c r="AI268" s="141">
        <f t="shared" si="148"/>
        <v>0.41072916661243797</v>
      </c>
      <c r="AJ268" s="141">
        <f t="shared" si="149"/>
        <v>-0.98940914376930023</v>
      </c>
      <c r="AK268" s="141">
        <f t="shared" si="150"/>
        <v>-6.8743436734841762E-2</v>
      </c>
      <c r="AL268" s="141">
        <f t="shared" si="151"/>
        <v>0.11613354512223104</v>
      </c>
      <c r="AM268" s="141">
        <f t="shared" si="152"/>
        <v>5.8132122915481289E-2</v>
      </c>
      <c r="AN268" s="141">
        <f t="shared" si="175"/>
        <v>12.795473380791783</v>
      </c>
      <c r="AO268" s="141">
        <f t="shared" si="175"/>
        <v>12.803324888105323</v>
      </c>
      <c r="AP268" s="141">
        <f t="shared" si="175"/>
        <v>12.789731990704057</v>
      </c>
      <c r="AQ268" s="141">
        <f t="shared" si="175"/>
        <v>12.813292821490444</v>
      </c>
      <c r="AR268" s="141">
        <f t="shared" si="175"/>
        <v>12.772534950251192</v>
      </c>
      <c r="AS268" s="141">
        <f t="shared" si="175"/>
        <v>12.843304549000955</v>
      </c>
      <c r="AT268" s="141">
        <f t="shared" si="175"/>
        <v>12.721107123329013</v>
      </c>
      <c r="AU268" s="141">
        <f t="shared" si="153"/>
        <v>12.934738723141077</v>
      </c>
    </row>
    <row r="269" spans="1:47" s="141" customFormat="1" ht="12.95" customHeight="1" x14ac:dyDescent="0.2">
      <c r="A269" s="19" t="s">
        <v>148</v>
      </c>
      <c r="B269" s="19"/>
      <c r="C269" s="15">
        <v>49550.497000000003</v>
      </c>
      <c r="D269" s="15">
        <v>3.0000000000000001E-3</v>
      </c>
      <c r="E269" s="141">
        <f t="shared" si="141"/>
        <v>5699.0322639059259</v>
      </c>
      <c r="F269" s="141">
        <f t="shared" si="142"/>
        <v>5699</v>
      </c>
      <c r="G269" s="141">
        <f t="shared" si="166"/>
        <v>5.5945800006156787E-2</v>
      </c>
      <c r="I269" s="141">
        <f t="shared" si="174"/>
        <v>5.5945800006156787E-2</v>
      </c>
      <c r="P269" s="141">
        <f t="shared" si="143"/>
        <v>0.12717140524273035</v>
      </c>
      <c r="Q269" s="161">
        <f t="shared" si="144"/>
        <v>34531.997000000003</v>
      </c>
      <c r="R269" s="141">
        <f t="shared" si="167"/>
        <v>5.0730868413162156E-3</v>
      </c>
      <c r="S269" s="153">
        <f t="shared" si="176"/>
        <v>0.1</v>
      </c>
      <c r="Z269" s="141">
        <f t="shared" si="145"/>
        <v>5699</v>
      </c>
      <c r="AA269" s="141">
        <f t="shared" si="146"/>
        <v>6.0511755338739981E-2</v>
      </c>
      <c r="AB269" s="141">
        <f t="shared" si="168"/>
        <v>0.12260544991014716</v>
      </c>
      <c r="AC269" s="141">
        <f t="shared" si="169"/>
        <v>-7.1225605236573564E-2</v>
      </c>
      <c r="AD269" s="141">
        <f t="shared" si="170"/>
        <v>-4.5659553325831936E-3</v>
      </c>
      <c r="AE269" s="141">
        <f t="shared" si="171"/>
        <v>2.0847948099144903E-6</v>
      </c>
      <c r="AF269" s="141">
        <f t="shared" si="172"/>
        <v>-7.1225605236573564E-2</v>
      </c>
      <c r="AG269" s="153"/>
      <c r="AH269" s="141">
        <f t="shared" si="147"/>
        <v>-6.665964990399037E-2</v>
      </c>
      <c r="AI269" s="141">
        <f t="shared" si="148"/>
        <v>0.411189132307619</v>
      </c>
      <c r="AJ269" s="141">
        <f t="shared" si="149"/>
        <v>-0.98844331386394702</v>
      </c>
      <c r="AK269" s="141">
        <f t="shared" si="150"/>
        <v>-7.2577801445996751E-2</v>
      </c>
      <c r="AL269" s="141">
        <f t="shared" si="151"/>
        <v>0.12264302772951186</v>
      </c>
      <c r="AM269" s="141">
        <f t="shared" si="152"/>
        <v>6.1398492656177014E-2</v>
      </c>
      <c r="AN269" s="141">
        <f t="shared" si="175"/>
        <v>12.808224521318037</v>
      </c>
      <c r="AO269" s="141">
        <f t="shared" si="175"/>
        <v>12.816325071385146</v>
      </c>
      <c r="AP269" s="141">
        <f t="shared" si="175"/>
        <v>12.802257799135319</v>
      </c>
      <c r="AQ269" s="141">
        <f t="shared" si="175"/>
        <v>12.826719016875161</v>
      </c>
      <c r="AR269" s="141">
        <f t="shared" si="175"/>
        <v>12.784276853538611</v>
      </c>
      <c r="AS269" s="141">
        <f t="shared" si="175"/>
        <v>12.858221756815958</v>
      </c>
      <c r="AT269" s="141">
        <f t="shared" si="175"/>
        <v>12.73018774420367</v>
      </c>
      <c r="AU269" s="141">
        <f t="shared" si="153"/>
        <v>12.954974955409213</v>
      </c>
    </row>
    <row r="270" spans="1:47" s="141" customFormat="1" ht="12.95" customHeight="1" x14ac:dyDescent="0.2">
      <c r="A270" s="19" t="s">
        <v>149</v>
      </c>
      <c r="B270" s="19"/>
      <c r="C270" s="15">
        <v>49810.608</v>
      </c>
      <c r="D270" s="15">
        <v>3.0000000000000001E-3</v>
      </c>
      <c r="E270" s="141">
        <f t="shared" si="141"/>
        <v>5849.038105870236</v>
      </c>
      <c r="F270" s="141">
        <f t="shared" si="142"/>
        <v>5849</v>
      </c>
      <c r="G270" s="141">
        <f t="shared" si="166"/>
        <v>6.6075800001272E-2</v>
      </c>
      <c r="I270" s="141">
        <f t="shared" si="174"/>
        <v>6.6075800001272E-2</v>
      </c>
      <c r="P270" s="141">
        <f t="shared" si="143"/>
        <v>0.13102454518394102</v>
      </c>
      <c r="Q270" s="161">
        <f t="shared" si="144"/>
        <v>34792.108</v>
      </c>
      <c r="R270" s="141">
        <f t="shared" si="167"/>
        <v>4.2183395008032728E-3</v>
      </c>
      <c r="S270" s="153">
        <f t="shared" si="176"/>
        <v>0.1</v>
      </c>
      <c r="Z270" s="141">
        <f t="shared" si="145"/>
        <v>5849</v>
      </c>
      <c r="AA270" s="141">
        <f t="shared" si="146"/>
        <v>6.5199592134651013E-2</v>
      </c>
      <c r="AB270" s="141">
        <f t="shared" si="168"/>
        <v>0.13190075305056201</v>
      </c>
      <c r="AC270" s="141">
        <f t="shared" si="169"/>
        <v>-6.4948745182669021E-2</v>
      </c>
      <c r="AD270" s="141">
        <f t="shared" si="170"/>
        <v>8.7620786662098715E-4</v>
      </c>
      <c r="AE270" s="141">
        <f t="shared" si="171"/>
        <v>7.6774022552850169E-8</v>
      </c>
      <c r="AF270" s="141">
        <f t="shared" si="172"/>
        <v>-6.4948745182669021E-2</v>
      </c>
      <c r="AG270" s="153"/>
      <c r="AH270" s="141">
        <f t="shared" si="147"/>
        <v>-6.5824953049290008E-2</v>
      </c>
      <c r="AI270" s="141">
        <f t="shared" si="148"/>
        <v>0.41291538357910818</v>
      </c>
      <c r="AJ270" s="141">
        <f t="shared" si="149"/>
        <v>-0.98489536739456895</v>
      </c>
      <c r="AK270" s="141">
        <f t="shared" si="150"/>
        <v>-8.5424986610028342E-2</v>
      </c>
      <c r="AL270" s="141">
        <f t="shared" si="151"/>
        <v>0.14449305471630847</v>
      </c>
      <c r="AM270" s="141">
        <f t="shared" si="152"/>
        <v>7.2372488728572659E-2</v>
      </c>
      <c r="AN270" s="141">
        <f t="shared" si="175"/>
        <v>12.850914303867519</v>
      </c>
      <c r="AO270" s="141">
        <f t="shared" si="175"/>
        <v>12.859659390390247</v>
      </c>
      <c r="AP270" s="141">
        <f t="shared" si="175"/>
        <v>12.844296342818112</v>
      </c>
      <c r="AQ270" s="141">
        <f t="shared" si="175"/>
        <v>12.871332936273124</v>
      </c>
      <c r="AR270" s="141">
        <f t="shared" si="175"/>
        <v>12.823892408233869</v>
      </c>
      <c r="AS270" s="141">
        <f t="shared" si="175"/>
        <v>12.907604121360835</v>
      </c>
      <c r="AT270" s="141">
        <f t="shared" si="175"/>
        <v>12.761146648652234</v>
      </c>
      <c r="AU270" s="141">
        <f t="shared" si="153"/>
        <v>13.022429062969664</v>
      </c>
    </row>
    <row r="271" spans="1:47" s="141" customFormat="1" ht="12.95" customHeight="1" x14ac:dyDescent="0.2">
      <c r="A271" s="19" t="s">
        <v>83</v>
      </c>
      <c r="B271" s="25" t="s">
        <v>84</v>
      </c>
      <c r="C271" s="15">
        <v>49876.499600000003</v>
      </c>
      <c r="D271" s="15">
        <v>2.9999999999999997E-4</v>
      </c>
      <c r="E271" s="141">
        <f t="shared" si="141"/>
        <v>5887.037748085967</v>
      </c>
      <c r="F271" s="141">
        <f t="shared" si="142"/>
        <v>5887</v>
      </c>
      <c r="G271" s="141">
        <f t="shared" si="166"/>
        <v>6.5455400006612763E-2</v>
      </c>
      <c r="J271" s="19">
        <f>G271</f>
        <v>6.5455400006612763E-2</v>
      </c>
      <c r="P271" s="141">
        <f t="shared" si="143"/>
        <v>0.13200655245130907</v>
      </c>
      <c r="Q271" s="161">
        <f t="shared" si="144"/>
        <v>34857.999600000003</v>
      </c>
      <c r="R271" s="141">
        <f t="shared" si="167"/>
        <v>4.4290558917172073E-3</v>
      </c>
      <c r="S271" s="153">
        <f>S$17</f>
        <v>1</v>
      </c>
      <c r="Z271" s="141">
        <f t="shared" si="145"/>
        <v>5887</v>
      </c>
      <c r="AA271" s="141">
        <f t="shared" si="146"/>
        <v>6.6413206323438639E-2</v>
      </c>
      <c r="AB271" s="141">
        <f t="shared" si="168"/>
        <v>0.1310487461344832</v>
      </c>
      <c r="AC271" s="141">
        <f t="shared" si="169"/>
        <v>-6.655115244469631E-2</v>
      </c>
      <c r="AD271" s="141">
        <f t="shared" si="170"/>
        <v>-9.5780631682587658E-4</v>
      </c>
      <c r="AE271" s="141">
        <f t="shared" si="171"/>
        <v>9.1739294055155144E-7</v>
      </c>
      <c r="AF271" s="141">
        <f t="shared" si="172"/>
        <v>-6.655115244469631E-2</v>
      </c>
      <c r="AG271" s="153"/>
      <c r="AH271" s="141">
        <f t="shared" si="147"/>
        <v>-6.5593346127870433E-2</v>
      </c>
      <c r="AI271" s="141">
        <f t="shared" si="148"/>
        <v>0.41340076786239399</v>
      </c>
      <c r="AJ271" s="141">
        <f t="shared" si="149"/>
        <v>-0.98391471424224886</v>
      </c>
      <c r="AK271" s="141">
        <f t="shared" si="150"/>
        <v>-8.8696764489806179E-2</v>
      </c>
      <c r="AL271" s="141">
        <f t="shared" si="151"/>
        <v>0.15006826887481564</v>
      </c>
      <c r="AM271" s="141">
        <f t="shared" si="152"/>
        <v>7.5175269382287482E-2</v>
      </c>
      <c r="AN271" s="141">
        <f t="shared" ref="AN271:AT280" si="177">$AU271+$AB$7*SIN(AO271)</f>
        <v>12.861777207521534</v>
      </c>
      <c r="AO271" s="141">
        <f t="shared" si="177"/>
        <v>12.870639433764232</v>
      </c>
      <c r="AP271" s="141">
        <f t="shared" si="177"/>
        <v>12.855019904401965</v>
      </c>
      <c r="AQ271" s="141">
        <f t="shared" si="177"/>
        <v>12.88260054104264</v>
      </c>
      <c r="AR271" s="141">
        <f t="shared" si="177"/>
        <v>12.834052128633115</v>
      </c>
      <c r="AS271" s="141">
        <f t="shared" si="177"/>
        <v>12.920025216568138</v>
      </c>
      <c r="AT271" s="141">
        <f t="shared" si="177"/>
        <v>12.769171791839092</v>
      </c>
      <c r="AU271" s="141">
        <f t="shared" si="153"/>
        <v>13.039517436884978</v>
      </c>
    </row>
    <row r="272" spans="1:47" s="141" customFormat="1" ht="12.95" customHeight="1" x14ac:dyDescent="0.2">
      <c r="A272" s="19" t="s">
        <v>85</v>
      </c>
      <c r="B272" s="25" t="s">
        <v>84</v>
      </c>
      <c r="C272" s="15">
        <v>49876.541299999997</v>
      </c>
      <c r="D272" s="15"/>
      <c r="E272" s="141">
        <f t="shared" si="141"/>
        <v>5887.0617964484318</v>
      </c>
      <c r="F272" s="141">
        <f t="shared" si="142"/>
        <v>5887</v>
      </c>
      <c r="J272" s="19"/>
      <c r="P272" s="141">
        <f t="shared" si="143"/>
        <v>0.13200655245130907</v>
      </c>
      <c r="Q272" s="161">
        <f t="shared" si="144"/>
        <v>34858.041299999997</v>
      </c>
      <c r="R272" s="141">
        <f>+(P272-U272)^2</f>
        <v>6.1757977811247619E-4</v>
      </c>
      <c r="S272" s="153"/>
      <c r="U272" s="141">
        <f>+C272-(C$7+F272*C$8)</f>
        <v>0.10715540000092005</v>
      </c>
      <c r="Z272" s="141">
        <f t="shared" si="145"/>
        <v>5887</v>
      </c>
      <c r="AA272" s="141">
        <f t="shared" si="146"/>
        <v>6.6413206323438639E-2</v>
      </c>
      <c r="AB272" s="141">
        <f>IF(S272&lt;&gt;0,U272-AH272, -9999)</f>
        <v>-9999</v>
      </c>
      <c r="AC272" s="141">
        <f>+U272-P272</f>
        <v>-2.4851152450389019E-2</v>
      </c>
      <c r="AD272" s="141">
        <f>IF(S272&lt;&gt;0,U272-AA272, -9999)</f>
        <v>-9999</v>
      </c>
      <c r="AE272" s="141">
        <f>+(U272-AA272)^2*S272</f>
        <v>0</v>
      </c>
      <c r="AF272" s="141">
        <f>IF(S272&lt;&gt;0,U272-P272, -9999)</f>
        <v>-9999</v>
      </c>
      <c r="AG272" s="153"/>
      <c r="AH272" s="141">
        <f t="shared" si="147"/>
        <v>-6.5593346127870433E-2</v>
      </c>
      <c r="AI272" s="141">
        <f t="shared" si="148"/>
        <v>0.41340076786239399</v>
      </c>
      <c r="AJ272" s="141">
        <f t="shared" si="149"/>
        <v>-0.98391471424224886</v>
      </c>
      <c r="AK272" s="141">
        <f t="shared" si="150"/>
        <v>-8.8696764489806179E-2</v>
      </c>
      <c r="AL272" s="141">
        <f t="shared" si="151"/>
        <v>0.15006826887481564</v>
      </c>
      <c r="AM272" s="141">
        <f t="shared" si="152"/>
        <v>7.5175269382287482E-2</v>
      </c>
      <c r="AN272" s="141">
        <f t="shared" si="177"/>
        <v>12.861777207521534</v>
      </c>
      <c r="AO272" s="141">
        <f t="shared" si="177"/>
        <v>12.870639433764232</v>
      </c>
      <c r="AP272" s="141">
        <f t="shared" si="177"/>
        <v>12.855019904401965</v>
      </c>
      <c r="AQ272" s="141">
        <f t="shared" si="177"/>
        <v>12.88260054104264</v>
      </c>
      <c r="AR272" s="141">
        <f t="shared" si="177"/>
        <v>12.834052128633115</v>
      </c>
      <c r="AS272" s="141">
        <f t="shared" si="177"/>
        <v>12.920025216568138</v>
      </c>
      <c r="AT272" s="141">
        <f t="shared" si="177"/>
        <v>12.769171791839092</v>
      </c>
      <c r="AU272" s="141">
        <f t="shared" si="153"/>
        <v>13.039517436884978</v>
      </c>
    </row>
    <row r="273" spans="1:47" s="141" customFormat="1" ht="12.95" customHeight="1" x14ac:dyDescent="0.2">
      <c r="A273" s="19" t="s">
        <v>150</v>
      </c>
      <c r="B273" s="19"/>
      <c r="C273" s="15">
        <v>50155.678999999996</v>
      </c>
      <c r="D273" s="15">
        <v>5.0000000000000001E-3</v>
      </c>
      <c r="E273" s="141">
        <f t="shared" si="141"/>
        <v>6048.0403237405544</v>
      </c>
      <c r="F273" s="141">
        <f t="shared" si="142"/>
        <v>6048</v>
      </c>
      <c r="G273" s="141">
        <f t="shared" ref="G273:G304" si="178">+C273-(C$7+F273*C$8)</f>
        <v>6.9921599999361206E-2</v>
      </c>
      <c r="I273" s="141">
        <f>+G273</f>
        <v>6.9921599999361206E-2</v>
      </c>
      <c r="P273" s="141">
        <f t="shared" si="143"/>
        <v>0.13619352566825582</v>
      </c>
      <c r="Q273" s="161">
        <f t="shared" si="144"/>
        <v>35137.178999999996</v>
      </c>
      <c r="R273" s="141">
        <f t="shared" ref="R273:R317" si="179">+(P273-G273)^2</f>
        <v>4.3919681318634928E-3</v>
      </c>
      <c r="S273" s="153">
        <f t="shared" ref="S273:S279" si="180">S$16</f>
        <v>0.1</v>
      </c>
      <c r="Z273" s="141">
        <f t="shared" si="145"/>
        <v>6048</v>
      </c>
      <c r="AA273" s="141">
        <f t="shared" si="146"/>
        <v>7.1672723435822691E-2</v>
      </c>
      <c r="AB273" s="141">
        <f t="shared" ref="AB273:AB304" si="181">IF(S273&lt;&gt;0,G273-AH273, -9999)</f>
        <v>0.13444240223179432</v>
      </c>
      <c r="AC273" s="141">
        <f t="shared" ref="AC273:AC304" si="182">+G273-P273</f>
        <v>-6.6271925668894616E-2</v>
      </c>
      <c r="AD273" s="141">
        <f t="shared" ref="AD273:AD304" si="183">IF(S273&lt;&gt;0,G273-AA273, -9999)</f>
        <v>-1.7511234364614853E-3</v>
      </c>
      <c r="AE273" s="141">
        <f t="shared" ref="AE273:AE304" si="184">+(G273-AA273)^2*S273</f>
        <v>3.0664332897246815E-7</v>
      </c>
      <c r="AF273" s="141">
        <f t="shared" ref="AF273:AF304" si="185">IF(S273&lt;&gt;0,G273-P273, -9999)</f>
        <v>-6.6271925668894616E-2</v>
      </c>
      <c r="AG273" s="153"/>
      <c r="AH273" s="141">
        <f t="shared" si="147"/>
        <v>-6.452080223243313E-2</v>
      </c>
      <c r="AI273" s="141">
        <f t="shared" si="148"/>
        <v>0.41567957864349581</v>
      </c>
      <c r="AJ273" s="141">
        <f t="shared" si="149"/>
        <v>-0.97938112381136078</v>
      </c>
      <c r="AK273" s="141">
        <f t="shared" si="150"/>
        <v>-0.10264219581218281</v>
      </c>
      <c r="AL273" s="141">
        <f t="shared" si="151"/>
        <v>0.1738867639870941</v>
      </c>
      <c r="AM273" s="141">
        <f t="shared" si="152"/>
        <v>8.7163119165250519E-2</v>
      </c>
      <c r="AN273" s="141">
        <f t="shared" si="177"/>
        <v>12.908034132620468</v>
      </c>
      <c r="AO273" s="141">
        <f t="shared" si="177"/>
        <v>12.917185524212559</v>
      </c>
      <c r="AP273" s="141">
        <f t="shared" si="177"/>
        <v>12.900808001295676</v>
      </c>
      <c r="AQ273" s="141">
        <f t="shared" si="177"/>
        <v>12.930187031252681</v>
      </c>
      <c r="AR273" s="141">
        <f t="shared" si="177"/>
        <v>12.877698207991051</v>
      </c>
      <c r="AS273" s="141">
        <f t="shared" si="177"/>
        <v>12.972217369868357</v>
      </c>
      <c r="AT273" s="141">
        <f t="shared" si="177"/>
        <v>12.804080071666647</v>
      </c>
      <c r="AU273" s="141">
        <f t="shared" si="153"/>
        <v>13.111918178999861</v>
      </c>
    </row>
    <row r="274" spans="1:47" s="141" customFormat="1" ht="12.95" customHeight="1" x14ac:dyDescent="0.2">
      <c r="A274" s="19" t="s">
        <v>151</v>
      </c>
      <c r="B274" s="19"/>
      <c r="C274" s="15">
        <v>50209.442000000003</v>
      </c>
      <c r="D274" s="15">
        <v>6.0000000000000001E-3</v>
      </c>
      <c r="E274" s="141">
        <f t="shared" si="141"/>
        <v>6079.0454103440743</v>
      </c>
      <c r="F274" s="141">
        <f t="shared" si="142"/>
        <v>6079</v>
      </c>
      <c r="G274" s="141">
        <f t="shared" si="178"/>
        <v>7.874180000362685E-2</v>
      </c>
      <c r="I274" s="141">
        <f>+G274</f>
        <v>7.874180000362685E-2</v>
      </c>
      <c r="P274" s="141">
        <f t="shared" si="143"/>
        <v>0.1370046106959309</v>
      </c>
      <c r="Q274" s="161">
        <f t="shared" si="144"/>
        <v>35190.942000000003</v>
      </c>
      <c r="R274" s="141">
        <f t="shared" si="179"/>
        <v>3.3945551097672587E-3</v>
      </c>
      <c r="S274" s="153">
        <f t="shared" si="180"/>
        <v>0.1</v>
      </c>
      <c r="Z274" s="141">
        <f t="shared" si="145"/>
        <v>6079</v>
      </c>
      <c r="AA274" s="141">
        <f t="shared" si="146"/>
        <v>7.2707383661703637E-2</v>
      </c>
      <c r="AB274" s="141">
        <f t="shared" si="181"/>
        <v>0.14303902703785409</v>
      </c>
      <c r="AC274" s="141">
        <f t="shared" si="182"/>
        <v>-5.8262810692304046E-2</v>
      </c>
      <c r="AD274" s="141">
        <f t="shared" si="183"/>
        <v>6.0344163419232127E-3</v>
      </c>
      <c r="AE274" s="141">
        <f t="shared" si="184"/>
        <v>3.641418058766993E-6</v>
      </c>
      <c r="AF274" s="141">
        <f t="shared" si="185"/>
        <v>-5.8262810692304046E-2</v>
      </c>
      <c r="AG274" s="153"/>
      <c r="AH274" s="141">
        <f t="shared" si="147"/>
        <v>-6.4297227034227258E-2</v>
      </c>
      <c r="AI274" s="141">
        <f t="shared" si="148"/>
        <v>0.41616054672162239</v>
      </c>
      <c r="AJ274" s="141">
        <f t="shared" si="149"/>
        <v>-0.97843630349443578</v>
      </c>
      <c r="AK274" s="141">
        <f t="shared" si="150"/>
        <v>-0.10534357109474844</v>
      </c>
      <c r="AL274" s="141">
        <f t="shared" si="151"/>
        <v>0.17851176528336515</v>
      </c>
      <c r="AM274" s="141">
        <f t="shared" si="152"/>
        <v>8.9493662737212154E-2</v>
      </c>
      <c r="AN274" s="141">
        <f t="shared" si="177"/>
        <v>12.916985762061538</v>
      </c>
      <c r="AO274" s="141">
        <f t="shared" si="177"/>
        <v>12.926154935856427</v>
      </c>
      <c r="AP274" s="141">
        <f t="shared" si="177"/>
        <v>12.909692512779074</v>
      </c>
      <c r="AQ274" s="141">
        <f t="shared" si="177"/>
        <v>12.939322245384329</v>
      </c>
      <c r="AR274" s="141">
        <f t="shared" si="177"/>
        <v>12.886218755210374</v>
      </c>
      <c r="AS274" s="141">
        <f t="shared" si="177"/>
        <v>12.982182396965017</v>
      </c>
      <c r="AT274" s="141">
        <f t="shared" si="177"/>
        <v>12.810980790742255</v>
      </c>
      <c r="AU274" s="141">
        <f t="shared" si="153"/>
        <v>13.125858694562353</v>
      </c>
    </row>
    <row r="275" spans="1:47" s="141" customFormat="1" ht="12.95" customHeight="1" x14ac:dyDescent="0.2">
      <c r="A275" s="19" t="s">
        <v>99</v>
      </c>
      <c r="B275" s="19"/>
      <c r="C275" s="15">
        <v>50233.714</v>
      </c>
      <c r="D275" s="15"/>
      <c r="E275" s="141">
        <f t="shared" si="141"/>
        <v>6093.0430567187277</v>
      </c>
      <c r="F275" s="141">
        <f t="shared" si="142"/>
        <v>6093</v>
      </c>
      <c r="G275" s="141">
        <f t="shared" si="178"/>
        <v>7.4660600002971478E-2</v>
      </c>
      <c r="I275" s="141">
        <f>+C275-(C$7+F275*C$8)</f>
        <v>7.4660600002971478E-2</v>
      </c>
      <c r="P275" s="141">
        <f t="shared" si="143"/>
        <v>0.13737142555923382</v>
      </c>
      <c r="Q275" s="161">
        <f t="shared" si="144"/>
        <v>35215.214</v>
      </c>
      <c r="R275" s="141">
        <f t="shared" si="179"/>
        <v>3.9326476419479662E-3</v>
      </c>
      <c r="S275" s="153">
        <f t="shared" si="180"/>
        <v>0.1</v>
      </c>
      <c r="Z275" s="141">
        <f t="shared" si="145"/>
        <v>6093</v>
      </c>
      <c r="AA275" s="141">
        <f t="shared" si="146"/>
        <v>7.3176983600051412E-2</v>
      </c>
      <c r="AB275" s="141">
        <f t="shared" si="181"/>
        <v>0.13885504196215387</v>
      </c>
      <c r="AC275" s="141">
        <f t="shared" si="182"/>
        <v>-6.271082555626234E-2</v>
      </c>
      <c r="AD275" s="141">
        <f t="shared" si="183"/>
        <v>1.4836164029200655E-3</v>
      </c>
      <c r="AE275" s="141">
        <f t="shared" si="184"/>
        <v>2.2011176310134741E-7</v>
      </c>
      <c r="AF275" s="141">
        <f t="shared" si="185"/>
        <v>-6.271082555626234E-2</v>
      </c>
      <c r="AG275" s="153"/>
      <c r="AH275" s="141">
        <f t="shared" si="147"/>
        <v>-6.4194441959182405E-2</v>
      </c>
      <c r="AI275" s="141">
        <f t="shared" si="148"/>
        <v>0.41638231226808231</v>
      </c>
      <c r="AJ275" s="141">
        <f t="shared" si="149"/>
        <v>-0.97800184860210326</v>
      </c>
      <c r="AK275" s="141">
        <f t="shared" si="150"/>
        <v>-0.10656533086252294</v>
      </c>
      <c r="AL275" s="141">
        <f t="shared" si="151"/>
        <v>0.18060479170606963</v>
      </c>
      <c r="AM275" s="141">
        <f t="shared" si="152"/>
        <v>9.0548656785903583E-2</v>
      </c>
      <c r="AN275" s="141">
        <f t="shared" si="177"/>
        <v>12.921033359483939</v>
      </c>
      <c r="AO275" s="141">
        <f t="shared" si="177"/>
        <v>12.930206644225763</v>
      </c>
      <c r="AP275" s="141">
        <f t="shared" si="177"/>
        <v>12.913712289267046</v>
      </c>
      <c r="AQ275" s="141">
        <f t="shared" si="177"/>
        <v>12.94344505455933</v>
      </c>
      <c r="AR275" s="141">
        <f t="shared" si="177"/>
        <v>12.890079526651959</v>
      </c>
      <c r="AS275" s="141">
        <f t="shared" si="177"/>
        <v>12.986673473740206</v>
      </c>
      <c r="AT275" s="141">
        <f t="shared" si="177"/>
        <v>12.814117220627613</v>
      </c>
      <c r="AU275" s="141">
        <f t="shared" si="153"/>
        <v>13.132154411267997</v>
      </c>
    </row>
    <row r="276" spans="1:47" s="141" customFormat="1" ht="12.95" customHeight="1" x14ac:dyDescent="0.2">
      <c r="A276" s="19" t="s">
        <v>151</v>
      </c>
      <c r="B276" s="19"/>
      <c r="C276" s="15">
        <v>50254.523000000001</v>
      </c>
      <c r="D276" s="15">
        <v>4.0000000000000001E-3</v>
      </c>
      <c r="E276" s="141">
        <f t="shared" si="141"/>
        <v>6105.0435932797936</v>
      </c>
      <c r="F276" s="141">
        <f t="shared" si="142"/>
        <v>6105</v>
      </c>
      <c r="G276" s="141">
        <f t="shared" si="178"/>
        <v>7.5591000000713393E-2</v>
      </c>
      <c r="I276" s="141">
        <f>+G276</f>
        <v>7.5591000000713393E-2</v>
      </c>
      <c r="P276" s="141">
        <f t="shared" si="143"/>
        <v>0.13768609503023596</v>
      </c>
      <c r="Q276" s="161">
        <f t="shared" si="144"/>
        <v>35236.023000000001</v>
      </c>
      <c r="R276" s="141">
        <f t="shared" si="179"/>
        <v>3.8558008267254385E-3</v>
      </c>
      <c r="S276" s="153">
        <f t="shared" si="180"/>
        <v>0.1</v>
      </c>
      <c r="Z276" s="141">
        <f t="shared" si="145"/>
        <v>6105</v>
      </c>
      <c r="AA276" s="141">
        <f t="shared" si="146"/>
        <v>7.3580655041070323E-2</v>
      </c>
      <c r="AB276" s="141">
        <f t="shared" si="181"/>
        <v>0.13969643998987902</v>
      </c>
      <c r="AC276" s="141">
        <f t="shared" si="182"/>
        <v>-6.2095095029522568E-2</v>
      </c>
      <c r="AD276" s="141">
        <f t="shared" si="183"/>
        <v>2.0103449596430706E-3</v>
      </c>
      <c r="AE276" s="141">
        <f t="shared" si="184"/>
        <v>4.0414868567622994E-7</v>
      </c>
      <c r="AF276" s="141">
        <f t="shared" si="185"/>
        <v>-6.2095095029522568E-2</v>
      </c>
      <c r="AG276" s="153"/>
      <c r="AH276" s="141">
        <f t="shared" si="147"/>
        <v>-6.4105439989165638E-2</v>
      </c>
      <c r="AI276" s="141">
        <f t="shared" si="148"/>
        <v>0.41657466501186302</v>
      </c>
      <c r="AJ276" s="141">
        <f t="shared" si="149"/>
        <v>-0.97762559307708086</v>
      </c>
      <c r="AK276" s="141">
        <f t="shared" si="150"/>
        <v>-0.10761344557892991</v>
      </c>
      <c r="AL276" s="141">
        <f t="shared" si="151"/>
        <v>0.18240097987430087</v>
      </c>
      <c r="AM276" s="141">
        <f t="shared" si="152"/>
        <v>9.1454188279001619E-2</v>
      </c>
      <c r="AN276" s="141">
        <f t="shared" si="177"/>
        <v>12.924505189066585</v>
      </c>
      <c r="AO276" s="141">
        <f t="shared" si="177"/>
        <v>12.933680073072599</v>
      </c>
      <c r="AP276" s="141">
        <f t="shared" si="177"/>
        <v>12.917161509259728</v>
      </c>
      <c r="AQ276" s="141">
        <f t="shared" si="177"/>
        <v>12.946977541121875</v>
      </c>
      <c r="AR276" s="141">
        <f t="shared" si="177"/>
        <v>12.893395144599527</v>
      </c>
      <c r="AS276" s="141">
        <f t="shared" si="177"/>
        <v>12.990518342604426</v>
      </c>
      <c r="AT276" s="141">
        <f t="shared" si="177"/>
        <v>12.816815617473244</v>
      </c>
      <c r="AU276" s="141">
        <f t="shared" si="153"/>
        <v>13.137550739872832</v>
      </c>
    </row>
    <row r="277" spans="1:47" s="141" customFormat="1" ht="12.95" customHeight="1" x14ac:dyDescent="0.2">
      <c r="A277" s="19" t="s">
        <v>152</v>
      </c>
      <c r="B277" s="19"/>
      <c r="C277" s="15">
        <v>50507.695</v>
      </c>
      <c r="D277" s="15">
        <v>4.0000000000000001E-3</v>
      </c>
      <c r="E277" s="141">
        <f t="shared" ref="E277:E340" si="186">+(C277-C$7)/C$8</f>
        <v>6251.0477185255104</v>
      </c>
      <c r="F277" s="141">
        <f t="shared" ref="F277:F340" si="187">ROUND(2*E277,0)/2</f>
        <v>6251</v>
      </c>
      <c r="G277" s="141">
        <f t="shared" si="178"/>
        <v>8.2744200000888668E-2</v>
      </c>
      <c r="I277" s="141">
        <f>+G277</f>
        <v>8.2744200000888668E-2</v>
      </c>
      <c r="P277" s="141">
        <f t="shared" ref="P277:P340" si="188">+D$11+D$12*F277+D$13*F277^2</f>
        <v>0.14153355523306571</v>
      </c>
      <c r="Q277" s="161">
        <f t="shared" ref="Q277:Q340" si="189">+C277-15018.5</f>
        <v>35489.195</v>
      </c>
      <c r="R277" s="141">
        <f t="shared" si="179"/>
        <v>3.4561882886151021E-3</v>
      </c>
      <c r="S277" s="153">
        <f t="shared" si="180"/>
        <v>0.1</v>
      </c>
      <c r="Z277" s="141">
        <f t="shared" ref="Z277:Z340" si="190">F277</f>
        <v>6251</v>
      </c>
      <c r="AA277" s="141">
        <f t="shared" ref="AA277:AA340" si="191">AB$3+AB$4*Z277+AB$5*Z277^2+AH277</f>
        <v>7.8577832156463315E-2</v>
      </c>
      <c r="AB277" s="141">
        <f t="shared" si="181"/>
        <v>0.14569992307749108</v>
      </c>
      <c r="AC277" s="141">
        <f t="shared" si="182"/>
        <v>-5.8789355232177043E-2</v>
      </c>
      <c r="AD277" s="141">
        <f t="shared" si="183"/>
        <v>4.1663678444253532E-3</v>
      </c>
      <c r="AE277" s="141">
        <f t="shared" si="184"/>
        <v>1.7358621015061566E-6</v>
      </c>
      <c r="AF277" s="141">
        <f t="shared" si="185"/>
        <v>-5.8789355232177043E-2</v>
      </c>
      <c r="AG277" s="153"/>
      <c r="AH277" s="141">
        <f t="shared" ref="AH277:AH340" si="192">$AB$6*($AB$11/AI277*AJ277+$AB$12)</f>
        <v>-6.2955723076602396E-2</v>
      </c>
      <c r="AI277" s="141">
        <f t="shared" ref="AI277:AI340" si="193">1+$AB$7*COS(AL277)</f>
        <v>0.4190855557371429</v>
      </c>
      <c r="AJ277" s="141">
        <f t="shared" ref="AJ277:AJ340" si="194">SIN(AL277+RADIANS($AB$9))</f>
        <v>-0.97275700918081787</v>
      </c>
      <c r="AK277" s="141">
        <f t="shared" ref="AK277:AK340" si="195">$AB$7*SIN(AL277)</f>
        <v>-0.1204333160805808</v>
      </c>
      <c r="AL277" s="141">
        <f t="shared" ref="AL277:AL340" si="196">2*ATAN(AM277)</f>
        <v>0.20442093095653796</v>
      </c>
      <c r="AM277" s="141">
        <f t="shared" ref="AM277:AM340" si="197">SQRT((1+$AB$7)/(1-$AB$7))*TAN(AN277/2)</f>
        <v>0.1025678893566499</v>
      </c>
      <c r="AN277" s="141">
        <f t="shared" si="177"/>
        <v>12.966932093647527</v>
      </c>
      <c r="AO277" s="141">
        <f t="shared" si="177"/>
        <v>12.975988735348905</v>
      </c>
      <c r="AP277" s="141">
        <f t="shared" si="177"/>
        <v>12.959405183824948</v>
      </c>
      <c r="AQ277" s="141">
        <f t="shared" si="177"/>
        <v>12.989862420671281</v>
      </c>
      <c r="AR277" s="141">
        <f t="shared" si="177"/>
        <v>12.934218512164062</v>
      </c>
      <c r="AS277" s="141">
        <f t="shared" si="177"/>
        <v>13.03694743032483</v>
      </c>
      <c r="AT277" s="141">
        <f t="shared" si="177"/>
        <v>12.850417343656531</v>
      </c>
      <c r="AU277" s="141">
        <f t="shared" ref="AU277:AU340" si="198">RADIANS($AB$9)+$AB$18*(F277-AB$15)</f>
        <v>13.203206071231669</v>
      </c>
    </row>
    <row r="278" spans="1:47" s="141" customFormat="1" ht="12.95" customHeight="1" x14ac:dyDescent="0.2">
      <c r="A278" s="150" t="s">
        <v>1026</v>
      </c>
      <c r="B278" s="151" t="s">
        <v>84</v>
      </c>
      <c r="C278" s="152">
        <v>50578.788999999997</v>
      </c>
      <c r="D278" s="152" t="s">
        <v>163</v>
      </c>
      <c r="E278" s="141">
        <f t="shared" si="186"/>
        <v>6292.0475813864059</v>
      </c>
      <c r="F278" s="141">
        <f t="shared" si="187"/>
        <v>6292</v>
      </c>
      <c r="G278" s="141">
        <f t="shared" si="178"/>
        <v>8.2506400001875591E-2</v>
      </c>
      <c r="I278" s="141">
        <f>+C278-(C$7+F278*C$8)</f>
        <v>8.2506400001875591E-2</v>
      </c>
      <c r="P278" s="141">
        <f t="shared" si="188"/>
        <v>0.14262031522179111</v>
      </c>
      <c r="Q278" s="161">
        <f t="shared" si="189"/>
        <v>35560.288999999997</v>
      </c>
      <c r="R278" s="141">
        <f t="shared" si="179"/>
        <v>3.6136828030671909E-3</v>
      </c>
      <c r="S278" s="153">
        <f t="shared" si="180"/>
        <v>0.1</v>
      </c>
      <c r="Z278" s="141">
        <f t="shared" si="190"/>
        <v>6292</v>
      </c>
      <c r="AA278" s="141">
        <f t="shared" si="191"/>
        <v>8.0009783866217002E-2</v>
      </c>
      <c r="AB278" s="141">
        <f t="shared" si="181"/>
        <v>0.14511693135744969</v>
      </c>
      <c r="AC278" s="141">
        <f t="shared" si="182"/>
        <v>-6.011391521991552E-2</v>
      </c>
      <c r="AD278" s="141">
        <f t="shared" si="183"/>
        <v>2.4966161356585886E-3</v>
      </c>
      <c r="AE278" s="141">
        <f t="shared" si="184"/>
        <v>6.2330921288308245E-7</v>
      </c>
      <c r="AF278" s="141">
        <f t="shared" si="185"/>
        <v>-6.011391521991552E-2</v>
      </c>
      <c r="AG278" s="153"/>
      <c r="AH278" s="141">
        <f t="shared" si="192"/>
        <v>-6.2610531355574109E-2</v>
      </c>
      <c r="AI278" s="141">
        <f t="shared" si="193"/>
        <v>0.41984853235956676</v>
      </c>
      <c r="AJ278" s="141">
        <f t="shared" si="194"/>
        <v>-0.97129115711838321</v>
      </c>
      <c r="AK278" s="141">
        <f t="shared" si="195"/>
        <v>-0.12405663936299643</v>
      </c>
      <c r="AL278" s="141">
        <f t="shared" si="196"/>
        <v>0.21066228466988118</v>
      </c>
      <c r="AM278" s="141">
        <f t="shared" si="197"/>
        <v>0.10572241621550359</v>
      </c>
      <c r="AN278" s="141">
        <f t="shared" si="177"/>
        <v>12.978910029768267</v>
      </c>
      <c r="AO278" s="141">
        <f t="shared" si="177"/>
        <v>12.987889782601009</v>
      </c>
      <c r="AP278" s="141">
        <f t="shared" si="177"/>
        <v>12.971362183515291</v>
      </c>
      <c r="AQ278" s="141">
        <f t="shared" si="177"/>
        <v>13.001877060898607</v>
      </c>
      <c r="AR278" s="141">
        <f t="shared" si="177"/>
        <v>12.945847168091293</v>
      </c>
      <c r="AS278" s="141">
        <f t="shared" si="177"/>
        <v>13.049866600285755</v>
      </c>
      <c r="AT278" s="141">
        <f t="shared" si="177"/>
        <v>12.860121039853363</v>
      </c>
      <c r="AU278" s="141">
        <f t="shared" si="198"/>
        <v>13.221643527298195</v>
      </c>
    </row>
    <row r="279" spans="1:47" s="141" customFormat="1" ht="12.95" customHeight="1" x14ac:dyDescent="0.2">
      <c r="A279" s="19" t="s">
        <v>153</v>
      </c>
      <c r="B279" s="19"/>
      <c r="C279" s="15">
        <v>50594.394999999997</v>
      </c>
      <c r="D279" s="15">
        <v>5.0000000000000001E-3</v>
      </c>
      <c r="E279" s="141">
        <f t="shared" si="186"/>
        <v>6301.0475512827006</v>
      </c>
      <c r="F279" s="141">
        <f t="shared" si="187"/>
        <v>6301</v>
      </c>
      <c r="G279" s="141">
        <f t="shared" si="178"/>
        <v>8.2454199997300748E-2</v>
      </c>
      <c r="I279" s="141">
        <f>+G279</f>
        <v>8.2454199997300748E-2</v>
      </c>
      <c r="P279" s="141">
        <f t="shared" si="188"/>
        <v>0.14285924257762378</v>
      </c>
      <c r="Q279" s="161">
        <f t="shared" si="189"/>
        <v>35575.894999999997</v>
      </c>
      <c r="R279" s="141">
        <f t="shared" si="179"/>
        <v>3.6487691691306384E-3</v>
      </c>
      <c r="S279" s="153">
        <f t="shared" si="180"/>
        <v>0.1</v>
      </c>
      <c r="Z279" s="141">
        <f t="shared" si="190"/>
        <v>6301</v>
      </c>
      <c r="AA279" s="141">
        <f t="shared" si="191"/>
        <v>8.0325801168601607E-2</v>
      </c>
      <c r="AB279" s="141">
        <f t="shared" si="181"/>
        <v>0.14498764140632292</v>
      </c>
      <c r="AC279" s="141">
        <f t="shared" si="182"/>
        <v>-6.0405042580323032E-2</v>
      </c>
      <c r="AD279" s="141">
        <f t="shared" si="183"/>
        <v>2.1283988286991407E-3</v>
      </c>
      <c r="AE279" s="141">
        <f t="shared" si="184"/>
        <v>4.5300815740078739E-7</v>
      </c>
      <c r="AF279" s="141">
        <f t="shared" si="185"/>
        <v>-6.0405042580323032E-2</v>
      </c>
      <c r="AG279" s="153"/>
      <c r="AH279" s="141">
        <f t="shared" si="192"/>
        <v>-6.2533441409022172E-2</v>
      </c>
      <c r="AI279" s="141">
        <f t="shared" si="193"/>
        <v>0.42001948083312679</v>
      </c>
      <c r="AJ279" s="141">
        <f t="shared" si="194"/>
        <v>-0.97096347562324314</v>
      </c>
      <c r="AK279" s="141">
        <f t="shared" si="195"/>
        <v>-0.12485340428804234</v>
      </c>
      <c r="AL279" s="141">
        <f t="shared" si="196"/>
        <v>0.21203586079541581</v>
      </c>
      <c r="AM279" s="141">
        <f t="shared" si="197"/>
        <v>0.10641693120308289</v>
      </c>
      <c r="AN279" s="141">
        <f t="shared" si="177"/>
        <v>12.981543150423557</v>
      </c>
      <c r="AO279" s="141">
        <f t="shared" si="177"/>
        <v>12.990503598837273</v>
      </c>
      <c r="AP279" s="141">
        <f t="shared" si="177"/>
        <v>12.97399248960958</v>
      </c>
      <c r="AQ279" s="141">
        <f t="shared" si="177"/>
        <v>13.004512939979767</v>
      </c>
      <c r="AR279" s="141">
        <f t="shared" si="177"/>
        <v>12.948409660938383</v>
      </c>
      <c r="AS279" s="141">
        <f t="shared" si="177"/>
        <v>13.052695386177771</v>
      </c>
      <c r="AT279" s="141">
        <f t="shared" si="177"/>
        <v>12.862267465935181</v>
      </c>
      <c r="AU279" s="141">
        <f t="shared" si="198"/>
        <v>13.225690773751822</v>
      </c>
    </row>
    <row r="280" spans="1:47" s="141" customFormat="1" ht="12.95" customHeight="1" x14ac:dyDescent="0.2">
      <c r="A280" s="150" t="s">
        <v>1035</v>
      </c>
      <c r="B280" s="151" t="s">
        <v>84</v>
      </c>
      <c r="C280" s="152">
        <v>50639.477800000001</v>
      </c>
      <c r="D280" s="152" t="s">
        <v>163</v>
      </c>
      <c r="E280" s="141">
        <f t="shared" si="186"/>
        <v>6327.0467722772346</v>
      </c>
      <c r="F280" s="141">
        <f t="shared" si="187"/>
        <v>6327</v>
      </c>
      <c r="G280" s="141">
        <f t="shared" si="178"/>
        <v>8.110339999984717E-2</v>
      </c>
      <c r="J280" s="141">
        <f>+C280-(C$7+F280*C$8)</f>
        <v>8.110339999984717E-2</v>
      </c>
      <c r="P280" s="141">
        <f t="shared" si="188"/>
        <v>0.14355022595997263</v>
      </c>
      <c r="Q280" s="161">
        <f t="shared" si="189"/>
        <v>35620.977800000001</v>
      </c>
      <c r="R280" s="141">
        <f t="shared" si="179"/>
        <v>3.8996060724941994E-3</v>
      </c>
      <c r="S280" s="153">
        <f>S$17</f>
        <v>1</v>
      </c>
      <c r="Z280" s="141">
        <f t="shared" si="190"/>
        <v>6327</v>
      </c>
      <c r="AA280" s="141">
        <f t="shared" si="191"/>
        <v>8.1242154702512878E-2</v>
      </c>
      <c r="AB280" s="141">
        <f t="shared" si="181"/>
        <v>0.14341147125730691</v>
      </c>
      <c r="AC280" s="141">
        <f t="shared" si="182"/>
        <v>-6.2446825960125463E-2</v>
      </c>
      <c r="AD280" s="141">
        <f t="shared" si="183"/>
        <v>-1.3875470266570822E-4</v>
      </c>
      <c r="AE280" s="141">
        <f t="shared" si="184"/>
        <v>1.9252867511849094E-8</v>
      </c>
      <c r="AF280" s="141">
        <f t="shared" si="185"/>
        <v>-6.2446825960125463E-2</v>
      </c>
      <c r="AG280" s="153"/>
      <c r="AH280" s="141">
        <f t="shared" si="192"/>
        <v>-6.2308071257459754E-2</v>
      </c>
      <c r="AI280" s="141">
        <f t="shared" si="193"/>
        <v>0.42052039726219248</v>
      </c>
      <c r="AJ280" s="141">
        <f t="shared" si="194"/>
        <v>-0.97000479378197846</v>
      </c>
      <c r="AK280" s="141">
        <f t="shared" si="195"/>
        <v>-0.1271580323307257</v>
      </c>
      <c r="AL280" s="141">
        <f t="shared" si="196"/>
        <v>0.21601120236012297</v>
      </c>
      <c r="AM280" s="141">
        <f t="shared" si="197"/>
        <v>0.10842753942430616</v>
      </c>
      <c r="AN280" s="141">
        <f t="shared" si="177"/>
        <v>12.989157730083186</v>
      </c>
      <c r="AO280" s="141">
        <f t="shared" si="177"/>
        <v>12.998057624829942</v>
      </c>
      <c r="AP280" s="141">
        <f t="shared" si="177"/>
        <v>12.981602524594816</v>
      </c>
      <c r="AQ280" s="141">
        <f t="shared" si="177"/>
        <v>13.012124871802582</v>
      </c>
      <c r="AR280" s="141">
        <f t="shared" si="177"/>
        <v>12.955832498306933</v>
      </c>
      <c r="AS280" s="141">
        <f t="shared" si="177"/>
        <v>13.060852929100284</v>
      </c>
      <c r="AT280" s="141">
        <f t="shared" si="177"/>
        <v>12.86850180144603</v>
      </c>
      <c r="AU280" s="141">
        <f t="shared" si="198"/>
        <v>13.237382819062297</v>
      </c>
    </row>
    <row r="281" spans="1:47" s="141" customFormat="1" ht="12.95" customHeight="1" x14ac:dyDescent="0.2">
      <c r="A281" s="19" t="s">
        <v>153</v>
      </c>
      <c r="B281" s="19"/>
      <c r="C281" s="15">
        <v>50639.48</v>
      </c>
      <c r="D281" s="15">
        <v>6.0000000000000001E-3</v>
      </c>
      <c r="E281" s="141">
        <f t="shared" si="186"/>
        <v>6327.0480410157834</v>
      </c>
      <c r="F281" s="141">
        <f t="shared" si="187"/>
        <v>6327</v>
      </c>
      <c r="G281" s="141">
        <f t="shared" si="178"/>
        <v>8.3303400002478156E-2</v>
      </c>
      <c r="I281" s="141">
        <f>+G281</f>
        <v>8.3303400002478156E-2</v>
      </c>
      <c r="P281" s="141">
        <f t="shared" si="188"/>
        <v>0.14355022595997263</v>
      </c>
      <c r="Q281" s="161">
        <f t="shared" si="189"/>
        <v>35620.980000000003</v>
      </c>
      <c r="R281" s="141">
        <f t="shared" si="179"/>
        <v>3.6296800379526303E-3</v>
      </c>
      <c r="S281" s="153">
        <f t="shared" ref="S281:S289" si="199">S$16</f>
        <v>0.1</v>
      </c>
      <c r="Z281" s="141">
        <f t="shared" si="190"/>
        <v>6327</v>
      </c>
      <c r="AA281" s="141">
        <f t="shared" si="191"/>
        <v>8.1242154702512878E-2</v>
      </c>
      <c r="AB281" s="141">
        <f t="shared" si="181"/>
        <v>0.1456114712599379</v>
      </c>
      <c r="AC281" s="141">
        <f t="shared" si="182"/>
        <v>-6.0246825957494476E-2</v>
      </c>
      <c r="AD281" s="141">
        <f t="shared" si="183"/>
        <v>2.0612452999652781E-3</v>
      </c>
      <c r="AE281" s="141">
        <f t="shared" si="184"/>
        <v>4.2487321866289496E-7</v>
      </c>
      <c r="AF281" s="141">
        <f t="shared" si="185"/>
        <v>-6.0246825957494476E-2</v>
      </c>
      <c r="AG281" s="153"/>
      <c r="AH281" s="141">
        <f t="shared" si="192"/>
        <v>-6.2308071257459754E-2</v>
      </c>
      <c r="AI281" s="141">
        <f t="shared" si="193"/>
        <v>0.42052039726219248</v>
      </c>
      <c r="AJ281" s="141">
        <f t="shared" si="194"/>
        <v>-0.97000479378197846</v>
      </c>
      <c r="AK281" s="141">
        <f t="shared" si="195"/>
        <v>-0.1271580323307257</v>
      </c>
      <c r="AL281" s="141">
        <f t="shared" si="196"/>
        <v>0.21601120236012297</v>
      </c>
      <c r="AM281" s="141">
        <f t="shared" si="197"/>
        <v>0.10842753942430616</v>
      </c>
      <c r="AN281" s="141">
        <f t="shared" ref="AN281:AT290" si="200">$AU281+$AB$7*SIN(AO281)</f>
        <v>12.989157730083186</v>
      </c>
      <c r="AO281" s="141">
        <f t="shared" si="200"/>
        <v>12.998057624829942</v>
      </c>
      <c r="AP281" s="141">
        <f t="shared" si="200"/>
        <v>12.981602524594816</v>
      </c>
      <c r="AQ281" s="141">
        <f t="shared" si="200"/>
        <v>13.012124871802582</v>
      </c>
      <c r="AR281" s="141">
        <f t="shared" si="200"/>
        <v>12.955832498306933</v>
      </c>
      <c r="AS281" s="141">
        <f t="shared" si="200"/>
        <v>13.060852929100284</v>
      </c>
      <c r="AT281" s="141">
        <f t="shared" si="200"/>
        <v>12.86850180144603</v>
      </c>
      <c r="AU281" s="141">
        <f t="shared" si="198"/>
        <v>13.237382819062297</v>
      </c>
    </row>
    <row r="282" spans="1:47" s="141" customFormat="1" ht="12.95" customHeight="1" x14ac:dyDescent="0.2">
      <c r="A282" s="19" t="s">
        <v>153</v>
      </c>
      <c r="B282" s="19"/>
      <c r="C282" s="15">
        <v>50672.432000000001</v>
      </c>
      <c r="D282" s="15">
        <v>5.0000000000000001E-3</v>
      </c>
      <c r="E282" s="141">
        <f t="shared" si="186"/>
        <v>6346.0514376595529</v>
      </c>
      <c r="F282" s="141">
        <f t="shared" si="187"/>
        <v>6346</v>
      </c>
      <c r="G282" s="141">
        <f t="shared" si="178"/>
        <v>8.9193200001318473E-2</v>
      </c>
      <c r="I282" s="141">
        <f>+G282</f>
        <v>8.9193200001318473E-2</v>
      </c>
      <c r="P282" s="141">
        <f t="shared" si="188"/>
        <v>0.14405587889652602</v>
      </c>
      <c r="Q282" s="161">
        <f t="shared" si="189"/>
        <v>35653.932000000001</v>
      </c>
      <c r="R282" s="141">
        <f t="shared" si="179"/>
        <v>3.0099135355586516E-3</v>
      </c>
      <c r="S282" s="153">
        <f t="shared" si="199"/>
        <v>0.1</v>
      </c>
      <c r="Z282" s="141">
        <f t="shared" si="190"/>
        <v>6346</v>
      </c>
      <c r="AA282" s="141">
        <f t="shared" si="191"/>
        <v>8.1915008759224972E-2</v>
      </c>
      <c r="AB282" s="141">
        <f t="shared" si="181"/>
        <v>0.15133407013861952</v>
      </c>
      <c r="AC282" s="141">
        <f t="shared" si="182"/>
        <v>-5.4862678895207545E-2</v>
      </c>
      <c r="AD282" s="141">
        <f t="shared" si="183"/>
        <v>7.2781912420935013E-3</v>
      </c>
      <c r="AE282" s="141">
        <f t="shared" si="184"/>
        <v>5.2972067756486549E-6</v>
      </c>
      <c r="AF282" s="141">
        <f t="shared" si="185"/>
        <v>-5.4862678895207545E-2</v>
      </c>
      <c r="AG282" s="153"/>
      <c r="AH282" s="141">
        <f t="shared" si="192"/>
        <v>-6.2140870137301053E-2</v>
      </c>
      <c r="AI282" s="141">
        <f t="shared" si="193"/>
        <v>0.42089312827647496</v>
      </c>
      <c r="AJ282" s="141">
        <f t="shared" si="194"/>
        <v>-0.96929283454149817</v>
      </c>
      <c r="AK282" s="141">
        <f t="shared" si="195"/>
        <v>-0.12884489240160732</v>
      </c>
      <c r="AL282" s="141">
        <f t="shared" si="196"/>
        <v>0.21892312808360384</v>
      </c>
      <c r="AM282" s="141">
        <f t="shared" si="197"/>
        <v>0.10990085298687985</v>
      </c>
      <c r="AN282" s="141">
        <f t="shared" si="200"/>
        <v>12.994729590422374</v>
      </c>
      <c r="AO282" s="141">
        <f t="shared" si="200"/>
        <v>13.003580822841466</v>
      </c>
      <c r="AP282" s="141">
        <f t="shared" si="200"/>
        <v>12.987174420523651</v>
      </c>
      <c r="AQ282" s="141">
        <f t="shared" si="200"/>
        <v>13.017684894310634</v>
      </c>
      <c r="AR282" s="141">
        <f t="shared" si="200"/>
        <v>12.961275833188003</v>
      </c>
      <c r="AS282" s="141">
        <f t="shared" si="200"/>
        <v>13.06680052916067</v>
      </c>
      <c r="AT282" s="141">
        <f t="shared" si="200"/>
        <v>12.87308950973253</v>
      </c>
      <c r="AU282" s="141">
        <f t="shared" si="198"/>
        <v>13.245927006019954</v>
      </c>
    </row>
    <row r="283" spans="1:47" s="141" customFormat="1" ht="12.95" customHeight="1" x14ac:dyDescent="0.2">
      <c r="A283" s="19" t="s">
        <v>153</v>
      </c>
      <c r="B283" s="19"/>
      <c r="C283" s="15">
        <v>50679.366000000002</v>
      </c>
      <c r="D283" s="15">
        <v>5.0000000000000001E-3</v>
      </c>
      <c r="E283" s="141">
        <f t="shared" si="186"/>
        <v>6350.0502708814493</v>
      </c>
      <c r="F283" s="141">
        <f t="shared" si="187"/>
        <v>6350</v>
      </c>
      <c r="G283" s="141">
        <f t="shared" si="178"/>
        <v>8.7170000006153714E-2</v>
      </c>
      <c r="I283" s="141">
        <f>+G283</f>
        <v>8.7170000006153714E-2</v>
      </c>
      <c r="P283" s="141">
        <f t="shared" si="188"/>
        <v>0.14416240784906584</v>
      </c>
      <c r="Q283" s="161">
        <f t="shared" si="189"/>
        <v>35660.866000000002</v>
      </c>
      <c r="R283" s="141">
        <f t="shared" si="179"/>
        <v>3.2481345517328315E-3</v>
      </c>
      <c r="S283" s="153">
        <f t="shared" si="199"/>
        <v>0.1</v>
      </c>
      <c r="Z283" s="141">
        <f t="shared" si="190"/>
        <v>6350</v>
      </c>
      <c r="AA283" s="141">
        <f t="shared" si="191"/>
        <v>8.2057008036102747E-2</v>
      </c>
      <c r="AB283" s="141">
        <f t="shared" si="181"/>
        <v>0.14927539981911681</v>
      </c>
      <c r="AC283" s="141">
        <f t="shared" si="182"/>
        <v>-5.6992407842912124E-2</v>
      </c>
      <c r="AD283" s="141">
        <f t="shared" si="183"/>
        <v>5.1129919700509674E-3</v>
      </c>
      <c r="AE283" s="141">
        <f t="shared" si="184"/>
        <v>2.6142686885805674E-6</v>
      </c>
      <c r="AF283" s="141">
        <f t="shared" si="185"/>
        <v>-5.6992407842912124E-2</v>
      </c>
      <c r="AG283" s="153"/>
      <c r="AH283" s="141">
        <f t="shared" si="192"/>
        <v>-6.2105399812963084E-2</v>
      </c>
      <c r="AI283" s="141">
        <f t="shared" si="193"/>
        <v>0.42097232018254471</v>
      </c>
      <c r="AJ283" s="141">
        <f t="shared" si="194"/>
        <v>-0.96914171695706564</v>
      </c>
      <c r="AK283" s="141">
        <f t="shared" si="195"/>
        <v>-0.12920031416604058</v>
      </c>
      <c r="AL283" s="141">
        <f t="shared" si="196"/>
        <v>0.21953691126242739</v>
      </c>
      <c r="AM283" s="141">
        <f t="shared" si="197"/>
        <v>0.11021146175937017</v>
      </c>
      <c r="AN283" s="141">
        <f t="shared" si="200"/>
        <v>12.995903409824127</v>
      </c>
      <c r="AO283" s="141">
        <f t="shared" si="200"/>
        <v>13.004743931307228</v>
      </c>
      <c r="AP283" s="141">
        <f t="shared" si="200"/>
        <v>12.988348607217105</v>
      </c>
      <c r="AQ283" s="141">
        <f t="shared" si="200"/>
        <v>13.018855163385098</v>
      </c>
      <c r="AR283" s="141">
        <f t="shared" si="200"/>
        <v>12.962423846058332</v>
      </c>
      <c r="AS283" s="141">
        <f t="shared" si="200"/>
        <v>13.068051178550606</v>
      </c>
      <c r="AT283" s="141">
        <f t="shared" si="200"/>
        <v>12.874058801646658</v>
      </c>
      <c r="AU283" s="141">
        <f t="shared" si="198"/>
        <v>13.247725782221568</v>
      </c>
    </row>
    <row r="284" spans="1:47" s="141" customFormat="1" ht="12.95" customHeight="1" x14ac:dyDescent="0.2">
      <c r="A284" s="19" t="s">
        <v>154</v>
      </c>
      <c r="B284" s="19"/>
      <c r="C284" s="15">
        <v>50925.595999999998</v>
      </c>
      <c r="D284" s="15">
        <v>3.0000000000000001E-3</v>
      </c>
      <c r="E284" s="141">
        <f t="shared" si="186"/>
        <v>6492.0509493105501</v>
      </c>
      <c r="F284" s="141">
        <f t="shared" si="187"/>
        <v>6492</v>
      </c>
      <c r="G284" s="141">
        <f t="shared" si="178"/>
        <v>8.8346399999863934E-2</v>
      </c>
      <c r="I284" s="141">
        <f>+G284</f>
        <v>8.8346399999863934E-2</v>
      </c>
      <c r="P284" s="141">
        <f t="shared" si="188"/>
        <v>0.14796124511191117</v>
      </c>
      <c r="Q284" s="161">
        <f t="shared" si="189"/>
        <v>35907.095999999998</v>
      </c>
      <c r="R284" s="141">
        <f t="shared" si="179"/>
        <v>3.5539297577333816E-3</v>
      </c>
      <c r="S284" s="153">
        <f t="shared" si="199"/>
        <v>0.1</v>
      </c>
      <c r="Z284" s="141">
        <f t="shared" si="190"/>
        <v>6492</v>
      </c>
      <c r="AA284" s="141">
        <f t="shared" si="191"/>
        <v>8.7176101358091937E-2</v>
      </c>
      <c r="AB284" s="141">
        <f t="shared" si="181"/>
        <v>0.14913154375368315</v>
      </c>
      <c r="AC284" s="141">
        <f t="shared" si="182"/>
        <v>-5.9614845112047232E-2</v>
      </c>
      <c r="AD284" s="141">
        <f t="shared" si="183"/>
        <v>1.1702986417719968E-3</v>
      </c>
      <c r="AE284" s="141">
        <f t="shared" si="184"/>
        <v>1.3695989109333806E-7</v>
      </c>
      <c r="AF284" s="141">
        <f t="shared" si="185"/>
        <v>-5.9614845112047232E-2</v>
      </c>
      <c r="AG284" s="153"/>
      <c r="AH284" s="141">
        <f t="shared" si="192"/>
        <v>-6.0785143753819229E-2</v>
      </c>
      <c r="AI284" s="141">
        <f t="shared" si="193"/>
        <v>0.42394935474811646</v>
      </c>
      <c r="AJ284" s="141">
        <f t="shared" si="194"/>
        <v>-0.96349446782014914</v>
      </c>
      <c r="AK284" s="141">
        <f t="shared" si="195"/>
        <v>-0.14188526801707715</v>
      </c>
      <c r="AL284" s="141">
        <f t="shared" si="196"/>
        <v>0.24149982696876446</v>
      </c>
      <c r="AM284" s="141">
        <f t="shared" si="197"/>
        <v>0.12134022291524214</v>
      </c>
      <c r="AN284" s="141">
        <f t="shared" si="200"/>
        <v>13.037756562329964</v>
      </c>
      <c r="AO284" s="141">
        <f t="shared" si="200"/>
        <v>13.046118671305383</v>
      </c>
      <c r="AP284" s="141">
        <f t="shared" si="200"/>
        <v>13.03029448195718</v>
      </c>
      <c r="AQ284" s="141">
        <f t="shared" si="200"/>
        <v>13.060350384749169</v>
      </c>
      <c r="AR284" s="141">
        <f t="shared" si="200"/>
        <v>13.003645083267022</v>
      </c>
      <c r="AS284" s="141">
        <f t="shared" si="200"/>
        <v>13.112113688404699</v>
      </c>
      <c r="AT284" s="141">
        <f t="shared" si="200"/>
        <v>12.90927168725444</v>
      </c>
      <c r="AU284" s="141">
        <f t="shared" si="198"/>
        <v>13.311582337378795</v>
      </c>
    </row>
    <row r="285" spans="1:47" s="141" customFormat="1" ht="12.95" customHeight="1" x14ac:dyDescent="0.2">
      <c r="A285" s="150" t="s">
        <v>1026</v>
      </c>
      <c r="B285" s="151" t="s">
        <v>84</v>
      </c>
      <c r="C285" s="152">
        <v>50963.745000000003</v>
      </c>
      <c r="D285" s="152" t="s">
        <v>163</v>
      </c>
      <c r="E285" s="141">
        <f t="shared" si="186"/>
        <v>6514.0514524230575</v>
      </c>
      <c r="F285" s="141">
        <f t="shared" si="187"/>
        <v>6514</v>
      </c>
      <c r="G285" s="141">
        <f t="shared" si="178"/>
        <v>8.9218800007074606E-2</v>
      </c>
      <c r="I285" s="141">
        <f>+C285-(C$7+F285*C$8)</f>
        <v>8.9218800007074606E-2</v>
      </c>
      <c r="P285" s="141">
        <f t="shared" si="188"/>
        <v>0.14855276622784291</v>
      </c>
      <c r="Q285" s="161">
        <f t="shared" si="189"/>
        <v>35945.245000000003</v>
      </c>
      <c r="R285" s="141">
        <f t="shared" si="179"/>
        <v>3.5205195474872744E-3</v>
      </c>
      <c r="S285" s="153">
        <f t="shared" si="199"/>
        <v>0.1</v>
      </c>
      <c r="Z285" s="141">
        <f t="shared" si="190"/>
        <v>6514</v>
      </c>
      <c r="AA285" s="141">
        <f t="shared" si="191"/>
        <v>8.7982828451291323E-2</v>
      </c>
      <c r="AB285" s="141">
        <f t="shared" si="181"/>
        <v>0.1497887377836262</v>
      </c>
      <c r="AC285" s="141">
        <f t="shared" si="182"/>
        <v>-5.9333966220768308E-2</v>
      </c>
      <c r="AD285" s="141">
        <f t="shared" si="183"/>
        <v>1.2359715557832829E-3</v>
      </c>
      <c r="AE285" s="141">
        <f t="shared" si="184"/>
        <v>1.5276256867053489E-7</v>
      </c>
      <c r="AF285" s="141">
        <f t="shared" si="185"/>
        <v>-5.9333966220768308E-2</v>
      </c>
      <c r="AG285" s="153"/>
      <c r="AH285" s="141">
        <f t="shared" si="192"/>
        <v>-6.0569937776551584E-2</v>
      </c>
      <c r="AI285" s="141">
        <f t="shared" si="193"/>
        <v>0.42443996978846843</v>
      </c>
      <c r="AJ285" s="141">
        <f t="shared" si="194"/>
        <v>-0.96256943725124355</v>
      </c>
      <c r="AK285" s="141">
        <f t="shared" si="195"/>
        <v>-0.1438625274291051</v>
      </c>
      <c r="AL285" s="141">
        <f t="shared" si="196"/>
        <v>0.24493372613490486</v>
      </c>
      <c r="AM285" s="141">
        <f t="shared" si="197"/>
        <v>0.12308281667482102</v>
      </c>
      <c r="AN285" s="141">
        <f t="shared" si="200"/>
        <v>13.044273175444394</v>
      </c>
      <c r="AO285" s="141">
        <f t="shared" si="200"/>
        <v>13.052545373958113</v>
      </c>
      <c r="AP285" s="141">
        <f t="shared" si="200"/>
        <v>13.036839021096858</v>
      </c>
      <c r="AQ285" s="141">
        <f t="shared" si="200"/>
        <v>13.066772504546721</v>
      </c>
      <c r="AR285" s="141">
        <f t="shared" si="200"/>
        <v>13.010113507819469</v>
      </c>
      <c r="AS285" s="141">
        <f t="shared" si="200"/>
        <v>13.118881564122852</v>
      </c>
      <c r="AT285" s="141">
        <f t="shared" si="200"/>
        <v>12.914871069102002</v>
      </c>
      <c r="AU285" s="141">
        <f t="shared" si="198"/>
        <v>13.32147560648766</v>
      </c>
    </row>
    <row r="286" spans="1:47" s="141" customFormat="1" ht="12.95" customHeight="1" x14ac:dyDescent="0.2">
      <c r="A286" s="19" t="s">
        <v>155</v>
      </c>
      <c r="B286" s="19"/>
      <c r="C286" s="15">
        <v>50984.553999999996</v>
      </c>
      <c r="D286" s="15">
        <v>5.0000000000000001E-3</v>
      </c>
      <c r="E286" s="141">
        <f t="shared" si="186"/>
        <v>6526.0519889841198</v>
      </c>
      <c r="F286" s="141">
        <f t="shared" si="187"/>
        <v>6526</v>
      </c>
      <c r="G286" s="141">
        <f t="shared" si="178"/>
        <v>9.0149199997540563E-2</v>
      </c>
      <c r="I286" s="141">
        <f>+G286</f>
        <v>9.0149199997540563E-2</v>
      </c>
      <c r="P286" s="141">
        <f t="shared" si="188"/>
        <v>0.14887574983445095</v>
      </c>
      <c r="Q286" s="161">
        <f t="shared" si="189"/>
        <v>35966.053999999996</v>
      </c>
      <c r="R286" s="141">
        <f t="shared" si="179"/>
        <v>3.4488076557471197E-3</v>
      </c>
      <c r="S286" s="153">
        <f t="shared" si="199"/>
        <v>0.1</v>
      </c>
      <c r="Z286" s="141">
        <f t="shared" si="190"/>
        <v>6526</v>
      </c>
      <c r="AA286" s="141">
        <f t="shared" si="191"/>
        <v>8.8424406241047498E-2</v>
      </c>
      <c r="AB286" s="141">
        <f t="shared" si="181"/>
        <v>0.15060054359094402</v>
      </c>
      <c r="AC286" s="141">
        <f t="shared" si="182"/>
        <v>-5.8726549836910391E-2</v>
      </c>
      <c r="AD286" s="141">
        <f t="shared" si="183"/>
        <v>1.7247937564930649E-3</v>
      </c>
      <c r="AE286" s="141">
        <f t="shared" si="184"/>
        <v>2.9749135024374583E-7</v>
      </c>
      <c r="AF286" s="141">
        <f t="shared" si="185"/>
        <v>-5.8726549836910391E-2</v>
      </c>
      <c r="AG286" s="153"/>
      <c r="AH286" s="141">
        <f t="shared" si="192"/>
        <v>-6.0451343593403463E-2</v>
      </c>
      <c r="AI286" s="141">
        <f t="shared" si="193"/>
        <v>0.42471096726650348</v>
      </c>
      <c r="AJ286" s="141">
        <f t="shared" si="194"/>
        <v>-0.96205909584819793</v>
      </c>
      <c r="AK286" s="141">
        <f t="shared" si="195"/>
        <v>-0.14494241612429096</v>
      </c>
      <c r="AL286" s="141">
        <f t="shared" si="196"/>
        <v>0.2468104072966919</v>
      </c>
      <c r="AM286" s="141">
        <f t="shared" si="197"/>
        <v>0.12403548283996806</v>
      </c>
      <c r="AN286" s="141">
        <f t="shared" si="200"/>
        <v>13.047831411499546</v>
      </c>
      <c r="AO286" s="141">
        <f t="shared" si="200"/>
        <v>13.056052943379267</v>
      </c>
      <c r="AP286" s="141">
        <f t="shared" si="200"/>
        <v>13.040413979928429</v>
      </c>
      <c r="AQ286" s="141">
        <f t="shared" si="200"/>
        <v>13.070274957357706</v>
      </c>
      <c r="AR286" s="141">
        <f t="shared" si="200"/>
        <v>13.013651094497483</v>
      </c>
      <c r="AS286" s="141">
        <f t="shared" si="200"/>
        <v>13.122566475856672</v>
      </c>
      <c r="AT286" s="141">
        <f t="shared" si="200"/>
        <v>12.917942024565683</v>
      </c>
      <c r="AU286" s="141">
        <f t="shared" si="198"/>
        <v>13.326871935092498</v>
      </c>
    </row>
    <row r="287" spans="1:47" s="141" customFormat="1" ht="12.95" customHeight="1" x14ac:dyDescent="0.2">
      <c r="A287" s="19" t="s">
        <v>155</v>
      </c>
      <c r="B287" s="19"/>
      <c r="C287" s="15">
        <v>51024.436999999998</v>
      </c>
      <c r="D287" s="15">
        <v>4.0000000000000001E-3</v>
      </c>
      <c r="E287" s="141">
        <f t="shared" si="186"/>
        <v>6549.0524887517686</v>
      </c>
      <c r="F287" s="141">
        <f t="shared" si="187"/>
        <v>6549</v>
      </c>
      <c r="G287" s="141">
        <f t="shared" si="178"/>
        <v>9.1015799996966962E-2</v>
      </c>
      <c r="I287" s="141">
        <f>+G287</f>
        <v>9.1015799996966962E-2</v>
      </c>
      <c r="P287" s="141">
        <f t="shared" si="188"/>
        <v>0.14949546414608345</v>
      </c>
      <c r="Q287" s="161">
        <f t="shared" si="189"/>
        <v>36005.936999999998</v>
      </c>
      <c r="R287" s="141">
        <f t="shared" si="179"/>
        <v>3.4198711189934597E-3</v>
      </c>
      <c r="S287" s="153">
        <f t="shared" si="199"/>
        <v>0.1</v>
      </c>
      <c r="Z287" s="141">
        <f t="shared" si="190"/>
        <v>6549</v>
      </c>
      <c r="AA287" s="141">
        <f t="shared" si="191"/>
        <v>8.9273813944191163E-2</v>
      </c>
      <c r="AB287" s="141">
        <f t="shared" si="181"/>
        <v>0.15123745019885926</v>
      </c>
      <c r="AC287" s="141">
        <f t="shared" si="182"/>
        <v>-5.8479664149116484E-2</v>
      </c>
      <c r="AD287" s="141">
        <f t="shared" si="183"/>
        <v>1.7419860527757985E-3</v>
      </c>
      <c r="AE287" s="141">
        <f t="shared" si="184"/>
        <v>3.0345154080654076E-7</v>
      </c>
      <c r="AF287" s="141">
        <f t="shared" si="185"/>
        <v>-5.8479664149116484E-2</v>
      </c>
      <c r="AG287" s="153"/>
      <c r="AH287" s="141">
        <f t="shared" si="192"/>
        <v>-6.0221650201892282E-2</v>
      </c>
      <c r="AI287" s="141">
        <f t="shared" si="193"/>
        <v>0.42523711021020938</v>
      </c>
      <c r="AJ287" s="141">
        <f t="shared" si="194"/>
        <v>-0.96106946383033609</v>
      </c>
      <c r="AK287" s="141">
        <f t="shared" si="195"/>
        <v>-0.1470149505862518</v>
      </c>
      <c r="AL287" s="141">
        <f t="shared" si="196"/>
        <v>0.25041464842312527</v>
      </c>
      <c r="AM287" s="141">
        <f t="shared" si="197"/>
        <v>0.12586573976241738</v>
      </c>
      <c r="AN287" s="141">
        <f t="shared" si="200"/>
        <v>13.054658744734143</v>
      </c>
      <c r="AO287" s="141">
        <f t="shared" si="200"/>
        <v>13.062780067868475</v>
      </c>
      <c r="AP287" s="141">
        <f t="shared" si="200"/>
        <v>13.047276273537964</v>
      </c>
      <c r="AQ287" s="141">
        <f t="shared" si="200"/>
        <v>13.076987126473608</v>
      </c>
      <c r="AR287" s="141">
        <f t="shared" si="200"/>
        <v>13.020449965330252</v>
      </c>
      <c r="AS287" s="141">
        <f t="shared" si="200"/>
        <v>13.129616092142607</v>
      </c>
      <c r="AT287" s="141">
        <f t="shared" si="200"/>
        <v>12.923861365037951</v>
      </c>
      <c r="AU287" s="141">
        <f t="shared" si="198"/>
        <v>13.337214898251766</v>
      </c>
    </row>
    <row r="288" spans="1:47" s="141" customFormat="1" ht="12.95" customHeight="1" x14ac:dyDescent="0.2">
      <c r="A288" s="19" t="s">
        <v>156</v>
      </c>
      <c r="B288" s="19"/>
      <c r="C288" s="15">
        <v>51251.595999999998</v>
      </c>
      <c r="D288" s="15">
        <v>3.0000000000000001E-3</v>
      </c>
      <c r="E288" s="141">
        <f t="shared" si="186"/>
        <v>6680.0549340723082</v>
      </c>
      <c r="F288" s="141">
        <f t="shared" si="187"/>
        <v>6680</v>
      </c>
      <c r="G288" s="141">
        <f t="shared" si="178"/>
        <v>9.5256000000517815E-2</v>
      </c>
      <c r="I288" s="141">
        <f>+G288</f>
        <v>9.5256000000517815E-2</v>
      </c>
      <c r="P288" s="141">
        <f t="shared" si="188"/>
        <v>0.15304174160645045</v>
      </c>
      <c r="Q288" s="161">
        <f t="shared" si="189"/>
        <v>36233.095999999998</v>
      </c>
      <c r="R288" s="141">
        <f t="shared" si="179"/>
        <v>3.3391919329476146E-3</v>
      </c>
      <c r="S288" s="153">
        <f t="shared" si="199"/>
        <v>0.1</v>
      </c>
      <c r="Z288" s="141">
        <f t="shared" si="190"/>
        <v>6680</v>
      </c>
      <c r="AA288" s="141">
        <f t="shared" si="191"/>
        <v>9.4188344798454379E-2</v>
      </c>
      <c r="AB288" s="141">
        <f t="shared" si="181"/>
        <v>0.15410939680851388</v>
      </c>
      <c r="AC288" s="141">
        <f t="shared" si="182"/>
        <v>-5.7785741605932639E-2</v>
      </c>
      <c r="AD288" s="141">
        <f t="shared" si="183"/>
        <v>1.0676552020634361E-3</v>
      </c>
      <c r="AE288" s="141">
        <f t="shared" si="184"/>
        <v>1.1398876304931167E-7</v>
      </c>
      <c r="AF288" s="141">
        <f t="shared" si="185"/>
        <v>-5.7785741605932639E-2</v>
      </c>
      <c r="AG288" s="153"/>
      <c r="AH288" s="141">
        <f t="shared" si="192"/>
        <v>-5.8853396807996075E-2</v>
      </c>
      <c r="AI288" s="141">
        <f t="shared" si="193"/>
        <v>0.42840584178081254</v>
      </c>
      <c r="AJ288" s="141">
        <f t="shared" si="194"/>
        <v>-0.9551395699687959</v>
      </c>
      <c r="AK288" s="141">
        <f t="shared" si="195"/>
        <v>-0.15888956373874177</v>
      </c>
      <c r="AL288" s="141">
        <f t="shared" si="196"/>
        <v>0.27113103601929928</v>
      </c>
      <c r="AM288" s="141">
        <f t="shared" si="197"/>
        <v>0.136402143553703</v>
      </c>
      <c r="AN288" s="141">
        <f t="shared" si="200"/>
        <v>13.093732899347366</v>
      </c>
      <c r="AO288" s="141">
        <f t="shared" si="200"/>
        <v>13.101213945919456</v>
      </c>
      <c r="AP288" s="141">
        <f t="shared" si="200"/>
        <v>13.086619766885276</v>
      </c>
      <c r="AQ288" s="141">
        <f t="shared" si="200"/>
        <v>13.115208354915362</v>
      </c>
      <c r="AR288" s="141">
        <f t="shared" si="200"/>
        <v>13.059639510938748</v>
      </c>
      <c r="AS288" s="141">
        <f t="shared" si="200"/>
        <v>13.169440439015412</v>
      </c>
      <c r="AT288" s="141">
        <f t="shared" si="200"/>
        <v>12.958432887266863</v>
      </c>
      <c r="AU288" s="141">
        <f t="shared" si="198"/>
        <v>13.39612481885456</v>
      </c>
    </row>
    <row r="289" spans="1:47" s="141" customFormat="1" ht="12.95" customHeight="1" x14ac:dyDescent="0.2">
      <c r="A289" s="150" t="s">
        <v>1064</v>
      </c>
      <c r="B289" s="151" t="s">
        <v>84</v>
      </c>
      <c r="C289" s="152">
        <v>51636.557999999997</v>
      </c>
      <c r="D289" s="152" t="s">
        <v>163</v>
      </c>
      <c r="E289" s="141">
        <f t="shared" si="186"/>
        <v>6902.062265304995</v>
      </c>
      <c r="F289" s="141">
        <f t="shared" si="187"/>
        <v>6902</v>
      </c>
      <c r="G289" s="141">
        <f t="shared" si="178"/>
        <v>0.10796839999966323</v>
      </c>
      <c r="I289" s="141">
        <f>+C289-(C$7+F289*C$8)</f>
        <v>0.10796839999966323</v>
      </c>
      <c r="P289" s="141">
        <f t="shared" si="188"/>
        <v>0.15911594763715617</v>
      </c>
      <c r="Q289" s="161">
        <f t="shared" si="189"/>
        <v>36618.057999999997</v>
      </c>
      <c r="R289" s="141">
        <f t="shared" si="179"/>
        <v>2.616071629329609E-3</v>
      </c>
      <c r="S289" s="153">
        <f t="shared" si="199"/>
        <v>0.1</v>
      </c>
      <c r="Z289" s="141">
        <f t="shared" si="190"/>
        <v>6902</v>
      </c>
      <c r="AA289" s="141">
        <f t="shared" si="191"/>
        <v>0.10281561445043122</v>
      </c>
      <c r="AB289" s="141">
        <f t="shared" si="181"/>
        <v>0.16426873318638818</v>
      </c>
      <c r="AC289" s="141">
        <f t="shared" si="182"/>
        <v>-5.1147547637492935E-2</v>
      </c>
      <c r="AD289" s="141">
        <f t="shared" si="183"/>
        <v>5.152785549232014E-3</v>
      </c>
      <c r="AE289" s="141">
        <f t="shared" si="184"/>
        <v>2.6551198916374271E-6</v>
      </c>
      <c r="AF289" s="141">
        <f t="shared" si="185"/>
        <v>-5.1147547637492935E-2</v>
      </c>
      <c r="AG289" s="153"/>
      <c r="AH289" s="141">
        <f t="shared" si="192"/>
        <v>-5.6300333186724949E-2</v>
      </c>
      <c r="AI289" s="141">
        <f t="shared" si="193"/>
        <v>0.4344752857149492</v>
      </c>
      <c r="AJ289" s="141">
        <f t="shared" si="194"/>
        <v>-0.94389767151691917</v>
      </c>
      <c r="AK289" s="141">
        <f t="shared" si="195"/>
        <v>-0.1792974420012757</v>
      </c>
      <c r="AL289" s="141">
        <f t="shared" si="196"/>
        <v>0.30702119330625632</v>
      </c>
      <c r="AM289" s="141">
        <f t="shared" si="197"/>
        <v>0.15472792420661724</v>
      </c>
      <c r="AN289" s="141">
        <f t="shared" si="200"/>
        <v>13.160709325508325</v>
      </c>
      <c r="AO289" s="141">
        <f t="shared" si="200"/>
        <v>13.166909484979263</v>
      </c>
      <c r="AP289" s="141">
        <f t="shared" si="200"/>
        <v>13.154296385031094</v>
      </c>
      <c r="AQ289" s="141">
        <f t="shared" si="200"/>
        <v>13.180071159199317</v>
      </c>
      <c r="AR289" s="141">
        <f t="shared" si="200"/>
        <v>13.127864361632515</v>
      </c>
      <c r="AS289" s="141">
        <f t="shared" si="200"/>
        <v>13.235686996323548</v>
      </c>
      <c r="AT289" s="141">
        <f t="shared" si="200"/>
        <v>13.0205289878876</v>
      </c>
      <c r="AU289" s="141">
        <f t="shared" si="198"/>
        <v>13.495956898044028</v>
      </c>
    </row>
    <row r="290" spans="1:47" s="141" customFormat="1" ht="12.95" customHeight="1" x14ac:dyDescent="0.2">
      <c r="A290" s="15" t="s">
        <v>157</v>
      </c>
      <c r="B290" s="70"/>
      <c r="C290" s="15">
        <v>51669.506099999999</v>
      </c>
      <c r="D290" s="15">
        <v>1E-4</v>
      </c>
      <c r="E290" s="141">
        <f t="shared" si="186"/>
        <v>6921.0634128213424</v>
      </c>
      <c r="F290" s="141">
        <f t="shared" si="187"/>
        <v>6921</v>
      </c>
      <c r="G290" s="141">
        <f t="shared" si="178"/>
        <v>0.10995820000243839</v>
      </c>
      <c r="J290" s="141">
        <f>+G290</f>
        <v>0.10995820000243839</v>
      </c>
      <c r="P290" s="141">
        <f t="shared" si="188"/>
        <v>0.15963957997424297</v>
      </c>
      <c r="Q290" s="161">
        <f t="shared" si="189"/>
        <v>36651.006099999999</v>
      </c>
      <c r="R290" s="141">
        <f t="shared" si="179"/>
        <v>2.4682395159028253E-3</v>
      </c>
      <c r="S290" s="153">
        <f>S$17</f>
        <v>1</v>
      </c>
      <c r="Z290" s="141">
        <f t="shared" si="190"/>
        <v>6921</v>
      </c>
      <c r="AA290" s="141">
        <f t="shared" si="191"/>
        <v>0.10357151427292359</v>
      </c>
      <c r="AB290" s="141">
        <f t="shared" si="181"/>
        <v>0.16602626570375778</v>
      </c>
      <c r="AC290" s="141">
        <f t="shared" si="182"/>
        <v>-4.9681379971804579E-2</v>
      </c>
      <c r="AD290" s="141">
        <f t="shared" si="183"/>
        <v>6.3866857295147988E-3</v>
      </c>
      <c r="AE290" s="141">
        <f t="shared" si="184"/>
        <v>4.0789754607587976E-5</v>
      </c>
      <c r="AF290" s="141">
        <f t="shared" si="185"/>
        <v>-4.9681379971804579E-2</v>
      </c>
      <c r="AG290" s="153"/>
      <c r="AH290" s="141">
        <f t="shared" si="192"/>
        <v>-5.6068065701319378E-2</v>
      </c>
      <c r="AI290" s="141">
        <f t="shared" si="193"/>
        <v>0.43503757366780449</v>
      </c>
      <c r="AJ290" s="141">
        <f t="shared" si="194"/>
        <v>-0.94286250012911776</v>
      </c>
      <c r="AK290" s="141">
        <f t="shared" si="195"/>
        <v>-0.18106140397176779</v>
      </c>
      <c r="AL290" s="141">
        <f t="shared" si="196"/>
        <v>0.31014190202648573</v>
      </c>
      <c r="AM290" s="141">
        <f t="shared" si="197"/>
        <v>0.15632602171627047</v>
      </c>
      <c r="AN290" s="141">
        <f t="shared" si="200"/>
        <v>13.166487713658155</v>
      </c>
      <c r="AO290" s="141">
        <f t="shared" si="200"/>
        <v>13.172571163218626</v>
      </c>
      <c r="AP290" s="141">
        <f t="shared" si="200"/>
        <v>13.160146962217219</v>
      </c>
      <c r="AQ290" s="141">
        <f t="shared" si="200"/>
        <v>13.185635824460956</v>
      </c>
      <c r="AR290" s="141">
        <f t="shared" si="200"/>
        <v>13.133808717572958</v>
      </c>
      <c r="AS290" s="141">
        <f t="shared" si="200"/>
        <v>13.241287254171819</v>
      </c>
      <c r="AT290" s="141">
        <f t="shared" si="200"/>
        <v>13.02605847349033</v>
      </c>
      <c r="AU290" s="141">
        <f t="shared" si="198"/>
        <v>13.504501085001685</v>
      </c>
    </row>
    <row r="291" spans="1:47" s="141" customFormat="1" ht="12.95" customHeight="1" x14ac:dyDescent="0.2">
      <c r="A291" s="150" t="s">
        <v>1074</v>
      </c>
      <c r="B291" s="151" t="s">
        <v>84</v>
      </c>
      <c r="C291" s="152">
        <v>51728.466</v>
      </c>
      <c r="D291" s="152" t="s">
        <v>163</v>
      </c>
      <c r="E291" s="141">
        <f t="shared" si="186"/>
        <v>6955.065548223658</v>
      </c>
      <c r="F291" s="141">
        <f t="shared" si="187"/>
        <v>6955</v>
      </c>
      <c r="G291" s="141">
        <f t="shared" si="178"/>
        <v>0.11366100000304868</v>
      </c>
      <c r="I291" s="141">
        <f>+C291-(C$7+F291*C$8)</f>
        <v>0.11366100000304868</v>
      </c>
      <c r="P291" s="141">
        <f t="shared" si="188"/>
        <v>0.16057808904792054</v>
      </c>
      <c r="Q291" s="161">
        <f t="shared" si="189"/>
        <v>36709.966</v>
      </c>
      <c r="R291" s="141">
        <f t="shared" si="179"/>
        <v>2.2012132444444344E-3</v>
      </c>
      <c r="S291" s="153">
        <f>S$16</f>
        <v>0.1</v>
      </c>
      <c r="Z291" s="141">
        <f t="shared" si="190"/>
        <v>6955</v>
      </c>
      <c r="AA291" s="141">
        <f t="shared" si="191"/>
        <v>0.10493109518041942</v>
      </c>
      <c r="AB291" s="141">
        <f t="shared" si="181"/>
        <v>0.16930799387054979</v>
      </c>
      <c r="AC291" s="141">
        <f t="shared" si="182"/>
        <v>-4.6917089044871851E-2</v>
      </c>
      <c r="AD291" s="141">
        <f t="shared" si="183"/>
        <v>8.7299048226292669E-3</v>
      </c>
      <c r="AE291" s="141">
        <f t="shared" si="184"/>
        <v>7.6211238212165741E-6</v>
      </c>
      <c r="AF291" s="141">
        <f t="shared" si="185"/>
        <v>-4.6917089044871851E-2</v>
      </c>
      <c r="AG291" s="153"/>
      <c r="AH291" s="141">
        <f t="shared" si="192"/>
        <v>-5.5646993867501118E-2</v>
      </c>
      <c r="AI291" s="141">
        <f t="shared" si="193"/>
        <v>0.43606124533355251</v>
      </c>
      <c r="AJ291" s="141">
        <f t="shared" si="194"/>
        <v>-0.94098029944985062</v>
      </c>
      <c r="AK291" s="141">
        <f t="shared" si="195"/>
        <v>-0.18422501502414251</v>
      </c>
      <c r="AL291" s="141">
        <f t="shared" si="196"/>
        <v>0.31574664905665378</v>
      </c>
      <c r="AM291" s="141">
        <f t="shared" si="197"/>
        <v>0.15919814489456613</v>
      </c>
      <c r="AN291" s="141">
        <f t="shared" ref="AN291:AT300" si="201">$AU291+$AB$7*SIN(AO291)</f>
        <v>13.176846747002687</v>
      </c>
      <c r="AO291" s="141">
        <f t="shared" si="201"/>
        <v>13.182719815742013</v>
      </c>
      <c r="AP291" s="141">
        <f t="shared" si="201"/>
        <v>13.170639343068531</v>
      </c>
      <c r="AQ291" s="141">
        <f t="shared" si="201"/>
        <v>13.195601446021728</v>
      </c>
      <c r="AR291" s="141">
        <f t="shared" si="201"/>
        <v>13.144487024583746</v>
      </c>
      <c r="AS291" s="141">
        <f t="shared" si="201"/>
        <v>13.25128271928228</v>
      </c>
      <c r="AT291" s="141">
        <f t="shared" si="201"/>
        <v>13.03604065928876</v>
      </c>
      <c r="AU291" s="141">
        <f t="shared" si="198"/>
        <v>13.519790682715385</v>
      </c>
    </row>
    <row r="292" spans="1:47" s="141" customFormat="1" ht="12.95" customHeight="1" x14ac:dyDescent="0.2">
      <c r="A292" s="150" t="s">
        <v>1078</v>
      </c>
      <c r="B292" s="151" t="s">
        <v>84</v>
      </c>
      <c r="C292" s="152">
        <v>52040.591999999997</v>
      </c>
      <c r="D292" s="152" t="s">
        <v>163</v>
      </c>
      <c r="E292" s="141">
        <f t="shared" si="186"/>
        <v>7135.0684063455838</v>
      </c>
      <c r="F292" s="141">
        <f t="shared" si="187"/>
        <v>7135</v>
      </c>
      <c r="G292" s="141">
        <f t="shared" si="178"/>
        <v>0.11861700000008568</v>
      </c>
      <c r="I292" s="141">
        <f>+C292-(C$7+F292*C$8)</f>
        <v>0.11861700000008568</v>
      </c>
      <c r="P292" s="141">
        <f t="shared" si="188"/>
        <v>0.16557836290451547</v>
      </c>
      <c r="Q292" s="161">
        <f t="shared" si="189"/>
        <v>37022.091999999997</v>
      </c>
      <c r="R292" s="141">
        <f t="shared" si="179"/>
        <v>2.205369605841554E-3</v>
      </c>
      <c r="S292" s="153">
        <f>S$16</f>
        <v>0.1</v>
      </c>
      <c r="Z292" s="141">
        <f t="shared" si="190"/>
        <v>7135</v>
      </c>
      <c r="AA292" s="141">
        <f t="shared" si="191"/>
        <v>0.11227711937007223</v>
      </c>
      <c r="AB292" s="141">
        <f t="shared" si="181"/>
        <v>0.17191824353452892</v>
      </c>
      <c r="AC292" s="141">
        <f t="shared" si="182"/>
        <v>-4.6961362904429788E-2</v>
      </c>
      <c r="AD292" s="141">
        <f t="shared" si="183"/>
        <v>6.3398806300134503E-3</v>
      </c>
      <c r="AE292" s="141">
        <f t="shared" si="184"/>
        <v>4.0194086402819747E-6</v>
      </c>
      <c r="AF292" s="141">
        <f t="shared" si="185"/>
        <v>-4.6961362904429788E-2</v>
      </c>
      <c r="AG292" s="153"/>
      <c r="AH292" s="141">
        <f t="shared" si="192"/>
        <v>-5.3301243534443238E-2</v>
      </c>
      <c r="AI292" s="141">
        <f t="shared" si="193"/>
        <v>0.44186645567681182</v>
      </c>
      <c r="AJ292" s="141">
        <f t="shared" si="194"/>
        <v>-0.93035802179894855</v>
      </c>
      <c r="AK292" s="141">
        <f t="shared" si="195"/>
        <v>-0.2011286202324894</v>
      </c>
      <c r="AL292" s="141">
        <f t="shared" si="196"/>
        <v>0.34587363228001583</v>
      </c>
      <c r="AM292" s="141">
        <f t="shared" si="197"/>
        <v>0.17468170833999033</v>
      </c>
      <c r="AN292" s="141">
        <f t="shared" si="201"/>
        <v>13.232102077485823</v>
      </c>
      <c r="AO292" s="141">
        <f t="shared" si="201"/>
        <v>13.23685029982382</v>
      </c>
      <c r="AP292" s="141">
        <f t="shared" si="201"/>
        <v>13.226676394474127</v>
      </c>
      <c r="AQ292" s="141">
        <f t="shared" si="201"/>
        <v>13.248577280243229</v>
      </c>
      <c r="AR292" s="141">
        <f t="shared" si="201"/>
        <v>13.20188506410819</v>
      </c>
      <c r="AS292" s="141">
        <f t="shared" si="201"/>
        <v>13.303675415352032</v>
      </c>
      <c r="AT292" s="141">
        <f t="shared" si="201"/>
        <v>13.090800052071833</v>
      </c>
      <c r="AU292" s="141">
        <f t="shared" si="198"/>
        <v>13.600735611787925</v>
      </c>
    </row>
    <row r="293" spans="1:47" s="141" customFormat="1" ht="12.95" customHeight="1" x14ac:dyDescent="0.2">
      <c r="A293" s="150" t="s">
        <v>1026</v>
      </c>
      <c r="B293" s="151" t="s">
        <v>84</v>
      </c>
      <c r="C293" s="152">
        <v>52059.670599999998</v>
      </c>
      <c r="D293" s="152" t="s">
        <v>163</v>
      </c>
      <c r="E293" s="141">
        <f t="shared" si="186"/>
        <v>7146.0710223691294</v>
      </c>
      <c r="F293" s="141">
        <f t="shared" si="187"/>
        <v>7146</v>
      </c>
      <c r="G293" s="141">
        <f t="shared" si="178"/>
        <v>0.12315320000197971</v>
      </c>
      <c r="K293" s="141">
        <f>+C293-(C$7+F293*C$8)</f>
        <v>0.12315320000197971</v>
      </c>
      <c r="P293" s="141">
        <f t="shared" si="188"/>
        <v>0.16588566401591295</v>
      </c>
      <c r="Q293" s="161">
        <f t="shared" si="189"/>
        <v>37041.170599999998</v>
      </c>
      <c r="R293" s="141">
        <f t="shared" si="179"/>
        <v>1.8260634807020994E-3</v>
      </c>
      <c r="S293" s="153">
        <f>S$18</f>
        <v>1</v>
      </c>
      <c r="Z293" s="141">
        <f t="shared" si="190"/>
        <v>7146</v>
      </c>
      <c r="AA293" s="141">
        <f t="shared" si="191"/>
        <v>0.11273414848099525</v>
      </c>
      <c r="AB293" s="141">
        <f t="shared" si="181"/>
        <v>0.17630471553689742</v>
      </c>
      <c r="AC293" s="141">
        <f t="shared" si="182"/>
        <v>-4.2732464013933241E-2</v>
      </c>
      <c r="AD293" s="141">
        <f t="shared" si="183"/>
        <v>1.0419051520984463E-2</v>
      </c>
      <c r="AE293" s="141">
        <f t="shared" si="184"/>
        <v>1.0855663459692864E-4</v>
      </c>
      <c r="AF293" s="141">
        <f t="shared" si="185"/>
        <v>-4.2732464013933241E-2</v>
      </c>
      <c r="AG293" s="153"/>
      <c r="AH293" s="141">
        <f t="shared" si="192"/>
        <v>-5.3151515534917704E-2</v>
      </c>
      <c r="AI293" s="141">
        <f t="shared" si="193"/>
        <v>0.44224294205232106</v>
      </c>
      <c r="AJ293" s="141">
        <f t="shared" si="194"/>
        <v>-0.92967184853128726</v>
      </c>
      <c r="AK293" s="141">
        <f t="shared" si="195"/>
        <v>-0.20217032295799162</v>
      </c>
      <c r="AL293" s="141">
        <f t="shared" si="196"/>
        <v>0.34774066551926691</v>
      </c>
      <c r="AM293" s="141">
        <f t="shared" si="197"/>
        <v>0.17564386718204961</v>
      </c>
      <c r="AN293" s="141">
        <f t="shared" si="201"/>
        <v>13.235502048351115</v>
      </c>
      <c r="AO293" s="141">
        <f t="shared" si="201"/>
        <v>13.240182019544029</v>
      </c>
      <c r="AP293" s="141">
        <f t="shared" si="201"/>
        <v>13.230127537212063</v>
      </c>
      <c r="AQ293" s="141">
        <f t="shared" si="201"/>
        <v>13.251829233537574</v>
      </c>
      <c r="AR293" s="141">
        <f t="shared" si="201"/>
        <v>13.205439236638645</v>
      </c>
      <c r="AS293" s="141">
        <f t="shared" si="201"/>
        <v>13.30685055311268</v>
      </c>
      <c r="AT293" s="141">
        <f t="shared" si="201"/>
        <v>13.094253101709977</v>
      </c>
      <c r="AU293" s="141">
        <f t="shared" si="198"/>
        <v>13.605682246342358</v>
      </c>
    </row>
    <row r="294" spans="1:47" s="141" customFormat="1" ht="12.95" customHeight="1" x14ac:dyDescent="0.2">
      <c r="A294" s="150" t="s">
        <v>1026</v>
      </c>
      <c r="B294" s="151" t="s">
        <v>84</v>
      </c>
      <c r="C294" s="152">
        <v>52104.754000000001</v>
      </c>
      <c r="D294" s="152" t="s">
        <v>163</v>
      </c>
      <c r="E294" s="141">
        <f t="shared" si="186"/>
        <v>7172.0705893832674</v>
      </c>
      <c r="F294" s="141">
        <f t="shared" si="187"/>
        <v>7172</v>
      </c>
      <c r="G294" s="141">
        <f t="shared" si="178"/>
        <v>0.12240240000392077</v>
      </c>
      <c r="I294" s="141">
        <f>+C294-(C$7+F294*C$8)</f>
        <v>0.12240240000392077</v>
      </c>
      <c r="P294" s="141">
        <f t="shared" si="188"/>
        <v>0.16661280368473491</v>
      </c>
      <c r="Q294" s="161">
        <f t="shared" si="189"/>
        <v>37086.254000000001</v>
      </c>
      <c r="R294" s="141">
        <f t="shared" si="179"/>
        <v>1.9545597936205441E-3</v>
      </c>
      <c r="S294" s="153">
        <f>S$16</f>
        <v>0.1</v>
      </c>
      <c r="Z294" s="141">
        <f t="shared" si="190"/>
        <v>7172</v>
      </c>
      <c r="AA294" s="141">
        <f t="shared" si="191"/>
        <v>0.11381811963171212</v>
      </c>
      <c r="AB294" s="141">
        <f t="shared" si="181"/>
        <v>0.17519708405694356</v>
      </c>
      <c r="AC294" s="141">
        <f t="shared" si="182"/>
        <v>-4.4210403680814137E-2</v>
      </c>
      <c r="AD294" s="141">
        <f t="shared" si="183"/>
        <v>8.5842803722086525E-3</v>
      </c>
      <c r="AE294" s="141">
        <f t="shared" si="184"/>
        <v>7.3689869508686725E-6</v>
      </c>
      <c r="AF294" s="141">
        <f t="shared" si="185"/>
        <v>-4.4210403680814137E-2</v>
      </c>
      <c r="AG294" s="153"/>
      <c r="AH294" s="141">
        <f t="shared" si="192"/>
        <v>-5.2794684053022789E-2</v>
      </c>
      <c r="AI294" s="141">
        <f t="shared" si="193"/>
        <v>0.44314308415900794</v>
      </c>
      <c r="AJ294" s="141">
        <f t="shared" si="194"/>
        <v>-0.92803248500094337</v>
      </c>
      <c r="AK294" s="141">
        <f t="shared" si="195"/>
        <v>-0.2046366302875598</v>
      </c>
      <c r="AL294" s="141">
        <f t="shared" si="196"/>
        <v>0.35216606007294554</v>
      </c>
      <c r="AM294" s="141">
        <f t="shared" si="197"/>
        <v>0.17792571842738114</v>
      </c>
      <c r="AN294" s="141">
        <f t="shared" si="201"/>
        <v>13.243549332615904</v>
      </c>
      <c r="AO294" s="141">
        <f t="shared" si="201"/>
        <v>13.248068663386666</v>
      </c>
      <c r="AP294" s="141">
        <f t="shared" si="201"/>
        <v>13.2382969948655</v>
      </c>
      <c r="AQ294" s="141">
        <f t="shared" si="201"/>
        <v>13.25952356821006</v>
      </c>
      <c r="AR294" s="141">
        <f t="shared" si="201"/>
        <v>13.213860946227877</v>
      </c>
      <c r="AS294" s="141">
        <f t="shared" si="201"/>
        <v>13.314344220023342</v>
      </c>
      <c r="AT294" s="141">
        <f t="shared" si="201"/>
        <v>13.102464667495484</v>
      </c>
      <c r="AU294" s="141">
        <f t="shared" si="198"/>
        <v>13.617374291652837</v>
      </c>
    </row>
    <row r="295" spans="1:47" s="141" customFormat="1" ht="12.95" customHeight="1" x14ac:dyDescent="0.2">
      <c r="A295" s="150" t="s">
        <v>1090</v>
      </c>
      <c r="B295" s="151" t="s">
        <v>84</v>
      </c>
      <c r="C295" s="152">
        <v>52347.523000000001</v>
      </c>
      <c r="D295" s="152" t="s">
        <v>163</v>
      </c>
      <c r="E295" s="141">
        <f t="shared" si="186"/>
        <v>7312.0753113974615</v>
      </c>
      <c r="F295" s="141">
        <f t="shared" si="187"/>
        <v>7312</v>
      </c>
      <c r="G295" s="141">
        <f t="shared" si="178"/>
        <v>0.13059040000371169</v>
      </c>
      <c r="I295" s="141">
        <f>+C295-(C$7+F295*C$8)</f>
        <v>0.13059040000371169</v>
      </c>
      <c r="P295" s="141">
        <f t="shared" si="188"/>
        <v>0.17054729430241602</v>
      </c>
      <c r="Q295" s="161">
        <f t="shared" si="189"/>
        <v>37329.023000000001</v>
      </c>
      <c r="R295" s="141">
        <f t="shared" si="179"/>
        <v>1.5965534019978308E-3</v>
      </c>
      <c r="S295" s="153">
        <f>S$16</f>
        <v>0.1</v>
      </c>
      <c r="Z295" s="141">
        <f t="shared" si="190"/>
        <v>7312</v>
      </c>
      <c r="AA295" s="141">
        <f t="shared" si="191"/>
        <v>0.11974497002305684</v>
      </c>
      <c r="AB295" s="141">
        <f t="shared" si="181"/>
        <v>0.18139272428307088</v>
      </c>
      <c r="AC295" s="141">
        <f t="shared" si="182"/>
        <v>-3.9956894298704332E-2</v>
      </c>
      <c r="AD295" s="141">
        <f t="shared" si="183"/>
        <v>1.0845429980654853E-2</v>
      </c>
      <c r="AE295" s="141">
        <f t="shared" si="184"/>
        <v>1.1762335146528712E-5</v>
      </c>
      <c r="AF295" s="141">
        <f t="shared" si="185"/>
        <v>-3.9956894298704332E-2</v>
      </c>
      <c r="AG295" s="153"/>
      <c r="AH295" s="141">
        <f t="shared" si="192"/>
        <v>-5.0802324279359191E-2</v>
      </c>
      <c r="AI295" s="141">
        <f t="shared" si="193"/>
        <v>0.44824479829863106</v>
      </c>
      <c r="AJ295" s="141">
        <f t="shared" si="194"/>
        <v>-0.91877079813519302</v>
      </c>
      <c r="AK295" s="141">
        <f t="shared" si="195"/>
        <v>-0.21801828494617351</v>
      </c>
      <c r="AL295" s="141">
        <f t="shared" si="196"/>
        <v>0.37630616209792811</v>
      </c>
      <c r="AM295" s="141">
        <f t="shared" si="197"/>
        <v>0.19040528463172024</v>
      </c>
      <c r="AN295" s="141">
        <f t="shared" si="201"/>
        <v>13.287153933650373</v>
      </c>
      <c r="AO295" s="141">
        <f t="shared" si="201"/>
        <v>13.290832812906435</v>
      </c>
      <c r="AP295" s="141">
        <f t="shared" si="201"/>
        <v>13.282582141822669</v>
      </c>
      <c r="AQ295" s="141">
        <f t="shared" si="201"/>
        <v>13.301170823028084</v>
      </c>
      <c r="AR295" s="141">
        <f t="shared" si="201"/>
        <v>13.259706197866926</v>
      </c>
      <c r="AS295" s="141">
        <f t="shared" si="201"/>
        <v>13.354447239829698</v>
      </c>
      <c r="AT295" s="141">
        <f t="shared" si="201"/>
        <v>13.147902243246678</v>
      </c>
      <c r="AU295" s="141">
        <f t="shared" si="198"/>
        <v>13.680331458709258</v>
      </c>
    </row>
    <row r="296" spans="1:47" s="141" customFormat="1" ht="12.95" customHeight="1" x14ac:dyDescent="0.2">
      <c r="A296" s="150" t="s">
        <v>1093</v>
      </c>
      <c r="B296" s="151" t="s">
        <v>84</v>
      </c>
      <c r="C296" s="152">
        <v>52425.553999999996</v>
      </c>
      <c r="D296" s="152" t="s">
        <v>163</v>
      </c>
      <c r="E296" s="141">
        <f t="shared" si="186"/>
        <v>7357.0757375782705</v>
      </c>
      <c r="F296" s="141">
        <f t="shared" si="187"/>
        <v>7357</v>
      </c>
      <c r="G296" s="141">
        <f t="shared" si="178"/>
        <v>0.1313293999992311</v>
      </c>
      <c r="I296" s="141">
        <f>+C296-(C$7+F296*C$8)</f>
        <v>0.1313293999992311</v>
      </c>
      <c r="P296" s="141">
        <f t="shared" si="188"/>
        <v>0.171818802275988</v>
      </c>
      <c r="Q296" s="161">
        <f t="shared" si="189"/>
        <v>37407.053999999996</v>
      </c>
      <c r="R296" s="141">
        <f t="shared" si="179"/>
        <v>1.6393916967290471E-3</v>
      </c>
      <c r="S296" s="153">
        <f>S$16</f>
        <v>0.1</v>
      </c>
      <c r="Z296" s="141">
        <f t="shared" si="190"/>
        <v>7357</v>
      </c>
      <c r="AA296" s="141">
        <f t="shared" si="191"/>
        <v>0.12168239159190375</v>
      </c>
      <c r="AB296" s="141">
        <f t="shared" si="181"/>
        <v>0.18146581068331535</v>
      </c>
      <c r="AC296" s="141">
        <f t="shared" si="182"/>
        <v>-4.0489402276756903E-2</v>
      </c>
      <c r="AD296" s="141">
        <f t="shared" si="183"/>
        <v>9.647008407327351E-3</v>
      </c>
      <c r="AE296" s="141">
        <f t="shared" si="184"/>
        <v>9.3064771211044613E-6</v>
      </c>
      <c r="AF296" s="141">
        <f t="shared" si="185"/>
        <v>-4.0489402276756903E-2</v>
      </c>
      <c r="AG296" s="153"/>
      <c r="AH296" s="141">
        <f t="shared" si="192"/>
        <v>-5.0136410684084261E-2</v>
      </c>
      <c r="AI296" s="141">
        <f t="shared" si="193"/>
        <v>0.44997897018043032</v>
      </c>
      <c r="AJ296" s="141">
        <f t="shared" si="194"/>
        <v>-0.91563302126752821</v>
      </c>
      <c r="AK296" s="141">
        <f t="shared" si="195"/>
        <v>-0.22235701457702919</v>
      </c>
      <c r="AL296" s="141">
        <f t="shared" si="196"/>
        <v>0.38418200308904232</v>
      </c>
      <c r="AM296" s="141">
        <f t="shared" si="197"/>
        <v>0.19448905429926738</v>
      </c>
      <c r="AN296" s="141">
        <f t="shared" si="201"/>
        <v>13.30127100653093</v>
      </c>
      <c r="AO296" s="141">
        <f t="shared" si="201"/>
        <v>13.304691711863708</v>
      </c>
      <c r="AP296" s="141">
        <f t="shared" si="201"/>
        <v>13.296923148139019</v>
      </c>
      <c r="AQ296" s="141">
        <f t="shared" si="201"/>
        <v>13.314645931072404</v>
      </c>
      <c r="AR296" s="141">
        <f t="shared" si="201"/>
        <v>13.274616635645936</v>
      </c>
      <c r="AS296" s="141">
        <f t="shared" si="201"/>
        <v>13.367259733266058</v>
      </c>
      <c r="AT296" s="141">
        <f t="shared" si="201"/>
        <v>13.162952104200105</v>
      </c>
      <c r="AU296" s="141">
        <f t="shared" si="198"/>
        <v>13.700567690977394</v>
      </c>
    </row>
    <row r="297" spans="1:47" s="141" customFormat="1" ht="12.95" customHeight="1" x14ac:dyDescent="0.2">
      <c r="A297" s="150" t="s">
        <v>1026</v>
      </c>
      <c r="B297" s="151" t="s">
        <v>84</v>
      </c>
      <c r="C297" s="152">
        <v>52529.593399999998</v>
      </c>
      <c r="D297" s="152" t="s">
        <v>163</v>
      </c>
      <c r="E297" s="141">
        <f t="shared" si="186"/>
        <v>7417.0751908672974</v>
      </c>
      <c r="F297" s="141">
        <f t="shared" si="187"/>
        <v>7417</v>
      </c>
      <c r="G297" s="141">
        <f t="shared" si="178"/>
        <v>0.13038139999844134</v>
      </c>
      <c r="K297" s="141">
        <f>+C297-(C$7+F297*C$8)</f>
        <v>0.13038139999844134</v>
      </c>
      <c r="P297" s="141">
        <f t="shared" si="188"/>
        <v>0.17351933023266641</v>
      </c>
      <c r="Q297" s="161">
        <f t="shared" si="189"/>
        <v>37511.093399999998</v>
      </c>
      <c r="R297" s="141">
        <f t="shared" si="179"/>
        <v>1.8608810248928699E-3</v>
      </c>
      <c r="S297" s="153">
        <f>S$18</f>
        <v>1</v>
      </c>
      <c r="Z297" s="141">
        <f t="shared" si="190"/>
        <v>7417</v>
      </c>
      <c r="AA297" s="141">
        <f t="shared" si="191"/>
        <v>0.12429020130231938</v>
      </c>
      <c r="AB297" s="141">
        <f t="shared" si="181"/>
        <v>0.17961052892878837</v>
      </c>
      <c r="AC297" s="141">
        <f t="shared" si="182"/>
        <v>-4.3137930234225075E-2</v>
      </c>
      <c r="AD297" s="141">
        <f t="shared" si="183"/>
        <v>6.0911986961219577E-3</v>
      </c>
      <c r="AE297" s="141">
        <f t="shared" si="184"/>
        <v>3.7102701555637841E-5</v>
      </c>
      <c r="AF297" s="141">
        <f t="shared" si="185"/>
        <v>-4.3137930234225075E-2</v>
      </c>
      <c r="AG297" s="153"/>
      <c r="AH297" s="141">
        <f t="shared" si="192"/>
        <v>-4.9229128930347026E-2</v>
      </c>
      <c r="AI297" s="141">
        <f t="shared" si="193"/>
        <v>0.45236545821806484</v>
      </c>
      <c r="AJ297" s="141">
        <f t="shared" si="194"/>
        <v>-0.91132274039263672</v>
      </c>
      <c r="AK297" s="141">
        <f t="shared" si="195"/>
        <v>-0.22817139133265385</v>
      </c>
      <c r="AL297" s="141">
        <f t="shared" si="196"/>
        <v>0.39477607745053545</v>
      </c>
      <c r="AM297" s="141">
        <f t="shared" si="197"/>
        <v>0.19999217804216829</v>
      </c>
      <c r="AN297" s="141">
        <f t="shared" si="201"/>
        <v>13.32017378291995</v>
      </c>
      <c r="AO297" s="141">
        <f t="shared" si="201"/>
        <v>13.3232617933076</v>
      </c>
      <c r="AP297" s="141">
        <f t="shared" si="201"/>
        <v>13.316125839634195</v>
      </c>
      <c r="AQ297" s="141">
        <f t="shared" si="201"/>
        <v>13.332689577852461</v>
      </c>
      <c r="AR297" s="141">
        <f t="shared" si="201"/>
        <v>13.294625680641547</v>
      </c>
      <c r="AS297" s="141">
        <f t="shared" si="201"/>
        <v>13.384294879600981</v>
      </c>
      <c r="AT297" s="141">
        <f t="shared" si="201"/>
        <v>13.183361393279228</v>
      </c>
      <c r="AU297" s="141">
        <f t="shared" si="198"/>
        <v>13.727549334001573</v>
      </c>
    </row>
    <row r="298" spans="1:47" s="141" customFormat="1" ht="12.95" customHeight="1" x14ac:dyDescent="0.2">
      <c r="A298" s="15" t="s">
        <v>158</v>
      </c>
      <c r="B298" s="70" t="s">
        <v>84</v>
      </c>
      <c r="C298" s="72">
        <v>52723.803899999999</v>
      </c>
      <c r="D298" s="15">
        <v>2.0000000000000001E-4</v>
      </c>
      <c r="E298" s="141">
        <f t="shared" si="186"/>
        <v>7529.0762579917564</v>
      </c>
      <c r="F298" s="141">
        <f t="shared" si="187"/>
        <v>7529</v>
      </c>
      <c r="G298" s="141">
        <f t="shared" si="178"/>
        <v>0.13223180000204593</v>
      </c>
      <c r="K298" s="141">
        <f>+G298</f>
        <v>0.13223180000204593</v>
      </c>
      <c r="O298" s="141">
        <f t="shared" ref="O298:O329" ca="1" si="202">+C$11+C$12*F298</f>
        <v>7.6675381787466357E-2</v>
      </c>
      <c r="P298" s="141">
        <f t="shared" si="188"/>
        <v>0.17670950058041313</v>
      </c>
      <c r="Q298" s="161">
        <f t="shared" si="189"/>
        <v>37705.303899999999</v>
      </c>
      <c r="R298" s="141">
        <f t="shared" si="179"/>
        <v>1.9782658487388855E-3</v>
      </c>
      <c r="S298" s="153">
        <f>S$18</f>
        <v>1</v>
      </c>
      <c r="Z298" s="141">
        <f t="shared" si="190"/>
        <v>7529</v>
      </c>
      <c r="AA298" s="141">
        <f t="shared" si="191"/>
        <v>0.12923355573420323</v>
      </c>
      <c r="AB298" s="141">
        <f t="shared" si="181"/>
        <v>0.17970774484825583</v>
      </c>
      <c r="AC298" s="141">
        <f t="shared" si="182"/>
        <v>-4.4477700578367196E-2</v>
      </c>
      <c r="AD298" s="141">
        <f t="shared" si="183"/>
        <v>2.9982442678427035E-3</v>
      </c>
      <c r="AE298" s="141">
        <f t="shared" si="184"/>
        <v>8.9894686896516287E-6</v>
      </c>
      <c r="AF298" s="141">
        <f t="shared" si="185"/>
        <v>-4.4477700578367196E-2</v>
      </c>
      <c r="AG298" s="153"/>
      <c r="AH298" s="141">
        <f t="shared" si="192"/>
        <v>-4.7475944846209893E-2</v>
      </c>
      <c r="AI298" s="141">
        <f t="shared" si="193"/>
        <v>0.45705577419264021</v>
      </c>
      <c r="AJ298" s="141">
        <f t="shared" si="194"/>
        <v>-0.90287541029885998</v>
      </c>
      <c r="AK298" s="141">
        <f t="shared" si="195"/>
        <v>-0.23911784299344094</v>
      </c>
      <c r="AL298" s="141">
        <f t="shared" si="196"/>
        <v>0.41484997655892808</v>
      </c>
      <c r="AM298" s="141">
        <f t="shared" si="197"/>
        <v>0.21045192137955643</v>
      </c>
      <c r="AN298" s="141">
        <f t="shared" si="201"/>
        <v>13.355713744625442</v>
      </c>
      <c r="AO298" s="141">
        <f t="shared" si="201"/>
        <v>13.35822148644495</v>
      </c>
      <c r="AP298" s="141">
        <f t="shared" si="201"/>
        <v>13.352222840473798</v>
      </c>
      <c r="AQ298" s="141">
        <f t="shared" si="201"/>
        <v>13.36663316418333</v>
      </c>
      <c r="AR298" s="141">
        <f t="shared" si="201"/>
        <v>13.332358369678472</v>
      </c>
      <c r="AS298" s="141">
        <f t="shared" si="201"/>
        <v>13.415979430499734</v>
      </c>
      <c r="AT298" s="141">
        <f t="shared" si="201"/>
        <v>13.2225221361428</v>
      </c>
      <c r="AU298" s="141">
        <f t="shared" si="198"/>
        <v>13.77791506764671</v>
      </c>
    </row>
    <row r="299" spans="1:47" s="141" customFormat="1" ht="12.95" customHeight="1" x14ac:dyDescent="0.2">
      <c r="A299" s="24" t="s">
        <v>168</v>
      </c>
      <c r="B299" s="25" t="s">
        <v>84</v>
      </c>
      <c r="C299" s="15">
        <v>52817.442999999999</v>
      </c>
      <c r="D299" s="15">
        <v>2E-3</v>
      </c>
      <c r="E299" s="141">
        <f t="shared" si="186"/>
        <v>7583.0778651374767</v>
      </c>
      <c r="F299" s="141">
        <f t="shared" si="187"/>
        <v>7583</v>
      </c>
      <c r="G299" s="141">
        <f t="shared" si="178"/>
        <v>0.13501860000542365</v>
      </c>
      <c r="K299" s="141">
        <f>+G299</f>
        <v>0.13501860000542365</v>
      </c>
      <c r="O299" s="141">
        <f t="shared" ca="1" si="202"/>
        <v>8.0769299992519916E-2</v>
      </c>
      <c r="P299" s="141">
        <f t="shared" si="188"/>
        <v>0.17825499450657406</v>
      </c>
      <c r="Q299" s="161">
        <f t="shared" si="189"/>
        <v>37798.942999999999</v>
      </c>
      <c r="R299" s="141">
        <f t="shared" si="179"/>
        <v>1.8693858094591094E-3</v>
      </c>
      <c r="S299" s="153">
        <f>S$18</f>
        <v>1</v>
      </c>
      <c r="Z299" s="141">
        <f t="shared" si="190"/>
        <v>7583</v>
      </c>
      <c r="AA299" s="141">
        <f t="shared" si="191"/>
        <v>0.13165221435705057</v>
      </c>
      <c r="AB299" s="141">
        <f t="shared" si="181"/>
        <v>0.18162138015494714</v>
      </c>
      <c r="AC299" s="141">
        <f t="shared" si="182"/>
        <v>-4.323639450115041E-2</v>
      </c>
      <c r="AD299" s="141">
        <f t="shared" si="183"/>
        <v>3.366385648373077E-3</v>
      </c>
      <c r="AE299" s="141">
        <f t="shared" si="184"/>
        <v>1.1332552333572221E-5</v>
      </c>
      <c r="AF299" s="141">
        <f t="shared" si="185"/>
        <v>-4.323639450115041E-2</v>
      </c>
      <c r="AG299" s="153"/>
      <c r="AH299" s="141">
        <f t="shared" si="192"/>
        <v>-4.660278014952348E-2</v>
      </c>
      <c r="AI299" s="141">
        <f t="shared" si="193"/>
        <v>0.45943116575886622</v>
      </c>
      <c r="AJ299" s="141">
        <f t="shared" si="194"/>
        <v>-0.8986083058139358</v>
      </c>
      <c r="AK299" s="141">
        <f t="shared" si="195"/>
        <v>-0.24444040300770825</v>
      </c>
      <c r="AL299" s="141">
        <f t="shared" si="196"/>
        <v>0.4246745322537076</v>
      </c>
      <c r="AM299" s="141">
        <f t="shared" si="197"/>
        <v>0.21558711412641954</v>
      </c>
      <c r="AN299" s="141">
        <f t="shared" si="201"/>
        <v>13.372972946477196</v>
      </c>
      <c r="AO299" s="141">
        <f t="shared" si="201"/>
        <v>13.375222065886105</v>
      </c>
      <c r="AP299" s="141">
        <f t="shared" si="201"/>
        <v>13.369746066815036</v>
      </c>
      <c r="AQ299" s="141">
        <f t="shared" si="201"/>
        <v>13.383134038606324</v>
      </c>
      <c r="AR299" s="141">
        <f t="shared" si="201"/>
        <v>13.350723715379761</v>
      </c>
      <c r="AS299" s="141">
        <f t="shared" si="201"/>
        <v>13.431220167345817</v>
      </c>
      <c r="AT299" s="141">
        <f t="shared" si="201"/>
        <v>13.241904877613374</v>
      </c>
      <c r="AU299" s="141">
        <f t="shared" si="198"/>
        <v>13.802198546368473</v>
      </c>
    </row>
    <row r="300" spans="1:47" s="141" customFormat="1" ht="12.95" customHeight="1" x14ac:dyDescent="0.2">
      <c r="A300" s="150" t="s">
        <v>1026</v>
      </c>
      <c r="B300" s="151" t="s">
        <v>84</v>
      </c>
      <c r="C300" s="152">
        <v>52874.665399999998</v>
      </c>
      <c r="D300" s="152" t="s">
        <v>163</v>
      </c>
      <c r="E300" s="141">
        <f t="shared" si="186"/>
        <v>7616.0779854369584</v>
      </c>
      <c r="F300" s="141">
        <f t="shared" si="187"/>
        <v>7616</v>
      </c>
      <c r="G300" s="141">
        <f t="shared" si="178"/>
        <v>0.13522720000037225</v>
      </c>
      <c r="K300" s="141">
        <f>+C300-(C$7+F300*C$8)</f>
        <v>0.13522720000037225</v>
      </c>
      <c r="O300" s="141">
        <f t="shared" ca="1" si="202"/>
        <v>8.3271138895608332E-2</v>
      </c>
      <c r="P300" s="141">
        <f t="shared" si="188"/>
        <v>0.1792018254361788</v>
      </c>
      <c r="Q300" s="161">
        <f t="shared" si="189"/>
        <v>37856.165399999998</v>
      </c>
      <c r="R300" s="141">
        <f t="shared" si="179"/>
        <v>1.9337676822194841E-3</v>
      </c>
      <c r="S300" s="153">
        <f>S$18</f>
        <v>1</v>
      </c>
      <c r="Z300" s="141">
        <f t="shared" si="190"/>
        <v>7616</v>
      </c>
      <c r="AA300" s="141">
        <f t="shared" si="191"/>
        <v>0.13314162175207311</v>
      </c>
      <c r="AB300" s="141">
        <f t="shared" si="181"/>
        <v>0.18128740368447793</v>
      </c>
      <c r="AC300" s="141">
        <f t="shared" si="182"/>
        <v>-4.3974625435806547E-2</v>
      </c>
      <c r="AD300" s="141">
        <f t="shared" si="183"/>
        <v>2.0855782482991359E-3</v>
      </c>
      <c r="AE300" s="141">
        <f t="shared" si="184"/>
        <v>4.3496366297784923E-6</v>
      </c>
      <c r="AF300" s="141">
        <f t="shared" si="185"/>
        <v>-4.3974625435806547E-2</v>
      </c>
      <c r="AG300" s="153"/>
      <c r="AH300" s="141">
        <f t="shared" si="192"/>
        <v>-4.6060203684105669E-2</v>
      </c>
      <c r="AI300" s="141">
        <f t="shared" si="193"/>
        <v>0.46092062140122714</v>
      </c>
      <c r="AJ300" s="141">
        <f t="shared" si="194"/>
        <v>-0.89593616013509125</v>
      </c>
      <c r="AK300" s="141">
        <f t="shared" si="195"/>
        <v>-0.24770788995296464</v>
      </c>
      <c r="AL300" s="141">
        <f t="shared" si="196"/>
        <v>0.43072738711970404</v>
      </c>
      <c r="AM300" s="141">
        <f t="shared" si="197"/>
        <v>0.21875628068601657</v>
      </c>
      <c r="AN300" s="141">
        <f t="shared" si="201"/>
        <v>13.383561516242318</v>
      </c>
      <c r="AO300" s="141">
        <f t="shared" si="201"/>
        <v>13.385659847192828</v>
      </c>
      <c r="AP300" s="141">
        <f t="shared" si="201"/>
        <v>13.380493649851317</v>
      </c>
      <c r="AQ300" s="141">
        <f t="shared" si="201"/>
        <v>13.393264958328079</v>
      </c>
      <c r="AR300" s="141">
        <f t="shared" si="201"/>
        <v>13.362000840909685</v>
      </c>
      <c r="AS300" s="141">
        <f t="shared" si="201"/>
        <v>13.440527852970639</v>
      </c>
      <c r="AT300" s="141">
        <f t="shared" si="201"/>
        <v>13.253912351658061</v>
      </c>
      <c r="AU300" s="141">
        <f t="shared" si="198"/>
        <v>13.81703845003177</v>
      </c>
    </row>
    <row r="301" spans="1:47" s="141" customFormat="1" ht="12.95" customHeight="1" x14ac:dyDescent="0.2">
      <c r="A301" s="24" t="s">
        <v>159</v>
      </c>
      <c r="B301" s="25" t="s">
        <v>84</v>
      </c>
      <c r="C301" s="15">
        <v>53096.625</v>
      </c>
      <c r="D301" s="15">
        <v>1E-3</v>
      </c>
      <c r="E301" s="141">
        <f t="shared" si="186"/>
        <v>7744.0819402103516</v>
      </c>
      <c r="F301" s="141">
        <f t="shared" si="187"/>
        <v>7744</v>
      </c>
      <c r="G301" s="141">
        <f t="shared" si="178"/>
        <v>0.14208480000525014</v>
      </c>
      <c r="K301" s="141">
        <f>+G301</f>
        <v>0.14208480000525014</v>
      </c>
      <c r="O301" s="141">
        <f t="shared" ca="1" si="202"/>
        <v>9.2975241307587275E-2</v>
      </c>
      <c r="P301" s="141">
        <f t="shared" si="188"/>
        <v>0.1828913391827468</v>
      </c>
      <c r="Q301" s="161">
        <f t="shared" si="189"/>
        <v>38078.125</v>
      </c>
      <c r="R301" s="141">
        <f t="shared" si="179"/>
        <v>1.6651736396445698E-3</v>
      </c>
      <c r="S301" s="153">
        <f>S$18</f>
        <v>1</v>
      </c>
      <c r="Z301" s="141">
        <f t="shared" si="190"/>
        <v>7744</v>
      </c>
      <c r="AA301" s="141">
        <f t="shared" si="191"/>
        <v>0.13900050714451284</v>
      </c>
      <c r="AB301" s="141">
        <f t="shared" si="181"/>
        <v>0.18597563204348411</v>
      </c>
      <c r="AC301" s="141">
        <f t="shared" si="182"/>
        <v>-4.0806539177496659E-2</v>
      </c>
      <c r="AD301" s="141">
        <f t="shared" si="183"/>
        <v>3.0842928607373032E-3</v>
      </c>
      <c r="AE301" s="141">
        <f t="shared" si="184"/>
        <v>9.5128624507950979E-6</v>
      </c>
      <c r="AF301" s="141">
        <f t="shared" si="185"/>
        <v>-4.0806539177496659E-2</v>
      </c>
      <c r="AG301" s="153"/>
      <c r="AH301" s="141">
        <f t="shared" si="192"/>
        <v>-4.3890832038233962E-2</v>
      </c>
      <c r="AI301" s="141">
        <f t="shared" si="193"/>
        <v>0.46698052633774778</v>
      </c>
      <c r="AJ301" s="141">
        <f t="shared" si="194"/>
        <v>-0.88508981840817935</v>
      </c>
      <c r="AK301" s="141">
        <f t="shared" si="195"/>
        <v>-0.26049187294847548</v>
      </c>
      <c r="AL301" s="141">
        <f t="shared" si="196"/>
        <v>0.45457477229489224</v>
      </c>
      <c r="AM301" s="141">
        <f t="shared" si="197"/>
        <v>0.23128384374252256</v>
      </c>
      <c r="AN301" s="141">
        <f t="shared" ref="AN301:AT310" si="203">$AU301+$AB$7*SIN(AO301)</f>
        <v>13.424942230160585</v>
      </c>
      <c r="AO301" s="141">
        <f t="shared" si="203"/>
        <v>13.426510258977714</v>
      </c>
      <c r="AP301" s="141">
        <f t="shared" si="203"/>
        <v>13.422468057903018</v>
      </c>
      <c r="AQ301" s="141">
        <f t="shared" si="203"/>
        <v>13.432927322113432</v>
      </c>
      <c r="AR301" s="141">
        <f t="shared" si="203"/>
        <v>13.406117483680704</v>
      </c>
      <c r="AS301" s="141">
        <f t="shared" si="203"/>
        <v>13.476632283892634</v>
      </c>
      <c r="AT301" s="141">
        <f t="shared" si="203"/>
        <v>13.301665472459524</v>
      </c>
      <c r="AU301" s="141">
        <f t="shared" si="198"/>
        <v>13.874599288483356</v>
      </c>
    </row>
    <row r="302" spans="1:47" s="141" customFormat="1" ht="12.95" customHeight="1" x14ac:dyDescent="0.2">
      <c r="A302" s="20" t="s">
        <v>267</v>
      </c>
      <c r="B302" s="71" t="s">
        <v>84</v>
      </c>
      <c r="C302" s="20">
        <v>53202.409</v>
      </c>
      <c r="D302" s="20">
        <v>5.0000000000000001E-3</v>
      </c>
      <c r="E302" s="141">
        <f t="shared" si="186"/>
        <v>7805.0875031675223</v>
      </c>
      <c r="F302" s="141">
        <f t="shared" si="187"/>
        <v>7805</v>
      </c>
      <c r="G302" s="141">
        <f t="shared" si="178"/>
        <v>0.15173100000538398</v>
      </c>
      <c r="I302" s="141">
        <f>+G302</f>
        <v>0.15173100000538398</v>
      </c>
      <c r="O302" s="141">
        <f t="shared" ca="1" si="202"/>
        <v>9.7599852613295957E-2</v>
      </c>
      <c r="P302" s="141">
        <f t="shared" si="188"/>
        <v>0.18465910978280156</v>
      </c>
      <c r="Q302" s="161">
        <f t="shared" si="189"/>
        <v>38183.909</v>
      </c>
      <c r="R302" s="141">
        <f t="shared" si="179"/>
        <v>1.0842604135136635E-3</v>
      </c>
      <c r="S302" s="153">
        <f>S$16</f>
        <v>0.1</v>
      </c>
      <c r="Z302" s="141">
        <f t="shared" si="190"/>
        <v>7805</v>
      </c>
      <c r="AA302" s="141">
        <f t="shared" si="191"/>
        <v>0.14183864456656661</v>
      </c>
      <c r="AB302" s="141">
        <f t="shared" si="181"/>
        <v>0.19455146522161892</v>
      </c>
      <c r="AC302" s="141">
        <f t="shared" si="182"/>
        <v>-3.2928109777417586E-2</v>
      </c>
      <c r="AD302" s="141">
        <f t="shared" si="183"/>
        <v>9.8923554388173629E-3</v>
      </c>
      <c r="AE302" s="141">
        <f t="shared" si="184"/>
        <v>9.7858696127899472E-6</v>
      </c>
      <c r="AF302" s="141">
        <f t="shared" si="185"/>
        <v>-3.2928109777417586E-2</v>
      </c>
      <c r="AG302" s="153"/>
      <c r="AH302" s="141">
        <f t="shared" si="192"/>
        <v>-4.2820465216234956E-2</v>
      </c>
      <c r="AI302" s="141">
        <f t="shared" si="193"/>
        <v>0.47003343269750619</v>
      </c>
      <c r="AJ302" s="141">
        <f t="shared" si="194"/>
        <v>-0.87963970878416009</v>
      </c>
      <c r="AK302" s="141">
        <f t="shared" si="195"/>
        <v>-0.26664810653181187</v>
      </c>
      <c r="AL302" s="141">
        <f t="shared" si="196"/>
        <v>0.46615754858523989</v>
      </c>
      <c r="AM302" s="141">
        <f t="shared" si="197"/>
        <v>0.2373932776883185</v>
      </c>
      <c r="AN302" s="141">
        <f t="shared" si="203"/>
        <v>13.444844500446003</v>
      </c>
      <c r="AO302" s="141">
        <f t="shared" si="203"/>
        <v>13.446191151230211</v>
      </c>
      <c r="AP302" s="141">
        <f t="shared" si="203"/>
        <v>13.442636993429112</v>
      </c>
      <c r="AQ302" s="141">
        <f t="shared" si="203"/>
        <v>13.452050629429651</v>
      </c>
      <c r="AR302" s="141">
        <f t="shared" si="203"/>
        <v>13.427345113816175</v>
      </c>
      <c r="AS302" s="141">
        <f t="shared" si="203"/>
        <v>13.493867802066861</v>
      </c>
      <c r="AT302" s="141">
        <f t="shared" si="203"/>
        <v>13.325088761220881</v>
      </c>
      <c r="AU302" s="141">
        <f t="shared" si="198"/>
        <v>13.902030625557941</v>
      </c>
    </row>
    <row r="303" spans="1:47" s="141" customFormat="1" ht="12.95" customHeight="1" x14ac:dyDescent="0.2">
      <c r="A303" s="150" t="s">
        <v>1026</v>
      </c>
      <c r="B303" s="151" t="s">
        <v>84</v>
      </c>
      <c r="C303" s="152">
        <v>53545.743300000002</v>
      </c>
      <c r="D303" s="152" t="s">
        <v>163</v>
      </c>
      <c r="E303" s="141">
        <f t="shared" si="186"/>
        <v>8003.0881672944834</v>
      </c>
      <c r="F303" s="141">
        <f t="shared" si="187"/>
        <v>8003</v>
      </c>
      <c r="G303" s="141">
        <f t="shared" si="178"/>
        <v>0.15288260000670562</v>
      </c>
      <c r="K303" s="141">
        <f>+C303-(C$7+F303*C$8)</f>
        <v>0.15288260000670562</v>
      </c>
      <c r="O303" s="141">
        <f t="shared" ca="1" si="202"/>
        <v>0.1126108860318259</v>
      </c>
      <c r="P303" s="141">
        <f t="shared" si="188"/>
        <v>0.19043931696569852</v>
      </c>
      <c r="Q303" s="161">
        <f t="shared" si="189"/>
        <v>38527.243300000002</v>
      </c>
      <c r="R303" s="141">
        <f t="shared" si="179"/>
        <v>1.4105069887379051E-3</v>
      </c>
      <c r="S303" s="153">
        <f>S$18</f>
        <v>1</v>
      </c>
      <c r="Z303" s="141">
        <f t="shared" si="190"/>
        <v>8003</v>
      </c>
      <c r="AA303" s="141">
        <f t="shared" si="191"/>
        <v>0.15125786787478523</v>
      </c>
      <c r="AB303" s="141">
        <f t="shared" si="181"/>
        <v>0.1920640490976189</v>
      </c>
      <c r="AC303" s="141">
        <f t="shared" si="182"/>
        <v>-3.7556716958992903E-2</v>
      </c>
      <c r="AD303" s="141">
        <f t="shared" si="183"/>
        <v>1.6247321319203811E-3</v>
      </c>
      <c r="AE303" s="141">
        <f t="shared" si="184"/>
        <v>2.6397545004945468E-6</v>
      </c>
      <c r="AF303" s="141">
        <f t="shared" si="185"/>
        <v>-3.7556716958992903E-2</v>
      </c>
      <c r="AG303" s="153"/>
      <c r="AH303" s="141">
        <f t="shared" si="192"/>
        <v>-3.9181449090913291E-2</v>
      </c>
      <c r="AI303" s="141">
        <f t="shared" si="193"/>
        <v>0.48073604100837974</v>
      </c>
      <c r="AJ303" s="141">
        <f t="shared" si="194"/>
        <v>-0.86059774651686571</v>
      </c>
      <c r="AK303" s="141">
        <f t="shared" si="195"/>
        <v>-0.28693329550217439</v>
      </c>
      <c r="AL303" s="141">
        <f t="shared" si="196"/>
        <v>0.50481952348615655</v>
      </c>
      <c r="AM303" s="141">
        <f t="shared" si="197"/>
        <v>0.25791038359744323</v>
      </c>
      <c r="AN303" s="141">
        <f t="shared" si="203"/>
        <v>13.510325580451122</v>
      </c>
      <c r="AO303" s="141">
        <f t="shared" si="203"/>
        <v>13.511092551582198</v>
      </c>
      <c r="AP303" s="141">
        <f t="shared" si="203"/>
        <v>13.508889655176429</v>
      </c>
      <c r="AQ303" s="141">
        <f t="shared" si="203"/>
        <v>13.515234975328681</v>
      </c>
      <c r="AR303" s="141">
        <f t="shared" si="203"/>
        <v>13.497105130783543</v>
      </c>
      <c r="AS303" s="141">
        <f t="shared" si="203"/>
        <v>13.550188888108503</v>
      </c>
      <c r="AT303" s="141">
        <f t="shared" si="203"/>
        <v>13.404123194053154</v>
      </c>
      <c r="AU303" s="141">
        <f t="shared" si="198"/>
        <v>13.991070047537736</v>
      </c>
    </row>
    <row r="304" spans="1:47" s="141" customFormat="1" ht="12.95" customHeight="1" x14ac:dyDescent="0.2">
      <c r="A304" s="150" t="s">
        <v>1026</v>
      </c>
      <c r="B304" s="151" t="s">
        <v>84</v>
      </c>
      <c r="C304" s="152">
        <v>53552.678999999996</v>
      </c>
      <c r="D304" s="152" t="s">
        <v>163</v>
      </c>
      <c r="E304" s="141">
        <f t="shared" si="186"/>
        <v>8007.087980905254</v>
      </c>
      <c r="F304" s="141">
        <f t="shared" si="187"/>
        <v>8007</v>
      </c>
      <c r="G304" s="141">
        <f t="shared" si="178"/>
        <v>0.15255939999769907</v>
      </c>
      <c r="K304" s="141">
        <f>+C304-(C$7+F304*C$8)</f>
        <v>0.15255939999769907</v>
      </c>
      <c r="O304" s="141">
        <f t="shared" ca="1" si="202"/>
        <v>0.11291413923220028</v>
      </c>
      <c r="P304" s="141">
        <f t="shared" si="188"/>
        <v>0.19055675369551386</v>
      </c>
      <c r="Q304" s="161">
        <f t="shared" si="189"/>
        <v>38534.178999999996</v>
      </c>
      <c r="R304" s="141">
        <f t="shared" si="179"/>
        <v>1.4437988880368392E-3</v>
      </c>
      <c r="S304" s="153">
        <f>S$18</f>
        <v>1</v>
      </c>
      <c r="Z304" s="141">
        <f t="shared" si="190"/>
        <v>8007</v>
      </c>
      <c r="AA304" s="141">
        <f t="shared" si="191"/>
        <v>0.15145144180893169</v>
      </c>
      <c r="AB304" s="141">
        <f t="shared" si="181"/>
        <v>0.19166471188428125</v>
      </c>
      <c r="AC304" s="141">
        <f t="shared" si="182"/>
        <v>-3.799735369781479E-2</v>
      </c>
      <c r="AD304" s="141">
        <f t="shared" si="183"/>
        <v>1.1079581887673828E-3</v>
      </c>
      <c r="AE304" s="141">
        <f t="shared" si="184"/>
        <v>1.2275713480566995E-6</v>
      </c>
      <c r="AF304" s="141">
        <f t="shared" si="185"/>
        <v>-3.799735369781479E-2</v>
      </c>
      <c r="AG304" s="153"/>
      <c r="AH304" s="141">
        <f t="shared" si="192"/>
        <v>-3.9105311886582179E-2</v>
      </c>
      <c r="AI304" s="141">
        <f t="shared" si="193"/>
        <v>0.48096545350999576</v>
      </c>
      <c r="AJ304" s="141">
        <f t="shared" si="194"/>
        <v>-0.86019057584197223</v>
      </c>
      <c r="AK304" s="141">
        <f t="shared" si="195"/>
        <v>-0.28734807242315841</v>
      </c>
      <c r="AL304" s="141">
        <f t="shared" si="196"/>
        <v>0.5056184785009824</v>
      </c>
      <c r="AM304" s="141">
        <f t="shared" si="197"/>
        <v>0.25833647737905457</v>
      </c>
      <c r="AN304" s="141">
        <f t="shared" si="203"/>
        <v>13.511663133564012</v>
      </c>
      <c r="AO304" s="141">
        <f t="shared" si="203"/>
        <v>13.512420514180901</v>
      </c>
      <c r="AP304" s="141">
        <f t="shared" si="203"/>
        <v>13.510241133350426</v>
      </c>
      <c r="AQ304" s="141">
        <f t="shared" si="203"/>
        <v>13.516530256773528</v>
      </c>
      <c r="AR304" s="141">
        <f t="shared" si="203"/>
        <v>13.498527483548438</v>
      </c>
      <c r="AS304" s="141">
        <f t="shared" si="203"/>
        <v>13.551335485243879</v>
      </c>
      <c r="AT304" s="141">
        <f t="shared" si="203"/>
        <v>13.405767565956952</v>
      </c>
      <c r="AU304" s="141">
        <f t="shared" si="198"/>
        <v>13.992868823739347</v>
      </c>
    </row>
    <row r="305" spans="1:47" s="141" customFormat="1" ht="12.95" customHeight="1" x14ac:dyDescent="0.2">
      <c r="A305" s="20" t="s">
        <v>267</v>
      </c>
      <c r="B305" s="71" t="s">
        <v>84</v>
      </c>
      <c r="C305" s="20">
        <v>53554.409</v>
      </c>
      <c r="D305" s="20">
        <v>5.0000000000000001E-3</v>
      </c>
      <c r="E305" s="141">
        <f t="shared" si="186"/>
        <v>8008.0856707630401</v>
      </c>
      <c r="F305" s="141">
        <f t="shared" si="187"/>
        <v>8008</v>
      </c>
      <c r="G305" s="141">
        <f t="shared" ref="G305:G336" si="204">+C305-(C$7+F305*C$8)</f>
        <v>0.14855360000365181</v>
      </c>
      <c r="I305" s="141">
        <f>+G305</f>
        <v>0.14855360000365181</v>
      </c>
      <c r="O305" s="141">
        <f t="shared" ca="1" si="202"/>
        <v>0.11298995253229382</v>
      </c>
      <c r="P305" s="141">
        <f t="shared" si="188"/>
        <v>0.19058611699224698</v>
      </c>
      <c r="Q305" s="161">
        <f t="shared" si="189"/>
        <v>38535.909</v>
      </c>
      <c r="R305" s="141">
        <f t="shared" si="179"/>
        <v>1.7667324843965416E-3</v>
      </c>
      <c r="S305" s="153">
        <f>S$16</f>
        <v>0.1</v>
      </c>
      <c r="Z305" s="141">
        <f t="shared" si="190"/>
        <v>8008</v>
      </c>
      <c r="AA305" s="141">
        <f t="shared" si="191"/>
        <v>0.15149985576495287</v>
      </c>
      <c r="AB305" s="141">
        <f t="shared" ref="AB305:AB336" si="205">IF(S305&lt;&gt;0,G305-AH305, -9999)</f>
        <v>0.18763986123094592</v>
      </c>
      <c r="AC305" s="141">
        <f t="shared" ref="AC305:AC336" si="206">+G305-P305</f>
        <v>-4.203251698859517E-2</v>
      </c>
      <c r="AD305" s="141">
        <f t="shared" ref="AD305:AD336" si="207">IF(S305&lt;&gt;0,G305-AA305, -9999)</f>
        <v>-2.9462557613010587E-3</v>
      </c>
      <c r="AE305" s="141">
        <f t="shared" ref="AE305:AE336" si="208">+(G305-AA305)^2*S305</f>
        <v>8.6804230109996812E-7</v>
      </c>
      <c r="AF305" s="141">
        <f t="shared" ref="AF305:AF336" si="209">IF(S305&lt;&gt;0,G305-P305, -9999)</f>
        <v>-4.203251698859517E-2</v>
      </c>
      <c r="AG305" s="153"/>
      <c r="AH305" s="141">
        <f t="shared" si="192"/>
        <v>-3.9086261227294104E-2</v>
      </c>
      <c r="AI305" s="141">
        <f t="shared" si="193"/>
        <v>0.48102289188554959</v>
      </c>
      <c r="AJ305" s="141">
        <f t="shared" si="194"/>
        <v>-0.86008863795744406</v>
      </c>
      <c r="AK305" s="141">
        <f t="shared" si="195"/>
        <v>-0.28745179844375851</v>
      </c>
      <c r="AL305" s="141">
        <f t="shared" si="196"/>
        <v>0.50581833371415796</v>
      </c>
      <c r="AM305" s="141">
        <f t="shared" si="197"/>
        <v>0.25844307668003441</v>
      </c>
      <c r="AN305" s="141">
        <f t="shared" si="203"/>
        <v>13.511997617018521</v>
      </c>
      <c r="AO305" s="141">
        <f t="shared" si="203"/>
        <v>13.512752612620442</v>
      </c>
      <c r="AP305" s="141">
        <f t="shared" si="203"/>
        <v>13.510579087093332</v>
      </c>
      <c r="AQ305" s="141">
        <f t="shared" si="203"/>
        <v>13.516854199769103</v>
      </c>
      <c r="AR305" s="141">
        <f t="shared" si="203"/>
        <v>13.498883150669382</v>
      </c>
      <c r="AS305" s="141">
        <f t="shared" si="203"/>
        <v>13.551622203452135</v>
      </c>
      <c r="AT305" s="141">
        <f t="shared" si="203"/>
        <v>13.406178955729438</v>
      </c>
      <c r="AU305" s="141">
        <f t="shared" si="198"/>
        <v>13.993318517789749</v>
      </c>
    </row>
    <row r="306" spans="1:47" s="141" customFormat="1" ht="12.95" customHeight="1" x14ac:dyDescent="0.2">
      <c r="A306" s="150" t="s">
        <v>1026</v>
      </c>
      <c r="B306" s="151" t="s">
        <v>84</v>
      </c>
      <c r="C306" s="152">
        <v>53798.9162</v>
      </c>
      <c r="D306" s="152" t="s">
        <v>163</v>
      </c>
      <c r="E306" s="141">
        <f t="shared" si="186"/>
        <v>8149.0928115696051</v>
      </c>
      <c r="F306" s="141">
        <f t="shared" si="187"/>
        <v>8149</v>
      </c>
      <c r="G306" s="141">
        <f t="shared" si="204"/>
        <v>0.16093580000597285</v>
      </c>
      <c r="K306" s="141">
        <f>+C306-(C$7+F306*C$8)</f>
        <v>0.16093580000597285</v>
      </c>
      <c r="O306" s="141">
        <f t="shared" ca="1" si="202"/>
        <v>0.12367962784548947</v>
      </c>
      <c r="P306" s="141">
        <f t="shared" si="188"/>
        <v>0.1947428170516409</v>
      </c>
      <c r="Q306" s="161">
        <f t="shared" si="189"/>
        <v>38780.4162</v>
      </c>
      <c r="R306" s="141">
        <f t="shared" si="179"/>
        <v>1.14291440152609E-3</v>
      </c>
      <c r="S306" s="153">
        <f>S$18</f>
        <v>1</v>
      </c>
      <c r="Z306" s="141">
        <f t="shared" si="190"/>
        <v>8149</v>
      </c>
      <c r="AA306" s="141">
        <f t="shared" si="191"/>
        <v>0.15840861883984303</v>
      </c>
      <c r="AB306" s="141">
        <f t="shared" si="205"/>
        <v>0.19726999821777075</v>
      </c>
      <c r="AC306" s="141">
        <f t="shared" si="206"/>
        <v>-3.3807017045668047E-2</v>
      </c>
      <c r="AD306" s="141">
        <f t="shared" si="207"/>
        <v>2.5271811661298216E-3</v>
      </c>
      <c r="AE306" s="141">
        <f t="shared" si="208"/>
        <v>6.386644646441285E-6</v>
      </c>
      <c r="AF306" s="141">
        <f t="shared" si="209"/>
        <v>-3.3807017045668047E-2</v>
      </c>
      <c r="AG306" s="153"/>
      <c r="AH306" s="141">
        <f t="shared" si="192"/>
        <v>-3.6334198211797883E-2</v>
      </c>
      <c r="AI306" s="141">
        <f t="shared" si="193"/>
        <v>0.48947432528824908</v>
      </c>
      <c r="AJ306" s="141">
        <f t="shared" si="194"/>
        <v>-0.84511479927768696</v>
      </c>
      <c r="AK306" s="141">
        <f t="shared" si="195"/>
        <v>-0.30220739672532937</v>
      </c>
      <c r="AL306" s="141">
        <f t="shared" si="196"/>
        <v>0.53448185604804022</v>
      </c>
      <c r="AM306" s="141">
        <f t="shared" si="197"/>
        <v>0.27378999152994149</v>
      </c>
      <c r="AN306" s="141">
        <f t="shared" si="203"/>
        <v>13.559553774535319</v>
      </c>
      <c r="AO306" s="141">
        <f t="shared" si="203"/>
        <v>13.560020955909973</v>
      </c>
      <c r="AP306" s="141">
        <f t="shared" si="203"/>
        <v>13.558579328092049</v>
      </c>
      <c r="AQ306" s="141">
        <f t="shared" si="203"/>
        <v>13.563038225430418</v>
      </c>
      <c r="AR306" s="141">
        <f t="shared" si="203"/>
        <v>13.549344078510661</v>
      </c>
      <c r="AS306" s="141">
        <f t="shared" si="203"/>
        <v>13.592370082568298</v>
      </c>
      <c r="AT306" s="141">
        <f t="shared" si="203"/>
        <v>13.465376778265473</v>
      </c>
      <c r="AU306" s="141">
        <f t="shared" si="198"/>
        <v>14.056725378896573</v>
      </c>
    </row>
    <row r="307" spans="1:47" s="141" customFormat="1" ht="12.95" customHeight="1" x14ac:dyDescent="0.2">
      <c r="A307" s="24" t="s">
        <v>167</v>
      </c>
      <c r="B307" s="69"/>
      <c r="C307" s="15">
        <v>53814.522299999997</v>
      </c>
      <c r="D307" s="15">
        <v>2.9999999999999997E-4</v>
      </c>
      <c r="E307" s="141">
        <f t="shared" si="186"/>
        <v>8158.092839135832</v>
      </c>
      <c r="F307" s="141">
        <f t="shared" si="187"/>
        <v>8158</v>
      </c>
      <c r="G307" s="141">
        <f t="shared" si="204"/>
        <v>0.1609835999988718</v>
      </c>
      <c r="J307" s="141">
        <f>+G307</f>
        <v>0.1609835999988718</v>
      </c>
      <c r="O307" s="141">
        <f t="shared" ca="1" si="202"/>
        <v>0.12436194754633167</v>
      </c>
      <c r="P307" s="141">
        <f t="shared" si="188"/>
        <v>0.19500924918743828</v>
      </c>
      <c r="Q307" s="161">
        <f t="shared" si="189"/>
        <v>38796.022299999997</v>
      </c>
      <c r="R307" s="141">
        <f t="shared" si="179"/>
        <v>1.1577448027033953E-3</v>
      </c>
      <c r="S307" s="153">
        <f>S$17</f>
        <v>1</v>
      </c>
      <c r="Z307" s="141">
        <f t="shared" si="190"/>
        <v>8158</v>
      </c>
      <c r="AA307" s="141">
        <f t="shared" si="191"/>
        <v>0.158855189037136</v>
      </c>
      <c r="AB307" s="141">
        <f t="shared" si="205"/>
        <v>0.19713766014917408</v>
      </c>
      <c r="AC307" s="141">
        <f t="shared" si="206"/>
        <v>-3.4025649188566487E-2</v>
      </c>
      <c r="AD307" s="141">
        <f t="shared" si="207"/>
        <v>2.1284109617357994E-3</v>
      </c>
      <c r="AE307" s="141">
        <f t="shared" si="208"/>
        <v>4.5301332220371107E-6</v>
      </c>
      <c r="AF307" s="141">
        <f t="shared" si="209"/>
        <v>-3.4025649188566487E-2</v>
      </c>
      <c r="AG307" s="153"/>
      <c r="AH307" s="141">
        <f t="shared" si="192"/>
        <v>-3.6154060150302279E-2</v>
      </c>
      <c r="AI307" s="141">
        <f t="shared" si="193"/>
        <v>0.4900383705150515</v>
      </c>
      <c r="AJ307" s="141">
        <f t="shared" si="194"/>
        <v>-0.84411714129492854</v>
      </c>
      <c r="AK307" s="141">
        <f t="shared" si="195"/>
        <v>-0.30315822869987419</v>
      </c>
      <c r="AL307" s="141">
        <f t="shared" si="196"/>
        <v>0.53634534165042114</v>
      </c>
      <c r="AM307" s="141">
        <f t="shared" si="197"/>
        <v>0.27479183452740158</v>
      </c>
      <c r="AN307" s="141">
        <f t="shared" si="203"/>
        <v>13.562616761287005</v>
      </c>
      <c r="AO307" s="141">
        <f t="shared" si="203"/>
        <v>13.563068682683035</v>
      </c>
      <c r="AP307" s="141">
        <f t="shared" si="203"/>
        <v>13.561667545746548</v>
      </c>
      <c r="AQ307" s="141">
        <f t="shared" si="203"/>
        <v>13.566021562141056</v>
      </c>
      <c r="AR307" s="141">
        <f t="shared" si="203"/>
        <v>13.552585770207722</v>
      </c>
      <c r="AS307" s="141">
        <f t="shared" si="203"/>
        <v>13.594995828532332</v>
      </c>
      <c r="AT307" s="141">
        <f t="shared" si="203"/>
        <v>13.469235928615761</v>
      </c>
      <c r="AU307" s="141">
        <f t="shared" si="198"/>
        <v>14.0607726253502</v>
      </c>
    </row>
    <row r="308" spans="1:47" s="141" customFormat="1" ht="12.95" customHeight="1" x14ac:dyDescent="0.2">
      <c r="A308" s="15" t="s">
        <v>174</v>
      </c>
      <c r="B308" s="25" t="s">
        <v>84</v>
      </c>
      <c r="C308" s="15">
        <v>53814.522640000003</v>
      </c>
      <c r="D308" s="15" t="s">
        <v>175</v>
      </c>
      <c r="E308" s="141">
        <f t="shared" si="186"/>
        <v>8158.0930352136111</v>
      </c>
      <c r="F308" s="141">
        <f t="shared" si="187"/>
        <v>8158</v>
      </c>
      <c r="G308" s="141">
        <f t="shared" si="204"/>
        <v>0.16132360000483459</v>
      </c>
      <c r="K308" s="141">
        <f>+G308</f>
        <v>0.16132360000483459</v>
      </c>
      <c r="O308" s="141">
        <f t="shared" ca="1" si="202"/>
        <v>0.12436194754633167</v>
      </c>
      <c r="P308" s="141">
        <f t="shared" si="188"/>
        <v>0.19500924918743828</v>
      </c>
      <c r="Q308" s="161">
        <f t="shared" si="189"/>
        <v>38796.022640000003</v>
      </c>
      <c r="R308" s="141">
        <f t="shared" si="179"/>
        <v>1.134722960853449E-3</v>
      </c>
      <c r="S308" s="153">
        <f>S$18</f>
        <v>1</v>
      </c>
      <c r="Z308" s="141">
        <f t="shared" si="190"/>
        <v>8158</v>
      </c>
      <c r="AA308" s="141">
        <f t="shared" si="191"/>
        <v>0.158855189037136</v>
      </c>
      <c r="AB308" s="141">
        <f t="shared" si="205"/>
        <v>0.19747766015513687</v>
      </c>
      <c r="AC308" s="141">
        <f t="shared" si="206"/>
        <v>-3.3685649182603694E-2</v>
      </c>
      <c r="AD308" s="141">
        <f t="shared" si="207"/>
        <v>2.4684109676985921E-3</v>
      </c>
      <c r="AE308" s="141">
        <f t="shared" si="208"/>
        <v>6.0930527054547E-6</v>
      </c>
      <c r="AF308" s="141">
        <f t="shared" si="209"/>
        <v>-3.3685649182603694E-2</v>
      </c>
      <c r="AG308" s="153"/>
      <c r="AH308" s="141">
        <f t="shared" si="192"/>
        <v>-3.6154060150302279E-2</v>
      </c>
      <c r="AI308" s="141">
        <f t="shared" si="193"/>
        <v>0.4900383705150515</v>
      </c>
      <c r="AJ308" s="141">
        <f t="shared" si="194"/>
        <v>-0.84411714129492854</v>
      </c>
      <c r="AK308" s="141">
        <f t="shared" si="195"/>
        <v>-0.30315822869987419</v>
      </c>
      <c r="AL308" s="141">
        <f t="shared" si="196"/>
        <v>0.53634534165042114</v>
      </c>
      <c r="AM308" s="141">
        <f t="shared" si="197"/>
        <v>0.27479183452740158</v>
      </c>
      <c r="AN308" s="141">
        <f t="shared" si="203"/>
        <v>13.562616761287005</v>
      </c>
      <c r="AO308" s="141">
        <f t="shared" si="203"/>
        <v>13.563068682683035</v>
      </c>
      <c r="AP308" s="141">
        <f t="shared" si="203"/>
        <v>13.561667545746548</v>
      </c>
      <c r="AQ308" s="141">
        <f t="shared" si="203"/>
        <v>13.566021562141056</v>
      </c>
      <c r="AR308" s="141">
        <f t="shared" si="203"/>
        <v>13.552585770207722</v>
      </c>
      <c r="AS308" s="141">
        <f t="shared" si="203"/>
        <v>13.594995828532332</v>
      </c>
      <c r="AT308" s="141">
        <f t="shared" si="203"/>
        <v>13.469235928615761</v>
      </c>
      <c r="AU308" s="141">
        <f t="shared" si="198"/>
        <v>14.0607726253502</v>
      </c>
    </row>
    <row r="309" spans="1:47" s="141" customFormat="1" ht="12.95" customHeight="1" x14ac:dyDescent="0.2">
      <c r="A309" s="15" t="s">
        <v>174</v>
      </c>
      <c r="B309" s="25" t="s">
        <v>84</v>
      </c>
      <c r="C309" s="15">
        <v>53847.468950000002</v>
      </c>
      <c r="D309" s="15" t="s">
        <v>176</v>
      </c>
      <c r="E309" s="141">
        <f t="shared" si="186"/>
        <v>8177.0931504381388</v>
      </c>
      <c r="F309" s="141">
        <f t="shared" si="187"/>
        <v>8177</v>
      </c>
      <c r="G309" s="141">
        <f t="shared" si="204"/>
        <v>0.16152340000553522</v>
      </c>
      <c r="K309" s="141">
        <f>+G309</f>
        <v>0.16152340000553522</v>
      </c>
      <c r="O309" s="141">
        <f t="shared" ca="1" si="202"/>
        <v>0.12580240024810985</v>
      </c>
      <c r="P309" s="141">
        <f t="shared" si="188"/>
        <v>0.19557215478899453</v>
      </c>
      <c r="Q309" s="161">
        <f t="shared" si="189"/>
        <v>38828.968950000002</v>
      </c>
      <c r="R309" s="141">
        <f t="shared" si="179"/>
        <v>1.1593177023041434E-3</v>
      </c>
      <c r="S309" s="153">
        <f>S$18</f>
        <v>1</v>
      </c>
      <c r="Z309" s="141">
        <f t="shared" si="190"/>
        <v>8177</v>
      </c>
      <c r="AA309" s="141">
        <f t="shared" si="191"/>
        <v>0.15980016285718401</v>
      </c>
      <c r="AB309" s="141">
        <f t="shared" si="205"/>
        <v>0.19729539193734574</v>
      </c>
      <c r="AC309" s="141">
        <f t="shared" si="206"/>
        <v>-3.4048754783459312E-2</v>
      </c>
      <c r="AD309" s="141">
        <f t="shared" si="207"/>
        <v>1.7232371483512088E-3</v>
      </c>
      <c r="AE309" s="141">
        <f t="shared" si="208"/>
        <v>2.9695462694576059E-6</v>
      </c>
      <c r="AF309" s="141">
        <f t="shared" si="209"/>
        <v>-3.4048754783459312E-2</v>
      </c>
      <c r="AG309" s="153"/>
      <c r="AH309" s="141">
        <f t="shared" si="192"/>
        <v>-3.5771991931810528E-2</v>
      </c>
      <c r="AI309" s="141">
        <f t="shared" si="193"/>
        <v>0.49123919972257324</v>
      </c>
      <c r="AJ309" s="141">
        <f t="shared" si="194"/>
        <v>-0.84199383225634372</v>
      </c>
      <c r="AK309" s="141">
        <f t="shared" si="195"/>
        <v>-0.30516917156957613</v>
      </c>
      <c r="AL309" s="141">
        <f t="shared" si="196"/>
        <v>0.54029330666817188</v>
      </c>
      <c r="AM309" s="141">
        <f t="shared" si="197"/>
        <v>0.27691602854048769</v>
      </c>
      <c r="AN309" s="141">
        <f t="shared" si="203"/>
        <v>13.569094317542767</v>
      </c>
      <c r="AO309" s="141">
        <f t="shared" si="203"/>
        <v>13.569515173580074</v>
      </c>
      <c r="AP309" s="141">
        <f t="shared" si="203"/>
        <v>13.568197122288527</v>
      </c>
      <c r="AQ309" s="141">
        <f t="shared" si="203"/>
        <v>13.572334178411417</v>
      </c>
      <c r="AR309" s="141">
        <f t="shared" si="203"/>
        <v>13.559437447112657</v>
      </c>
      <c r="AS309" s="141">
        <f t="shared" si="203"/>
        <v>13.600550303803789</v>
      </c>
      <c r="AT309" s="141">
        <f t="shared" si="203"/>
        <v>13.477414847117466</v>
      </c>
      <c r="AU309" s="141">
        <f t="shared" si="198"/>
        <v>14.069316812307857</v>
      </c>
    </row>
    <row r="310" spans="1:47" s="141" customFormat="1" ht="12.95" customHeight="1" x14ac:dyDescent="0.2">
      <c r="A310" s="15" t="s">
        <v>174</v>
      </c>
      <c r="B310" s="25" t="s">
        <v>84</v>
      </c>
      <c r="C310" s="15">
        <v>53906.428070000002</v>
      </c>
      <c r="D310" s="15" t="s">
        <v>176</v>
      </c>
      <c r="E310" s="141">
        <f t="shared" si="186"/>
        <v>8211.0948360149687</v>
      </c>
      <c r="F310" s="141">
        <f t="shared" si="187"/>
        <v>8211</v>
      </c>
      <c r="G310" s="141">
        <f t="shared" si="204"/>
        <v>0.1644462000040221</v>
      </c>
      <c r="K310" s="141">
        <f>+G310</f>
        <v>0.1644462000040221</v>
      </c>
      <c r="O310" s="141">
        <f t="shared" ca="1" si="202"/>
        <v>0.1283800524512918</v>
      </c>
      <c r="P310" s="141">
        <f t="shared" si="188"/>
        <v>0.19658094233593321</v>
      </c>
      <c r="Q310" s="161">
        <f t="shared" si="189"/>
        <v>38887.928070000002</v>
      </c>
      <c r="R310" s="141">
        <f t="shared" si="179"/>
        <v>1.0326416647383195E-3</v>
      </c>
      <c r="S310" s="153">
        <f>S$18</f>
        <v>1</v>
      </c>
      <c r="Z310" s="141">
        <f t="shared" si="190"/>
        <v>8211</v>
      </c>
      <c r="AA310" s="141">
        <f t="shared" si="191"/>
        <v>0.16149868694399114</v>
      </c>
      <c r="AB310" s="141">
        <f t="shared" si="205"/>
        <v>0.19952845539596417</v>
      </c>
      <c r="AC310" s="141">
        <f t="shared" si="206"/>
        <v>-3.2134742331911104E-2</v>
      </c>
      <c r="AD310" s="141">
        <f t="shared" si="207"/>
        <v>2.9475130600309651E-3</v>
      </c>
      <c r="AE310" s="141">
        <f t="shared" si="208"/>
        <v>8.6878332390531031E-6</v>
      </c>
      <c r="AF310" s="141">
        <f t="shared" si="209"/>
        <v>-3.2134742331911104E-2</v>
      </c>
      <c r="AG310" s="153"/>
      <c r="AH310" s="141">
        <f t="shared" si="192"/>
        <v>-3.5082255391942062E-2</v>
      </c>
      <c r="AI310" s="141">
        <f t="shared" si="193"/>
        <v>0.49342264336018238</v>
      </c>
      <c r="AJ310" s="141">
        <f t="shared" si="194"/>
        <v>-0.83813532773893373</v>
      </c>
      <c r="AK310" s="141">
        <f t="shared" si="195"/>
        <v>-0.3087801109449963</v>
      </c>
      <c r="AL310" s="141">
        <f t="shared" si="196"/>
        <v>0.54740605846877322</v>
      </c>
      <c r="AM310" s="141">
        <f t="shared" si="197"/>
        <v>0.2807489070340064</v>
      </c>
      <c r="AN310" s="141">
        <f t="shared" si="203"/>
        <v>13.580724381752912</v>
      </c>
      <c r="AO310" s="141">
        <f t="shared" si="203"/>
        <v>13.581093440368084</v>
      </c>
      <c r="AP310" s="141">
        <f t="shared" si="203"/>
        <v>13.579916053708265</v>
      </c>
      <c r="AQ310" s="141">
        <f t="shared" si="203"/>
        <v>13.583680030759782</v>
      </c>
      <c r="AR310" s="141">
        <f t="shared" si="203"/>
        <v>13.571725734169885</v>
      </c>
      <c r="AS310" s="141">
        <f t="shared" si="203"/>
        <v>13.61052981096385</v>
      </c>
      <c r="AT310" s="141">
        <f t="shared" si="203"/>
        <v>13.492158668632268</v>
      </c>
      <c r="AU310" s="141">
        <f t="shared" si="198"/>
        <v>14.084606410021561</v>
      </c>
    </row>
    <row r="311" spans="1:47" s="141" customFormat="1" ht="12.95" customHeight="1" x14ac:dyDescent="0.2">
      <c r="A311" s="15" t="s">
        <v>174</v>
      </c>
      <c r="B311" s="25" t="s">
        <v>84</v>
      </c>
      <c r="C311" s="15">
        <v>53939.375509999998</v>
      </c>
      <c r="D311" s="15" t="s">
        <v>175</v>
      </c>
      <c r="E311" s="141">
        <f t="shared" si="186"/>
        <v>8230.0956029097488</v>
      </c>
      <c r="F311" s="141">
        <f t="shared" si="187"/>
        <v>8230</v>
      </c>
      <c r="G311" s="141">
        <f t="shared" si="204"/>
        <v>0.16577600000164239</v>
      </c>
      <c r="K311" s="141">
        <f>+G311</f>
        <v>0.16577600000164239</v>
      </c>
      <c r="O311" s="141">
        <f t="shared" ca="1" si="202"/>
        <v>0.12982050515306987</v>
      </c>
      <c r="P311" s="141">
        <f t="shared" si="188"/>
        <v>0.19714550516919077</v>
      </c>
      <c r="Q311" s="161">
        <f t="shared" si="189"/>
        <v>38920.875509999998</v>
      </c>
      <c r="R311" s="141">
        <f t="shared" si="179"/>
        <v>9.840458544568447E-4</v>
      </c>
      <c r="S311" s="153">
        <f>S$18</f>
        <v>1</v>
      </c>
      <c r="Z311" s="141">
        <f t="shared" si="190"/>
        <v>8230</v>
      </c>
      <c r="AA311" s="141">
        <f t="shared" si="191"/>
        <v>0.1624520748938717</v>
      </c>
      <c r="AB311" s="141">
        <f t="shared" si="205"/>
        <v>0.20046943027696146</v>
      </c>
      <c r="AC311" s="141">
        <f t="shared" si="206"/>
        <v>-3.1369505167548384E-2</v>
      </c>
      <c r="AD311" s="141">
        <f t="shared" si="207"/>
        <v>3.3239251077706866E-3</v>
      </c>
      <c r="AE311" s="141">
        <f t="shared" si="208"/>
        <v>1.104847812206837E-5</v>
      </c>
      <c r="AF311" s="141">
        <f t="shared" si="209"/>
        <v>-3.1369505167548384E-2</v>
      </c>
      <c r="AG311" s="153"/>
      <c r="AH311" s="141">
        <f t="shared" si="192"/>
        <v>-3.469343027531907E-2</v>
      </c>
      <c r="AI311" s="141">
        <f t="shared" si="193"/>
        <v>0.49466245956837507</v>
      </c>
      <c r="AJ311" s="141">
        <f t="shared" si="194"/>
        <v>-0.8359456376170078</v>
      </c>
      <c r="AK311" s="141">
        <f t="shared" si="195"/>
        <v>-0.31080499578659443</v>
      </c>
      <c r="AL311" s="141">
        <f t="shared" si="196"/>
        <v>0.55140813837648617</v>
      </c>
      <c r="AM311" s="141">
        <f t="shared" si="197"/>
        <v>0.28290888519119534</v>
      </c>
      <c r="AN311" s="141">
        <f t="shared" ref="AN311:AT320" si="210">$AU311+$AB$7*SIN(AO311)</f>
        <v>13.587245486749627</v>
      </c>
      <c r="AO311" s="141">
        <f t="shared" si="210"/>
        <v>13.58758765115549</v>
      </c>
      <c r="AP311" s="141">
        <f t="shared" si="210"/>
        <v>13.586484461842087</v>
      </c>
      <c r="AQ311" s="141">
        <f t="shared" si="210"/>
        <v>13.590048464181487</v>
      </c>
      <c r="AR311" s="141">
        <f t="shared" si="210"/>
        <v>13.578607995411314</v>
      </c>
      <c r="AS311" s="141">
        <f t="shared" si="210"/>
        <v>13.616130130770282</v>
      </c>
      <c r="AT311" s="141">
        <f t="shared" si="210"/>
        <v>13.500458178108756</v>
      </c>
      <c r="AU311" s="141">
        <f t="shared" si="198"/>
        <v>14.093150596979218</v>
      </c>
    </row>
    <row r="312" spans="1:47" s="141" customFormat="1" ht="12.95" customHeight="1" x14ac:dyDescent="0.2">
      <c r="A312" s="150" t="s">
        <v>1154</v>
      </c>
      <c r="B312" s="151" t="s">
        <v>84</v>
      </c>
      <c r="C312" s="152">
        <v>53980.99</v>
      </c>
      <c r="D312" s="152" t="s">
        <v>163</v>
      </c>
      <c r="E312" s="141">
        <f t="shared" si="186"/>
        <v>8254.0946518171968</v>
      </c>
      <c r="F312" s="141">
        <f t="shared" si="187"/>
        <v>8254</v>
      </c>
      <c r="G312" s="141">
        <f t="shared" si="204"/>
        <v>0.16412680000212276</v>
      </c>
      <c r="I312" s="141">
        <f>+C312-(C$7+F312*C$8)</f>
        <v>0.16412680000212276</v>
      </c>
      <c r="O312" s="141">
        <f t="shared" ca="1" si="202"/>
        <v>0.13164002435531597</v>
      </c>
      <c r="P312" s="141">
        <f t="shared" si="188"/>
        <v>0.19785948635634221</v>
      </c>
      <c r="Q312" s="161">
        <f t="shared" si="189"/>
        <v>38962.49</v>
      </c>
      <c r="R312" s="141">
        <f t="shared" si="179"/>
        <v>1.1378941286721426E-3</v>
      </c>
      <c r="S312" s="153">
        <f>S$16</f>
        <v>0.1</v>
      </c>
      <c r="Z312" s="141">
        <f t="shared" si="190"/>
        <v>8254</v>
      </c>
      <c r="AA312" s="141">
        <f t="shared" si="191"/>
        <v>0.16366068427489769</v>
      </c>
      <c r="AB312" s="141">
        <f t="shared" si="205"/>
        <v>0.19832560208356728</v>
      </c>
      <c r="AC312" s="141">
        <f t="shared" si="206"/>
        <v>-3.3732686354219443E-2</v>
      </c>
      <c r="AD312" s="141">
        <f t="shared" si="207"/>
        <v>4.6611572722507488E-4</v>
      </c>
      <c r="AE312" s="141">
        <f t="shared" si="208"/>
        <v>2.1726387116656044E-8</v>
      </c>
      <c r="AF312" s="141">
        <f t="shared" si="209"/>
        <v>-3.3732686354219443E-2</v>
      </c>
      <c r="AG312" s="153"/>
      <c r="AH312" s="141">
        <f t="shared" si="192"/>
        <v>-3.4198802081444525E-2</v>
      </c>
      <c r="AI312" s="141">
        <f t="shared" si="193"/>
        <v>0.49624905404846265</v>
      </c>
      <c r="AJ312" s="141">
        <f t="shared" si="194"/>
        <v>-0.83314479428430055</v>
      </c>
      <c r="AK312" s="141">
        <f t="shared" si="195"/>
        <v>-0.31337000435319329</v>
      </c>
      <c r="AL312" s="141">
        <f t="shared" si="196"/>
        <v>0.55649194039546213</v>
      </c>
      <c r="AM312" s="141">
        <f t="shared" si="197"/>
        <v>0.28565621503784788</v>
      </c>
      <c r="AN312" s="141">
        <f t="shared" si="210"/>
        <v>13.595505562792445</v>
      </c>
      <c r="AO312" s="141">
        <f t="shared" si="210"/>
        <v>13.5958157809873</v>
      </c>
      <c r="AP312" s="141">
        <f t="shared" si="210"/>
        <v>13.594801879721514</v>
      </c>
      <c r="AQ312" s="141">
        <f t="shared" si="210"/>
        <v>13.598122026432838</v>
      </c>
      <c r="AR312" s="141">
        <f t="shared" si="210"/>
        <v>13.58731701778447</v>
      </c>
      <c r="AS312" s="141">
        <f t="shared" si="210"/>
        <v>13.623229705897538</v>
      </c>
      <c r="AT312" s="141">
        <f t="shared" si="210"/>
        <v>13.511003616814666</v>
      </c>
      <c r="AU312" s="141">
        <f t="shared" si="198"/>
        <v>14.103943254188888</v>
      </c>
    </row>
    <row r="313" spans="1:47" s="141" customFormat="1" ht="12.95" customHeight="1" x14ac:dyDescent="0.2">
      <c r="A313" s="150" t="s">
        <v>1158</v>
      </c>
      <c r="B313" s="151" t="s">
        <v>84</v>
      </c>
      <c r="C313" s="152">
        <v>54242.833700000003</v>
      </c>
      <c r="D313" s="152" t="s">
        <v>163</v>
      </c>
      <c r="E313" s="141">
        <f t="shared" si="186"/>
        <v>8405.0997407275136</v>
      </c>
      <c r="F313" s="141">
        <f t="shared" si="187"/>
        <v>8405</v>
      </c>
      <c r="G313" s="141">
        <f t="shared" si="204"/>
        <v>0.17295100000774255</v>
      </c>
      <c r="K313" s="141">
        <f>+C313-(C$7+F313*C$8)</f>
        <v>0.17295100000774255</v>
      </c>
      <c r="O313" s="141">
        <f t="shared" ca="1" si="202"/>
        <v>0.14308783266944736</v>
      </c>
      <c r="P313" s="141">
        <f t="shared" si="188"/>
        <v>0.2023733619582615</v>
      </c>
      <c r="Q313" s="161">
        <f t="shared" si="189"/>
        <v>39224.333700000003</v>
      </c>
      <c r="R313" s="141">
        <f t="shared" si="179"/>
        <v>8.6567538274734521E-4</v>
      </c>
      <c r="S313" s="153">
        <f>S$18</f>
        <v>1</v>
      </c>
      <c r="Z313" s="141">
        <f t="shared" si="190"/>
        <v>8405</v>
      </c>
      <c r="AA313" s="141">
        <f t="shared" si="191"/>
        <v>0.17137655045105851</v>
      </c>
      <c r="AB313" s="141">
        <f t="shared" si="205"/>
        <v>0.20394781151494554</v>
      </c>
      <c r="AC313" s="141">
        <f t="shared" si="206"/>
        <v>-2.9422361950518949E-2</v>
      </c>
      <c r="AD313" s="141">
        <f t="shared" si="207"/>
        <v>1.5744495566840377E-3</v>
      </c>
      <c r="AE313" s="141">
        <f t="shared" si="208"/>
        <v>2.4788914065425628E-6</v>
      </c>
      <c r="AF313" s="141">
        <f t="shared" si="209"/>
        <v>-2.9422361950518949E-2</v>
      </c>
      <c r="AG313" s="153"/>
      <c r="AH313" s="141">
        <f t="shared" si="192"/>
        <v>-3.0996811507202984E-2</v>
      </c>
      <c r="AI313" s="141">
        <f t="shared" si="193"/>
        <v>0.50678165589063218</v>
      </c>
      <c r="AJ313" s="141">
        <f t="shared" si="194"/>
        <v>-0.8145861885189104</v>
      </c>
      <c r="AK313" s="141">
        <f t="shared" si="195"/>
        <v>-0.32969901457147593</v>
      </c>
      <c r="AL313" s="141">
        <f t="shared" si="196"/>
        <v>0.58924631001372596</v>
      </c>
      <c r="AM313" s="141">
        <f t="shared" si="197"/>
        <v>0.30345462609930524</v>
      </c>
      <c r="AN313" s="141">
        <f t="shared" si="210"/>
        <v>13.648087737930297</v>
      </c>
      <c r="AO313" s="141">
        <f t="shared" si="210"/>
        <v>13.648243641801551</v>
      </c>
      <c r="AP313" s="141">
        <f t="shared" si="210"/>
        <v>13.647684424621922</v>
      </c>
      <c r="AQ313" s="141">
        <f t="shared" si="210"/>
        <v>13.649693035871438</v>
      </c>
      <c r="AR313" s="141">
        <f t="shared" si="210"/>
        <v>13.642513344515297</v>
      </c>
      <c r="AS313" s="141">
        <f t="shared" si="210"/>
        <v>13.668641586598689</v>
      </c>
      <c r="AT313" s="141">
        <f t="shared" si="210"/>
        <v>13.578936748945091</v>
      </c>
      <c r="AU313" s="141">
        <f t="shared" si="198"/>
        <v>14.171847055799741</v>
      </c>
    </row>
    <row r="314" spans="1:47" s="141" customFormat="1" ht="12.95" customHeight="1" x14ac:dyDescent="0.2">
      <c r="A314" s="15" t="s">
        <v>169</v>
      </c>
      <c r="B314" s="70"/>
      <c r="C314" s="15">
        <v>54251.503799999999</v>
      </c>
      <c r="D314" s="15">
        <v>1E-4</v>
      </c>
      <c r="E314" s="141">
        <f t="shared" si="186"/>
        <v>8410.0997816731651</v>
      </c>
      <c r="F314" s="141">
        <f t="shared" si="187"/>
        <v>8410</v>
      </c>
      <c r="G314" s="141">
        <f t="shared" si="204"/>
        <v>0.17302200000267476</v>
      </c>
      <c r="J314" s="141">
        <f>+G314</f>
        <v>0.17302200000267476</v>
      </c>
      <c r="O314" s="141">
        <f t="shared" ca="1" si="202"/>
        <v>0.14346689916991529</v>
      </c>
      <c r="P314" s="141">
        <f t="shared" si="188"/>
        <v>0.20252346986536576</v>
      </c>
      <c r="Q314" s="161">
        <f t="shared" si="189"/>
        <v>39233.003799999999</v>
      </c>
      <c r="R314" s="141">
        <f t="shared" si="179"/>
        <v>8.7033672405926554E-4</v>
      </c>
      <c r="S314" s="153">
        <f>S$17</f>
        <v>1</v>
      </c>
      <c r="Z314" s="141">
        <f t="shared" si="190"/>
        <v>8410</v>
      </c>
      <c r="AA314" s="141">
        <f t="shared" si="191"/>
        <v>0.17163536292540732</v>
      </c>
      <c r="AB314" s="141">
        <f t="shared" si="205"/>
        <v>0.20391010694263323</v>
      </c>
      <c r="AC314" s="141">
        <f t="shared" si="206"/>
        <v>-2.9501469862691004E-2</v>
      </c>
      <c r="AD314" s="141">
        <f t="shared" si="207"/>
        <v>1.3866370772674386E-3</v>
      </c>
      <c r="AE314" s="141">
        <f t="shared" si="208"/>
        <v>1.9227623840527845E-6</v>
      </c>
      <c r="AF314" s="141">
        <f t="shared" si="209"/>
        <v>-2.9501469862691004E-2</v>
      </c>
      <c r="AG314" s="153"/>
      <c r="AH314" s="141">
        <f t="shared" si="192"/>
        <v>-3.0888106939958457E-2</v>
      </c>
      <c r="AI314" s="141">
        <f t="shared" si="193"/>
        <v>0.50714738400993475</v>
      </c>
      <c r="AJ314" s="141">
        <f t="shared" si="194"/>
        <v>-0.81394279228525512</v>
      </c>
      <c r="AK314" s="141">
        <f t="shared" si="195"/>
        <v>-0.33024547549836086</v>
      </c>
      <c r="AL314" s="141">
        <f t="shared" si="196"/>
        <v>0.59035467014814802</v>
      </c>
      <c r="AM314" s="141">
        <f t="shared" si="197"/>
        <v>0.30405993953397165</v>
      </c>
      <c r="AN314" s="141">
        <f t="shared" si="210"/>
        <v>13.649847696174271</v>
      </c>
      <c r="AO314" s="141">
        <f t="shared" si="210"/>
        <v>13.649999723069637</v>
      </c>
      <c r="AP314" s="141">
        <f t="shared" si="210"/>
        <v>13.649452600528448</v>
      </c>
      <c r="AQ314" s="141">
        <f t="shared" si="210"/>
        <v>13.651424264461744</v>
      </c>
      <c r="AR314" s="141">
        <f t="shared" si="210"/>
        <v>13.644353019221644</v>
      </c>
      <c r="AS314" s="141">
        <f t="shared" si="210"/>
        <v>13.670169807716102</v>
      </c>
      <c r="AT314" s="141">
        <f t="shared" si="210"/>
        <v>13.581232969954948</v>
      </c>
      <c r="AU314" s="141">
        <f t="shared" si="198"/>
        <v>14.174095526051758</v>
      </c>
    </row>
    <row r="315" spans="1:47" s="141" customFormat="1" ht="12.95" customHeight="1" x14ac:dyDescent="0.2">
      <c r="A315" s="15" t="s">
        <v>171</v>
      </c>
      <c r="B315" s="25" t="s">
        <v>84</v>
      </c>
      <c r="C315" s="15">
        <v>54584.435109999999</v>
      </c>
      <c r="D315" s="15">
        <v>1E-4</v>
      </c>
      <c r="E315" s="141">
        <f t="shared" si="186"/>
        <v>8602.1010483355949</v>
      </c>
      <c r="F315" s="141">
        <f t="shared" si="187"/>
        <v>8602</v>
      </c>
      <c r="G315" s="141">
        <f t="shared" si="204"/>
        <v>0.17521839999972144</v>
      </c>
      <c r="K315" s="141">
        <f>+G315</f>
        <v>0.17521839999972144</v>
      </c>
      <c r="O315" s="141">
        <f t="shared" ca="1" si="202"/>
        <v>0.15802305278788376</v>
      </c>
      <c r="P315" s="141">
        <f t="shared" si="188"/>
        <v>0.20831873719820554</v>
      </c>
      <c r="Q315" s="161">
        <f t="shared" si="189"/>
        <v>39565.935109999999</v>
      </c>
      <c r="R315" s="141">
        <f t="shared" si="179"/>
        <v>1.09563232265335E-3</v>
      </c>
      <c r="S315" s="153">
        <f>S$18</f>
        <v>1</v>
      </c>
      <c r="Z315" s="141">
        <f t="shared" si="190"/>
        <v>8602</v>
      </c>
      <c r="AA315" s="141">
        <f t="shared" si="191"/>
        <v>0.18173699164952326</v>
      </c>
      <c r="AB315" s="141">
        <f t="shared" si="205"/>
        <v>0.20180014554840373</v>
      </c>
      <c r="AC315" s="141">
        <f t="shared" si="206"/>
        <v>-3.3100337198484098E-2</v>
      </c>
      <c r="AD315" s="141">
        <f t="shared" si="207"/>
        <v>-6.5185916498018137E-3</v>
      </c>
      <c r="AE315" s="141">
        <f t="shared" si="208"/>
        <v>4.2492037096865929E-5</v>
      </c>
      <c r="AF315" s="141">
        <f t="shared" si="209"/>
        <v>-3.3100337198484098E-2</v>
      </c>
      <c r="AG315" s="153"/>
      <c r="AH315" s="141">
        <f t="shared" si="192"/>
        <v>-2.6581745548682274E-2</v>
      </c>
      <c r="AI315" s="141">
        <f t="shared" si="193"/>
        <v>0.52208896250117465</v>
      </c>
      <c r="AJ315" s="141">
        <f t="shared" si="194"/>
        <v>-0.78770953530665921</v>
      </c>
      <c r="AK315" s="141">
        <f t="shared" si="195"/>
        <v>-0.35152071832565635</v>
      </c>
      <c r="AL315" s="141">
        <f t="shared" si="196"/>
        <v>0.63417962690595187</v>
      </c>
      <c r="AM315" s="141">
        <f t="shared" si="197"/>
        <v>0.32816272779623429</v>
      </c>
      <c r="AN315" s="141">
        <f t="shared" si="210"/>
        <v>13.718417269414125</v>
      </c>
      <c r="AO315" s="141">
        <f t="shared" si="210"/>
        <v>13.718466607305109</v>
      </c>
      <c r="AP315" s="141">
        <f t="shared" si="210"/>
        <v>13.718262108096447</v>
      </c>
      <c r="AQ315" s="141">
        <f t="shared" si="210"/>
        <v>13.719110344406962</v>
      </c>
      <c r="AR315" s="141">
        <f t="shared" si="210"/>
        <v>13.71560245367316</v>
      </c>
      <c r="AS315" s="141">
        <f t="shared" si="210"/>
        <v>13.730293776374621</v>
      </c>
      <c r="AT315" s="141">
        <f t="shared" si="210"/>
        <v>13.671671524548142</v>
      </c>
      <c r="AU315" s="141">
        <f t="shared" si="198"/>
        <v>14.260436783729133</v>
      </c>
    </row>
    <row r="316" spans="1:47" s="141" customFormat="1" ht="12.95" customHeight="1" x14ac:dyDescent="0.2">
      <c r="A316" s="15" t="s">
        <v>171</v>
      </c>
      <c r="B316" s="25" t="s">
        <v>84</v>
      </c>
      <c r="C316" s="15">
        <v>54584.435210000003</v>
      </c>
      <c r="D316" s="15">
        <v>1E-4</v>
      </c>
      <c r="E316" s="141">
        <f t="shared" si="186"/>
        <v>8602.1011060055316</v>
      </c>
      <c r="F316" s="141">
        <f t="shared" si="187"/>
        <v>8602</v>
      </c>
      <c r="G316" s="141">
        <f t="shared" si="204"/>
        <v>0.17531840000447119</v>
      </c>
      <c r="K316" s="141">
        <f>+G316</f>
        <v>0.17531840000447119</v>
      </c>
      <c r="O316" s="141">
        <f t="shared" ca="1" si="202"/>
        <v>0.15802305278788376</v>
      </c>
      <c r="P316" s="141">
        <f t="shared" si="188"/>
        <v>0.20831873719820554</v>
      </c>
      <c r="Q316" s="161">
        <f t="shared" si="189"/>
        <v>39565.935210000003</v>
      </c>
      <c r="R316" s="141">
        <f t="shared" si="179"/>
        <v>1.089022254900167E-3</v>
      </c>
      <c r="S316" s="153">
        <f>S$18</f>
        <v>1</v>
      </c>
      <c r="Z316" s="141">
        <f t="shared" si="190"/>
        <v>8602</v>
      </c>
      <c r="AA316" s="141">
        <f t="shared" si="191"/>
        <v>0.18173699164952326</v>
      </c>
      <c r="AB316" s="141">
        <f t="shared" si="205"/>
        <v>0.20190014555315347</v>
      </c>
      <c r="AC316" s="141">
        <f t="shared" si="206"/>
        <v>-3.3000337193734353E-2</v>
      </c>
      <c r="AD316" s="141">
        <f t="shared" si="207"/>
        <v>-6.4185916450520686E-3</v>
      </c>
      <c r="AE316" s="141">
        <f t="shared" si="208"/>
        <v>4.1198318705932218E-5</v>
      </c>
      <c r="AF316" s="141">
        <f t="shared" si="209"/>
        <v>-3.3000337193734353E-2</v>
      </c>
      <c r="AG316" s="153"/>
      <c r="AH316" s="141">
        <f t="shared" si="192"/>
        <v>-2.6581745548682274E-2</v>
      </c>
      <c r="AI316" s="141">
        <f t="shared" si="193"/>
        <v>0.52208896250117465</v>
      </c>
      <c r="AJ316" s="141">
        <f t="shared" si="194"/>
        <v>-0.78770953530665921</v>
      </c>
      <c r="AK316" s="141">
        <f t="shared" si="195"/>
        <v>-0.35152071832565635</v>
      </c>
      <c r="AL316" s="141">
        <f t="shared" si="196"/>
        <v>0.63417962690595187</v>
      </c>
      <c r="AM316" s="141">
        <f t="shared" si="197"/>
        <v>0.32816272779623429</v>
      </c>
      <c r="AN316" s="141">
        <f t="shared" si="210"/>
        <v>13.718417269414125</v>
      </c>
      <c r="AO316" s="141">
        <f t="shared" si="210"/>
        <v>13.718466607305109</v>
      </c>
      <c r="AP316" s="141">
        <f t="shared" si="210"/>
        <v>13.718262108096447</v>
      </c>
      <c r="AQ316" s="141">
        <f t="shared" si="210"/>
        <v>13.719110344406962</v>
      </c>
      <c r="AR316" s="141">
        <f t="shared" si="210"/>
        <v>13.71560245367316</v>
      </c>
      <c r="AS316" s="141">
        <f t="shared" si="210"/>
        <v>13.730293776374621</v>
      </c>
      <c r="AT316" s="141">
        <f t="shared" si="210"/>
        <v>13.671671524548142</v>
      </c>
      <c r="AU316" s="141">
        <f t="shared" si="198"/>
        <v>14.260436783729133</v>
      </c>
    </row>
    <row r="317" spans="1:47" s="141" customFormat="1" ht="12.95" customHeight="1" x14ac:dyDescent="0.2">
      <c r="A317" s="15" t="s">
        <v>172</v>
      </c>
      <c r="B317" s="25" t="s">
        <v>173</v>
      </c>
      <c r="C317" s="15">
        <v>54616.526100000003</v>
      </c>
      <c r="D317" s="15">
        <v>2.5000000000000001E-3</v>
      </c>
      <c r="E317" s="141">
        <f t="shared" si="186"/>
        <v>8620.6079010808407</v>
      </c>
      <c r="F317" s="141">
        <f t="shared" si="187"/>
        <v>8620.5</v>
      </c>
      <c r="G317" s="141">
        <f t="shared" si="204"/>
        <v>0.18710110000392888</v>
      </c>
      <c r="J317" s="141">
        <f>+G317</f>
        <v>0.18710110000392888</v>
      </c>
      <c r="O317" s="141">
        <f t="shared" ca="1" si="202"/>
        <v>0.15942559883961505</v>
      </c>
      <c r="P317" s="141">
        <f t="shared" si="188"/>
        <v>0.20888033975910331</v>
      </c>
      <c r="Q317" s="161">
        <f t="shared" si="189"/>
        <v>39598.026100000003</v>
      </c>
      <c r="R317" s="141">
        <f t="shared" si="179"/>
        <v>4.7433528431337031E-4</v>
      </c>
      <c r="S317" s="153">
        <f>S$17</f>
        <v>1</v>
      </c>
      <c r="Z317" s="141">
        <f t="shared" si="190"/>
        <v>8620.5</v>
      </c>
      <c r="AA317" s="141">
        <f t="shared" si="191"/>
        <v>0.18272727545102449</v>
      </c>
      <c r="AB317" s="141">
        <f t="shared" si="205"/>
        <v>0.21325416431200769</v>
      </c>
      <c r="AC317" s="141">
        <f t="shared" si="206"/>
        <v>-2.1779239755174429E-2</v>
      </c>
      <c r="AD317" s="141">
        <f t="shared" si="207"/>
        <v>4.3738245529043873E-3</v>
      </c>
      <c r="AE317" s="141">
        <f t="shared" si="208"/>
        <v>1.9130341219589264E-5</v>
      </c>
      <c r="AF317" s="141">
        <f t="shared" si="209"/>
        <v>-2.1779239755174429E-2</v>
      </c>
      <c r="AG317" s="153"/>
      <c r="AH317" s="141">
        <f t="shared" si="192"/>
        <v>-2.6153064308078816E-2</v>
      </c>
      <c r="AI317" s="141">
        <f t="shared" si="193"/>
        <v>0.52362632078384563</v>
      </c>
      <c r="AJ317" s="141">
        <f t="shared" si="194"/>
        <v>-0.78501575915780586</v>
      </c>
      <c r="AK317" s="141">
        <f t="shared" si="195"/>
        <v>-0.35360131917945897</v>
      </c>
      <c r="AL317" s="141">
        <f t="shared" si="196"/>
        <v>0.63854016526645418</v>
      </c>
      <c r="AM317" s="141">
        <f t="shared" si="197"/>
        <v>0.33057952486309788</v>
      </c>
      <c r="AN317" s="141">
        <f t="shared" si="210"/>
        <v>13.725130886448483</v>
      </c>
      <c r="AO317" s="141">
        <f t="shared" si="210"/>
        <v>13.725174253077396</v>
      </c>
      <c r="AP317" s="141">
        <f t="shared" si="210"/>
        <v>13.724991745215217</v>
      </c>
      <c r="AQ317" s="141">
        <f t="shared" si="210"/>
        <v>13.725760342374448</v>
      </c>
      <c r="AR317" s="141">
        <f t="shared" si="210"/>
        <v>13.722532624394812</v>
      </c>
      <c r="AS317" s="141">
        <f t="shared" si="210"/>
        <v>13.736251916676775</v>
      </c>
      <c r="AT317" s="141">
        <f t="shared" si="210"/>
        <v>13.68061810174825</v>
      </c>
      <c r="AU317" s="141">
        <f t="shared" si="198"/>
        <v>14.268756123661589</v>
      </c>
    </row>
    <row r="318" spans="1:47" s="141" customFormat="1" ht="12.95" customHeight="1" x14ac:dyDescent="0.2">
      <c r="A318" s="24" t="s">
        <v>270</v>
      </c>
      <c r="B318" s="25" t="s">
        <v>84</v>
      </c>
      <c r="C318" s="15">
        <v>54627.786200000002</v>
      </c>
      <c r="D318" s="15">
        <v>1E-4</v>
      </c>
      <c r="E318" s="141">
        <f t="shared" si="186"/>
        <v>8627.1015933164726</v>
      </c>
      <c r="F318" s="141">
        <f t="shared" si="187"/>
        <v>8627</v>
      </c>
      <c r="G318" s="141">
        <f t="shared" si="204"/>
        <v>0.17616340000677155</v>
      </c>
      <c r="K318" s="141">
        <f t="shared" ref="K318:K328" si="211">+G318</f>
        <v>0.17616340000677155</v>
      </c>
      <c r="O318" s="141">
        <f t="shared" ca="1" si="202"/>
        <v>0.1599183852902234</v>
      </c>
      <c r="P318" s="141">
        <f t="shared" si="188"/>
        <v>0.20907779329187431</v>
      </c>
      <c r="Q318" s="161">
        <f t="shared" si="189"/>
        <v>39609.286200000002</v>
      </c>
      <c r="S318" s="153"/>
      <c r="Z318" s="141">
        <f t="shared" si="190"/>
        <v>8627</v>
      </c>
      <c r="AA318" s="141">
        <f t="shared" si="191"/>
        <v>0.18307592637308295</v>
      </c>
      <c r="AB318" s="141">
        <f t="shared" si="205"/>
        <v>-9999</v>
      </c>
      <c r="AC318" s="141">
        <f t="shared" si="206"/>
        <v>-3.2914393285102761E-2</v>
      </c>
      <c r="AD318" s="141">
        <f t="shared" si="207"/>
        <v>-9999</v>
      </c>
      <c r="AE318" s="141">
        <f t="shared" si="208"/>
        <v>0</v>
      </c>
      <c r="AF318" s="141">
        <f t="shared" si="209"/>
        <v>-9999</v>
      </c>
      <c r="AG318" s="153"/>
      <c r="AH318" s="141">
        <f t="shared" si="192"/>
        <v>-2.6001866918791371E-2</v>
      </c>
      <c r="AI318" s="141">
        <f t="shared" si="193"/>
        <v>0.5241707839598142</v>
      </c>
      <c r="AJ318" s="141">
        <f t="shared" si="194"/>
        <v>-0.78406197020363011</v>
      </c>
      <c r="AK318" s="141">
        <f t="shared" si="195"/>
        <v>-0.35433364550656399</v>
      </c>
      <c r="AL318" s="141">
        <f t="shared" si="196"/>
        <v>0.64007833782687074</v>
      </c>
      <c r="AM318" s="141">
        <f t="shared" si="197"/>
        <v>0.33143287619042439</v>
      </c>
      <c r="AN318" s="141">
        <f t="shared" si="210"/>
        <v>13.72749439375745</v>
      </c>
      <c r="AO318" s="141">
        <f t="shared" si="210"/>
        <v>13.72753579275377</v>
      </c>
      <c r="AP318" s="141">
        <f t="shared" si="210"/>
        <v>13.727360617283626</v>
      </c>
      <c r="AQ318" s="141">
        <f t="shared" si="210"/>
        <v>13.728102337577022</v>
      </c>
      <c r="AR318" s="141">
        <f t="shared" si="210"/>
        <v>13.724970399817803</v>
      </c>
      <c r="AS318" s="141">
        <f t="shared" si="210"/>
        <v>13.738352914358487</v>
      </c>
      <c r="AT318" s="141">
        <f t="shared" si="210"/>
        <v>13.683771159549798</v>
      </c>
      <c r="AU318" s="141">
        <f t="shared" si="198"/>
        <v>14.27167913498921</v>
      </c>
    </row>
    <row r="319" spans="1:47" s="141" customFormat="1" ht="12.95" customHeight="1" x14ac:dyDescent="0.2">
      <c r="A319" s="24" t="s">
        <v>270</v>
      </c>
      <c r="B319" s="25" t="s">
        <v>84</v>
      </c>
      <c r="C319" s="15">
        <v>54653.796799999996</v>
      </c>
      <c r="D319" s="15">
        <v>2.0000000000000001E-4</v>
      </c>
      <c r="E319" s="141">
        <f t="shared" si="186"/>
        <v>8642.1018891632302</v>
      </c>
      <c r="F319" s="141">
        <f t="shared" si="187"/>
        <v>8642</v>
      </c>
      <c r="G319" s="141">
        <f t="shared" si="204"/>
        <v>0.17667639999854146</v>
      </c>
      <c r="K319" s="141">
        <f t="shared" si="211"/>
        <v>0.17667639999854146</v>
      </c>
      <c r="O319" s="141">
        <f t="shared" ca="1" si="202"/>
        <v>0.16105558479162718</v>
      </c>
      <c r="P319" s="141">
        <f t="shared" si="188"/>
        <v>0.2095337206615914</v>
      </c>
      <c r="Q319" s="161">
        <f t="shared" si="189"/>
        <v>39635.296799999996</v>
      </c>
      <c r="S319" s="153"/>
      <c r="Z319" s="141">
        <f t="shared" si="190"/>
        <v>8642</v>
      </c>
      <c r="AA319" s="141">
        <f t="shared" si="191"/>
        <v>0.18388192342115295</v>
      </c>
      <c r="AB319" s="141">
        <f t="shared" si="205"/>
        <v>-9999</v>
      </c>
      <c r="AC319" s="141">
        <f t="shared" si="206"/>
        <v>-3.2857320663049944E-2</v>
      </c>
      <c r="AD319" s="141">
        <f t="shared" si="207"/>
        <v>-9999</v>
      </c>
      <c r="AE319" s="141">
        <f t="shared" si="208"/>
        <v>0</v>
      </c>
      <c r="AF319" s="141">
        <f t="shared" si="209"/>
        <v>-9999</v>
      </c>
      <c r="AG319" s="153"/>
      <c r="AH319" s="141">
        <f t="shared" si="192"/>
        <v>-2.5651797240438454E-2</v>
      </c>
      <c r="AI319" s="141">
        <f t="shared" si="193"/>
        <v>0.52543588291293397</v>
      </c>
      <c r="AJ319" s="141">
        <f t="shared" si="194"/>
        <v>-0.7818462232057547</v>
      </c>
      <c r="AK319" s="141">
        <f t="shared" si="195"/>
        <v>-0.35602622649007554</v>
      </c>
      <c r="AL319" s="141">
        <f t="shared" si="196"/>
        <v>0.64364018771588938</v>
      </c>
      <c r="AM319" s="141">
        <f t="shared" si="197"/>
        <v>0.33341060119262689</v>
      </c>
      <c r="AN319" s="141">
        <f t="shared" si="210"/>
        <v>13.732957990346193</v>
      </c>
      <c r="AO319" s="141">
        <f t="shared" si="210"/>
        <v>13.732995095990619</v>
      </c>
      <c r="AP319" s="141">
        <f t="shared" si="210"/>
        <v>13.732836083197945</v>
      </c>
      <c r="AQ319" s="141">
        <f t="shared" si="210"/>
        <v>13.733517934438172</v>
      </c>
      <c r="AR319" s="141">
        <f t="shared" si="210"/>
        <v>13.730601755339919</v>
      </c>
      <c r="AS319" s="141">
        <f t="shared" si="210"/>
        <v>13.743216713933577</v>
      </c>
      <c r="AT319" s="141">
        <f t="shared" si="210"/>
        <v>13.691066614361528</v>
      </c>
      <c r="AU319" s="141">
        <f t="shared" si="198"/>
        <v>14.278424545745256</v>
      </c>
    </row>
    <row r="320" spans="1:47" s="141" customFormat="1" ht="12.95" customHeight="1" x14ac:dyDescent="0.2">
      <c r="A320" s="20" t="s">
        <v>264</v>
      </c>
      <c r="B320" s="71" t="s">
        <v>173</v>
      </c>
      <c r="C320" s="20">
        <v>54935.580499999996</v>
      </c>
      <c r="D320" s="20">
        <v>1E-3</v>
      </c>
      <c r="E320" s="141">
        <f t="shared" si="186"/>
        <v>8804.6063629083583</v>
      </c>
      <c r="F320" s="141">
        <f t="shared" si="187"/>
        <v>8804.5</v>
      </c>
      <c r="G320" s="141">
        <f t="shared" si="204"/>
        <v>0.18443390000174986</v>
      </c>
      <c r="K320" s="141">
        <f t="shared" si="211"/>
        <v>0.18443390000174986</v>
      </c>
      <c r="O320" s="141">
        <f t="shared" ca="1" si="202"/>
        <v>0.17337524605683485</v>
      </c>
      <c r="P320" s="141">
        <f t="shared" si="188"/>
        <v>0.21449666808222806</v>
      </c>
      <c r="Q320" s="161">
        <f t="shared" si="189"/>
        <v>39917.080499999996</v>
      </c>
      <c r="S320" s="153"/>
      <c r="Z320" s="141">
        <f t="shared" si="190"/>
        <v>8804.5</v>
      </c>
      <c r="AA320" s="141">
        <f t="shared" si="191"/>
        <v>0.19274129718917513</v>
      </c>
      <c r="AB320" s="141">
        <f t="shared" si="205"/>
        <v>-9999</v>
      </c>
      <c r="AC320" s="141">
        <f t="shared" si="206"/>
        <v>-3.0062768080478197E-2</v>
      </c>
      <c r="AD320" s="141">
        <f t="shared" si="207"/>
        <v>-9999</v>
      </c>
      <c r="AE320" s="141">
        <f t="shared" si="208"/>
        <v>0</v>
      </c>
      <c r="AF320" s="141">
        <f t="shared" si="209"/>
        <v>-9999</v>
      </c>
      <c r="AG320" s="153"/>
      <c r="AH320" s="141">
        <f t="shared" si="192"/>
        <v>-2.1755370893052933E-2</v>
      </c>
      <c r="AI320" s="141">
        <f t="shared" si="193"/>
        <v>0.53995407169985321</v>
      </c>
      <c r="AJ320" s="141">
        <f t="shared" si="194"/>
        <v>-0.7564608895273246</v>
      </c>
      <c r="AK320" s="141">
        <f t="shared" si="195"/>
        <v>-0.37459780969707418</v>
      </c>
      <c r="AL320" s="141">
        <f t="shared" si="196"/>
        <v>0.68337684477526484</v>
      </c>
      <c r="AM320" s="141">
        <f t="shared" si="197"/>
        <v>0.3556377094384231</v>
      </c>
      <c r="AN320" s="141">
        <f t="shared" si="210"/>
        <v>13.793018460782726</v>
      </c>
      <c r="AO320" s="141">
        <f t="shared" si="210"/>
        <v>13.793026839564011</v>
      </c>
      <c r="AP320" s="141">
        <f t="shared" si="210"/>
        <v>13.792984981752674</v>
      </c>
      <c r="AQ320" s="141">
        <f t="shared" si="210"/>
        <v>13.793194139304019</v>
      </c>
      <c r="AR320" s="141">
        <f t="shared" si="210"/>
        <v>13.792150224460482</v>
      </c>
      <c r="AS320" s="141">
        <f t="shared" si="210"/>
        <v>13.797391120029868</v>
      </c>
      <c r="AT320" s="141">
        <f t="shared" si="210"/>
        <v>13.771807631240142</v>
      </c>
      <c r="AU320" s="141">
        <f t="shared" si="198"/>
        <v>14.351499828935744</v>
      </c>
    </row>
    <row r="321" spans="1:47" s="141" customFormat="1" ht="12.95" customHeight="1" x14ac:dyDescent="0.2">
      <c r="A321" s="24" t="s">
        <v>263</v>
      </c>
      <c r="B321" s="25" t="s">
        <v>84</v>
      </c>
      <c r="C321" s="15">
        <v>54969.393799999998</v>
      </c>
      <c r="D321" s="15">
        <v>2.0000000000000001E-4</v>
      </c>
      <c r="E321" s="141">
        <f t="shared" si="186"/>
        <v>8824.1064706934667</v>
      </c>
      <c r="F321" s="141">
        <f t="shared" si="187"/>
        <v>8824</v>
      </c>
      <c r="G321" s="141">
        <f t="shared" si="204"/>
        <v>0.18462079999881098</v>
      </c>
      <c r="K321" s="141">
        <f t="shared" si="211"/>
        <v>0.18462079999881098</v>
      </c>
      <c r="O321" s="141">
        <f t="shared" ca="1" si="202"/>
        <v>0.1748536054086598</v>
      </c>
      <c r="P321" s="141">
        <f t="shared" si="188"/>
        <v>0.21509514208815034</v>
      </c>
      <c r="Q321" s="161">
        <f t="shared" si="189"/>
        <v>39950.893799999998</v>
      </c>
      <c r="R321" s="141">
        <f>+(P321-G321)^2</f>
        <v>9.286855257780802E-4</v>
      </c>
      <c r="S321" s="153">
        <f>S$18</f>
        <v>1</v>
      </c>
      <c r="Z321" s="141">
        <f t="shared" si="190"/>
        <v>8824</v>
      </c>
      <c r="AA321" s="141">
        <f t="shared" si="191"/>
        <v>0.1938202595311137</v>
      </c>
      <c r="AB321" s="141">
        <f t="shared" si="205"/>
        <v>0.20589568255584761</v>
      </c>
      <c r="AC321" s="141">
        <f t="shared" si="206"/>
        <v>-3.0474342089339357E-2</v>
      </c>
      <c r="AD321" s="141">
        <f t="shared" si="207"/>
        <v>-9.1994595323027228E-3</v>
      </c>
      <c r="AE321" s="141">
        <f t="shared" si="208"/>
        <v>8.4630055686475431E-5</v>
      </c>
      <c r="AF321" s="141">
        <f t="shared" si="209"/>
        <v>-3.0474342089339357E-2</v>
      </c>
      <c r="AG321" s="153"/>
      <c r="AH321" s="141">
        <f t="shared" si="192"/>
        <v>-2.1274882557036627E-2</v>
      </c>
      <c r="AI321" s="141">
        <f t="shared" si="193"/>
        <v>0.54180181903942704</v>
      </c>
      <c r="AJ321" s="141">
        <f t="shared" si="194"/>
        <v>-0.75323533183977054</v>
      </c>
      <c r="AK321" s="141">
        <f t="shared" si="195"/>
        <v>-0.37685567813131216</v>
      </c>
      <c r="AL321" s="141">
        <f t="shared" si="196"/>
        <v>0.6882946304947517</v>
      </c>
      <c r="AM321" s="141">
        <f t="shared" si="197"/>
        <v>0.3584100285038771</v>
      </c>
      <c r="AN321" s="141">
        <f t="shared" ref="AN321:AT330" si="212">$AU321+$AB$7*SIN(AO321)</f>
        <v>13.800337776236807</v>
      </c>
      <c r="AO321" s="141">
        <f t="shared" si="212"/>
        <v>13.800344376367335</v>
      </c>
      <c r="AP321" s="141">
        <f t="shared" si="212"/>
        <v>13.800310715656824</v>
      </c>
      <c r="AQ321" s="141">
        <f t="shared" si="212"/>
        <v>13.800482419352479</v>
      </c>
      <c r="AR321" s="141">
        <f t="shared" si="212"/>
        <v>13.799607435436529</v>
      </c>
      <c r="AS321" s="141">
        <f t="shared" si="212"/>
        <v>13.80408933296008</v>
      </c>
      <c r="AT321" s="141">
        <f t="shared" si="212"/>
        <v>13.781705462116687</v>
      </c>
      <c r="AU321" s="141">
        <f t="shared" si="198"/>
        <v>14.360268862918602</v>
      </c>
    </row>
    <row r="322" spans="1:47" s="141" customFormat="1" ht="12.95" customHeight="1" x14ac:dyDescent="0.2">
      <c r="A322" s="24" t="s">
        <v>263</v>
      </c>
      <c r="B322" s="25" t="s">
        <v>84</v>
      </c>
      <c r="C322" s="15">
        <v>54969.393900000003</v>
      </c>
      <c r="D322" s="15">
        <v>2.9999999999999997E-4</v>
      </c>
      <c r="E322" s="141">
        <f t="shared" si="186"/>
        <v>8824.1065283634034</v>
      </c>
      <c r="F322" s="141">
        <f t="shared" si="187"/>
        <v>8824</v>
      </c>
      <c r="G322" s="141">
        <f t="shared" si="204"/>
        <v>0.18472080000356073</v>
      </c>
      <c r="K322" s="141">
        <f t="shared" si="211"/>
        <v>0.18472080000356073</v>
      </c>
      <c r="O322" s="141">
        <f t="shared" ca="1" si="202"/>
        <v>0.1748536054086598</v>
      </c>
      <c r="P322" s="141">
        <f t="shared" si="188"/>
        <v>0.21509514208815034</v>
      </c>
      <c r="Q322" s="161">
        <f t="shared" si="189"/>
        <v>39950.893900000003</v>
      </c>
      <c r="R322" s="141">
        <f>+(P322-G322)^2</f>
        <v>9.2260065707167158E-4</v>
      </c>
      <c r="S322" s="153">
        <f>S$18</f>
        <v>1</v>
      </c>
      <c r="Z322" s="141">
        <f t="shared" si="190"/>
        <v>8824</v>
      </c>
      <c r="AA322" s="141">
        <f t="shared" si="191"/>
        <v>0.1938202595311137</v>
      </c>
      <c r="AB322" s="141">
        <f t="shared" si="205"/>
        <v>0.20599568256059736</v>
      </c>
      <c r="AC322" s="141">
        <f t="shared" si="206"/>
        <v>-3.0374342084589612E-2</v>
      </c>
      <c r="AD322" s="141">
        <f t="shared" si="207"/>
        <v>-9.0994595275529777E-3</v>
      </c>
      <c r="AE322" s="141">
        <f t="shared" si="208"/>
        <v>8.2800163693574666E-5</v>
      </c>
      <c r="AF322" s="141">
        <f t="shared" si="209"/>
        <v>-3.0374342084589612E-2</v>
      </c>
      <c r="AG322" s="153"/>
      <c r="AH322" s="141">
        <f t="shared" si="192"/>
        <v>-2.1274882557036627E-2</v>
      </c>
      <c r="AI322" s="141">
        <f t="shared" si="193"/>
        <v>0.54180181903942704</v>
      </c>
      <c r="AJ322" s="141">
        <f t="shared" si="194"/>
        <v>-0.75323533183977054</v>
      </c>
      <c r="AK322" s="141">
        <f t="shared" si="195"/>
        <v>-0.37685567813131216</v>
      </c>
      <c r="AL322" s="141">
        <f t="shared" si="196"/>
        <v>0.6882946304947517</v>
      </c>
      <c r="AM322" s="141">
        <f t="shared" si="197"/>
        <v>0.3584100285038771</v>
      </c>
      <c r="AN322" s="141">
        <f t="shared" si="212"/>
        <v>13.800337776236807</v>
      </c>
      <c r="AO322" s="141">
        <f t="shared" si="212"/>
        <v>13.800344376367335</v>
      </c>
      <c r="AP322" s="141">
        <f t="shared" si="212"/>
        <v>13.800310715656824</v>
      </c>
      <c r="AQ322" s="141">
        <f t="shared" si="212"/>
        <v>13.800482419352479</v>
      </c>
      <c r="AR322" s="141">
        <f t="shared" si="212"/>
        <v>13.799607435436529</v>
      </c>
      <c r="AS322" s="141">
        <f t="shared" si="212"/>
        <v>13.80408933296008</v>
      </c>
      <c r="AT322" s="141">
        <f t="shared" si="212"/>
        <v>13.781705462116687</v>
      </c>
      <c r="AU322" s="141">
        <f t="shared" si="198"/>
        <v>14.360268862918602</v>
      </c>
    </row>
    <row r="323" spans="1:47" s="141" customFormat="1" ht="12.95" customHeight="1" x14ac:dyDescent="0.2">
      <c r="A323" s="24" t="s">
        <v>263</v>
      </c>
      <c r="B323" s="25" t="s">
        <v>84</v>
      </c>
      <c r="C323" s="15">
        <v>54969.393900000003</v>
      </c>
      <c r="D323" s="15">
        <v>2.0000000000000001E-4</v>
      </c>
      <c r="E323" s="141">
        <f t="shared" si="186"/>
        <v>8824.1065283634034</v>
      </c>
      <c r="F323" s="141">
        <f t="shared" si="187"/>
        <v>8824</v>
      </c>
      <c r="G323" s="141">
        <f t="shared" si="204"/>
        <v>0.18472080000356073</v>
      </c>
      <c r="K323" s="141">
        <f t="shared" si="211"/>
        <v>0.18472080000356073</v>
      </c>
      <c r="O323" s="141">
        <f t="shared" ca="1" si="202"/>
        <v>0.1748536054086598</v>
      </c>
      <c r="P323" s="141">
        <f t="shared" si="188"/>
        <v>0.21509514208815034</v>
      </c>
      <c r="Q323" s="161">
        <f t="shared" si="189"/>
        <v>39950.893900000003</v>
      </c>
      <c r="R323" s="141">
        <f>+(P323-G323)^2</f>
        <v>9.2260065707167158E-4</v>
      </c>
      <c r="S323" s="153">
        <f>S$18</f>
        <v>1</v>
      </c>
      <c r="Z323" s="141">
        <f t="shared" si="190"/>
        <v>8824</v>
      </c>
      <c r="AA323" s="141">
        <f t="shared" si="191"/>
        <v>0.1938202595311137</v>
      </c>
      <c r="AB323" s="141">
        <f t="shared" si="205"/>
        <v>0.20599568256059736</v>
      </c>
      <c r="AC323" s="141">
        <f t="shared" si="206"/>
        <v>-3.0374342084589612E-2</v>
      </c>
      <c r="AD323" s="141">
        <f t="shared" si="207"/>
        <v>-9.0994595275529777E-3</v>
      </c>
      <c r="AE323" s="141">
        <f t="shared" si="208"/>
        <v>8.2800163693574666E-5</v>
      </c>
      <c r="AF323" s="141">
        <f t="shared" si="209"/>
        <v>-3.0374342084589612E-2</v>
      </c>
      <c r="AG323" s="153"/>
      <c r="AH323" s="141">
        <f t="shared" si="192"/>
        <v>-2.1274882557036627E-2</v>
      </c>
      <c r="AI323" s="141">
        <f t="shared" si="193"/>
        <v>0.54180181903942704</v>
      </c>
      <c r="AJ323" s="141">
        <f t="shared" si="194"/>
        <v>-0.75323533183977054</v>
      </c>
      <c r="AK323" s="141">
        <f t="shared" si="195"/>
        <v>-0.37685567813131216</v>
      </c>
      <c r="AL323" s="141">
        <f t="shared" si="196"/>
        <v>0.6882946304947517</v>
      </c>
      <c r="AM323" s="141">
        <f t="shared" si="197"/>
        <v>0.3584100285038771</v>
      </c>
      <c r="AN323" s="141">
        <f t="shared" si="212"/>
        <v>13.800337776236807</v>
      </c>
      <c r="AO323" s="141">
        <f t="shared" si="212"/>
        <v>13.800344376367335</v>
      </c>
      <c r="AP323" s="141">
        <f t="shared" si="212"/>
        <v>13.800310715656824</v>
      </c>
      <c r="AQ323" s="141">
        <f t="shared" si="212"/>
        <v>13.800482419352479</v>
      </c>
      <c r="AR323" s="141">
        <f t="shared" si="212"/>
        <v>13.799607435436529</v>
      </c>
      <c r="AS323" s="141">
        <f t="shared" si="212"/>
        <v>13.80408933296008</v>
      </c>
      <c r="AT323" s="141">
        <f t="shared" si="212"/>
        <v>13.781705462116687</v>
      </c>
      <c r="AU323" s="141">
        <f t="shared" si="198"/>
        <v>14.360268862918602</v>
      </c>
    </row>
    <row r="324" spans="1:47" s="141" customFormat="1" ht="12.95" customHeight="1" x14ac:dyDescent="0.2">
      <c r="A324" s="24" t="s">
        <v>268</v>
      </c>
      <c r="B324" s="25" t="s">
        <v>84</v>
      </c>
      <c r="C324" s="15">
        <v>54986.734700000001</v>
      </c>
      <c r="D324" s="15">
        <v>1E-4</v>
      </c>
      <c r="E324" s="141">
        <f t="shared" si="186"/>
        <v>8834.1069562743123</v>
      </c>
      <c r="F324" s="141">
        <f t="shared" si="187"/>
        <v>8834</v>
      </c>
      <c r="G324" s="141">
        <f t="shared" si="204"/>
        <v>0.18546280000009574</v>
      </c>
      <c r="K324" s="141">
        <f t="shared" si="211"/>
        <v>0.18546280000009574</v>
      </c>
      <c r="O324" s="141">
        <f t="shared" ca="1" si="202"/>
        <v>0.17561173840959565</v>
      </c>
      <c r="P324" s="141">
        <f t="shared" si="188"/>
        <v>0.21540229457725579</v>
      </c>
      <c r="Q324" s="161">
        <f t="shared" si="189"/>
        <v>39968.234700000001</v>
      </c>
      <c r="S324" s="153"/>
      <c r="Z324" s="141">
        <f t="shared" si="190"/>
        <v>8834</v>
      </c>
      <c r="AA324" s="141">
        <f t="shared" si="191"/>
        <v>0.19437489966914767</v>
      </c>
      <c r="AB324" s="141">
        <f t="shared" si="205"/>
        <v>-9999</v>
      </c>
      <c r="AC324" s="141">
        <f t="shared" si="206"/>
        <v>-2.9939494577160053E-2</v>
      </c>
      <c r="AD324" s="141">
        <f t="shared" si="207"/>
        <v>-9999</v>
      </c>
      <c r="AE324" s="141">
        <f t="shared" si="208"/>
        <v>0</v>
      </c>
      <c r="AF324" s="141">
        <f t="shared" si="209"/>
        <v>-9999</v>
      </c>
      <c r="AG324" s="153"/>
      <c r="AH324" s="141">
        <f t="shared" si="192"/>
        <v>-2.1027394908108114E-2</v>
      </c>
      <c r="AI324" s="141">
        <f t="shared" si="193"/>
        <v>0.54275863176741934</v>
      </c>
      <c r="AJ324" s="141">
        <f t="shared" si="194"/>
        <v>-0.75156549273110806</v>
      </c>
      <c r="AK324" s="141">
        <f t="shared" si="195"/>
        <v>-0.37801601335417895</v>
      </c>
      <c r="AL324" s="141">
        <f t="shared" si="196"/>
        <v>0.69082966320661598</v>
      </c>
      <c r="AM324" s="141">
        <f t="shared" si="197"/>
        <v>0.35984101800850388</v>
      </c>
      <c r="AN324" s="141">
        <f t="shared" si="212"/>
        <v>13.80410099166358</v>
      </c>
      <c r="AO324" s="141">
        <f t="shared" si="212"/>
        <v>13.804106780783528</v>
      </c>
      <c r="AP324" s="141">
        <f t="shared" si="212"/>
        <v>13.804076935196546</v>
      </c>
      <c r="AQ324" s="141">
        <f t="shared" si="212"/>
        <v>13.804230830572283</v>
      </c>
      <c r="AR324" s="141">
        <f t="shared" si="212"/>
        <v>13.803438018722607</v>
      </c>
      <c r="AS324" s="141">
        <f t="shared" si="212"/>
        <v>13.807541921536325</v>
      </c>
      <c r="AT324" s="141">
        <f t="shared" si="212"/>
        <v>13.786798535790533</v>
      </c>
      <c r="AU324" s="141">
        <f t="shared" si="198"/>
        <v>14.364765803422632</v>
      </c>
    </row>
    <row r="325" spans="1:47" s="141" customFormat="1" ht="12.95" customHeight="1" x14ac:dyDescent="0.2">
      <c r="A325" s="20" t="s">
        <v>264</v>
      </c>
      <c r="B325" s="71" t="s">
        <v>84</v>
      </c>
      <c r="C325" s="20">
        <v>54988.468500000003</v>
      </c>
      <c r="D325" s="20">
        <v>1E-4</v>
      </c>
      <c r="E325" s="141">
        <f t="shared" si="186"/>
        <v>8835.1068375895884</v>
      </c>
      <c r="F325" s="141">
        <f t="shared" si="187"/>
        <v>8835</v>
      </c>
      <c r="G325" s="141">
        <f t="shared" si="204"/>
        <v>0.18525700000463985</v>
      </c>
      <c r="K325" s="141">
        <f t="shared" si="211"/>
        <v>0.18525700000463985</v>
      </c>
      <c r="O325" s="141">
        <f t="shared" ca="1" si="202"/>
        <v>0.17568755170968919</v>
      </c>
      <c r="P325" s="141">
        <f t="shared" si="188"/>
        <v>0.21543301887758076</v>
      </c>
      <c r="Q325" s="161">
        <f t="shared" si="189"/>
        <v>39969.968500000003</v>
      </c>
      <c r="S325" s="153"/>
      <c r="Z325" s="141">
        <f t="shared" si="190"/>
        <v>8835</v>
      </c>
      <c r="AA325" s="141">
        <f t="shared" si="191"/>
        <v>0.19443041318819299</v>
      </c>
      <c r="AB325" s="141">
        <f t="shared" si="205"/>
        <v>-9999</v>
      </c>
      <c r="AC325" s="141">
        <f t="shared" si="206"/>
        <v>-3.0176018872940913E-2</v>
      </c>
      <c r="AD325" s="141">
        <f t="shared" si="207"/>
        <v>-9999</v>
      </c>
      <c r="AE325" s="141">
        <f t="shared" si="208"/>
        <v>0</v>
      </c>
      <c r="AF325" s="141">
        <f t="shared" si="209"/>
        <v>-9999</v>
      </c>
      <c r="AG325" s="153"/>
      <c r="AH325" s="141">
        <f t="shared" si="192"/>
        <v>-2.1002605689387787E-2</v>
      </c>
      <c r="AI325" s="141">
        <f t="shared" si="193"/>
        <v>0.54285466092565793</v>
      </c>
      <c r="AJ325" s="141">
        <f t="shared" si="194"/>
        <v>-0.75139791812793133</v>
      </c>
      <c r="AK325" s="141">
        <f t="shared" si="195"/>
        <v>-0.37813213846219684</v>
      </c>
      <c r="AL325" s="141">
        <f t="shared" si="196"/>
        <v>0.69108365882239997</v>
      </c>
      <c r="AM325" s="141">
        <f t="shared" si="197"/>
        <v>0.3599844667546846</v>
      </c>
      <c r="AN325" s="141">
        <f t="shared" si="212"/>
        <v>13.804477678148272</v>
      </c>
      <c r="AO325" s="141">
        <f t="shared" si="212"/>
        <v>13.804483389741099</v>
      </c>
      <c r="AP325" s="141">
        <f t="shared" si="212"/>
        <v>13.804453911735397</v>
      </c>
      <c r="AQ325" s="141">
        <f t="shared" si="212"/>
        <v>13.804606077189131</v>
      </c>
      <c r="AR325" s="141">
        <f t="shared" si="212"/>
        <v>13.803821317601882</v>
      </c>
      <c r="AS325" s="141">
        <f t="shared" si="212"/>
        <v>13.807887844159238</v>
      </c>
      <c r="AT325" s="141">
        <f t="shared" si="212"/>
        <v>13.787308486193833</v>
      </c>
      <c r="AU325" s="141">
        <f t="shared" si="198"/>
        <v>14.365215497473034</v>
      </c>
    </row>
    <row r="326" spans="1:47" s="141" customFormat="1" ht="12.95" customHeight="1" x14ac:dyDescent="0.2">
      <c r="A326" s="24" t="s">
        <v>268</v>
      </c>
      <c r="B326" s="25" t="s">
        <v>84</v>
      </c>
      <c r="C326" s="15">
        <v>55059.565000000002</v>
      </c>
      <c r="D326" s="15">
        <v>1E-4</v>
      </c>
      <c r="E326" s="141">
        <f t="shared" si="186"/>
        <v>8876.1081421988347</v>
      </c>
      <c r="F326" s="141">
        <f t="shared" si="187"/>
        <v>8876</v>
      </c>
      <c r="G326" s="141">
        <f t="shared" si="204"/>
        <v>0.18751920000067912</v>
      </c>
      <c r="K326" s="141">
        <f t="shared" si="211"/>
        <v>0.18751920000067912</v>
      </c>
      <c r="O326" s="141">
        <f t="shared" ca="1" si="202"/>
        <v>0.17879589701352627</v>
      </c>
      <c r="P326" s="141">
        <f t="shared" si="188"/>
        <v>0.21669413214869604</v>
      </c>
      <c r="Q326" s="161">
        <f t="shared" si="189"/>
        <v>40041.065000000002</v>
      </c>
      <c r="S326" s="153"/>
      <c r="Z326" s="141">
        <f t="shared" si="190"/>
        <v>8876</v>
      </c>
      <c r="AA326" s="141">
        <f t="shared" si="191"/>
        <v>0.19671423239861613</v>
      </c>
      <c r="AB326" s="141">
        <f t="shared" si="205"/>
        <v>-9999</v>
      </c>
      <c r="AC326" s="141">
        <f t="shared" si="206"/>
        <v>-2.9174932148016919E-2</v>
      </c>
      <c r="AD326" s="141">
        <f t="shared" si="207"/>
        <v>-9999</v>
      </c>
      <c r="AE326" s="141">
        <f t="shared" si="208"/>
        <v>0</v>
      </c>
      <c r="AF326" s="141">
        <f t="shared" si="209"/>
        <v>-9999</v>
      </c>
      <c r="AG326" s="153"/>
      <c r="AH326" s="141">
        <f t="shared" si="192"/>
        <v>-1.9979899750079903E-2</v>
      </c>
      <c r="AI326" s="141">
        <f t="shared" si="193"/>
        <v>0.54684712551599768</v>
      </c>
      <c r="AJ326" s="141">
        <f t="shared" si="194"/>
        <v>-0.74443352492273407</v>
      </c>
      <c r="AK326" s="141">
        <f t="shared" si="195"/>
        <v>-0.38290762270066547</v>
      </c>
      <c r="AL326" s="141">
        <f t="shared" si="196"/>
        <v>0.70157569397975217</v>
      </c>
      <c r="AM326" s="141">
        <f t="shared" si="197"/>
        <v>0.36592157614734966</v>
      </c>
      <c r="AN326" s="141">
        <f t="shared" si="212"/>
        <v>13.819979627475323</v>
      </c>
      <c r="AO326" s="141">
        <f t="shared" si="212"/>
        <v>13.819982670114676</v>
      </c>
      <c r="AP326" s="141">
        <f t="shared" si="212"/>
        <v>13.819966226987574</v>
      </c>
      <c r="AQ326" s="141">
        <f t="shared" si="212"/>
        <v>13.820055099255452</v>
      </c>
      <c r="AR326" s="141">
        <f t="shared" si="212"/>
        <v>13.819575046007424</v>
      </c>
      <c r="AS326" s="141">
        <f t="shared" si="212"/>
        <v>13.822176509309321</v>
      </c>
      <c r="AT326" s="141">
        <f t="shared" si="212"/>
        <v>13.808316932494101</v>
      </c>
      <c r="AU326" s="141">
        <f t="shared" si="198"/>
        <v>14.383652953539556</v>
      </c>
    </row>
    <row r="327" spans="1:47" s="141" customFormat="1" ht="12.95" customHeight="1" x14ac:dyDescent="0.2">
      <c r="A327" s="24" t="s">
        <v>269</v>
      </c>
      <c r="B327" s="25" t="s">
        <v>84</v>
      </c>
      <c r="C327" s="15">
        <v>55305.803599999999</v>
      </c>
      <c r="D327" s="15">
        <v>1E-4</v>
      </c>
      <c r="E327" s="141">
        <f t="shared" si="186"/>
        <v>9018.1137802422581</v>
      </c>
      <c r="F327" s="141">
        <f t="shared" si="187"/>
        <v>9018</v>
      </c>
      <c r="G327" s="141">
        <f t="shared" si="204"/>
        <v>0.19729560000268975</v>
      </c>
      <c r="K327" s="141">
        <f t="shared" si="211"/>
        <v>0.19729560000268975</v>
      </c>
      <c r="O327" s="141">
        <f t="shared" ca="1" si="202"/>
        <v>0.18956138562681546</v>
      </c>
      <c r="P327" s="141">
        <f t="shared" si="188"/>
        <v>0.22108327303956166</v>
      </c>
      <c r="Q327" s="161">
        <f t="shared" si="189"/>
        <v>40287.303599999999</v>
      </c>
      <c r="S327" s="153"/>
      <c r="Z327" s="141">
        <f t="shared" si="190"/>
        <v>9018</v>
      </c>
      <c r="AA327" s="141">
        <f t="shared" si="191"/>
        <v>0.20474201922928684</v>
      </c>
      <c r="AB327" s="141">
        <f t="shared" si="205"/>
        <v>-9999</v>
      </c>
      <c r="AC327" s="141">
        <f t="shared" si="206"/>
        <v>-2.3787673036871904E-2</v>
      </c>
      <c r="AD327" s="141">
        <f t="shared" si="207"/>
        <v>-9999</v>
      </c>
      <c r="AE327" s="141">
        <f t="shared" si="208"/>
        <v>0</v>
      </c>
      <c r="AF327" s="141">
        <f t="shared" si="209"/>
        <v>-9999</v>
      </c>
      <c r="AG327" s="153"/>
      <c r="AH327" s="141">
        <f t="shared" si="192"/>
        <v>-1.6341253810274813E-2</v>
      </c>
      <c r="AI327" s="141">
        <f t="shared" si="193"/>
        <v>0.56155446039354251</v>
      </c>
      <c r="AJ327" s="141">
        <f t="shared" si="194"/>
        <v>-0.71881986412262044</v>
      </c>
      <c r="AK327" s="141">
        <f t="shared" si="195"/>
        <v>-0.39966396381784464</v>
      </c>
      <c r="AL327" s="141">
        <f t="shared" si="196"/>
        <v>0.73915846329491519</v>
      </c>
      <c r="AM327" s="141">
        <f t="shared" si="197"/>
        <v>0.3873791727831889</v>
      </c>
      <c r="AN327" s="141">
        <f t="shared" si="212"/>
        <v>13.874578946807661</v>
      </c>
      <c r="AO327" s="141">
        <f t="shared" si="212"/>
        <v>13.874578157062182</v>
      </c>
      <c r="AP327" s="141">
        <f t="shared" si="212"/>
        <v>13.874583285291042</v>
      </c>
      <c r="AQ327" s="141">
        <f t="shared" si="212"/>
        <v>13.874549986774085</v>
      </c>
      <c r="AR327" s="141">
        <f t="shared" si="212"/>
        <v>13.874766273682663</v>
      </c>
      <c r="AS327" s="141">
        <f t="shared" si="212"/>
        <v>13.873364497314796</v>
      </c>
      <c r="AT327" s="141">
        <f t="shared" si="212"/>
        <v>13.882583426519012</v>
      </c>
      <c r="AU327" s="141">
        <f t="shared" si="198"/>
        <v>14.447509508696783</v>
      </c>
    </row>
    <row r="328" spans="1:47" s="141" customFormat="1" ht="12.95" customHeight="1" x14ac:dyDescent="0.2">
      <c r="A328" s="24" t="s">
        <v>263</v>
      </c>
      <c r="B328" s="25" t="s">
        <v>84</v>
      </c>
      <c r="C328" s="15">
        <v>55340.485509999999</v>
      </c>
      <c r="D328" s="15">
        <v>2.0000000000000001E-4</v>
      </c>
      <c r="E328" s="141">
        <f t="shared" si="186"/>
        <v>9038.1148148408738</v>
      </c>
      <c r="F328" s="141">
        <f t="shared" si="187"/>
        <v>9038</v>
      </c>
      <c r="G328" s="141">
        <f t="shared" si="204"/>
        <v>0.19908959999884246</v>
      </c>
      <c r="K328" s="141">
        <f t="shared" si="211"/>
        <v>0.19908959999884246</v>
      </c>
      <c r="O328" s="141">
        <f t="shared" ca="1" si="202"/>
        <v>0.19107765162868717</v>
      </c>
      <c r="P328" s="141">
        <f t="shared" si="188"/>
        <v>0.2217041279504153</v>
      </c>
      <c r="Q328" s="161">
        <f t="shared" si="189"/>
        <v>40321.985509999999</v>
      </c>
      <c r="R328" s="141">
        <f>+(P328-G328)^2</f>
        <v>5.1141687447246948E-4</v>
      </c>
      <c r="S328" s="153">
        <f>S$18</f>
        <v>1</v>
      </c>
      <c r="Z328" s="141">
        <f t="shared" si="190"/>
        <v>9038</v>
      </c>
      <c r="AA328" s="141">
        <f t="shared" si="191"/>
        <v>0.20588751055508664</v>
      </c>
      <c r="AB328" s="141">
        <f t="shared" si="205"/>
        <v>0.2149062173941711</v>
      </c>
      <c r="AC328" s="141">
        <f t="shared" si="206"/>
        <v>-2.2614527951572844E-2</v>
      </c>
      <c r="AD328" s="141">
        <f t="shared" si="207"/>
        <v>-6.7979105562441799E-3</v>
      </c>
      <c r="AE328" s="141">
        <f t="shared" si="208"/>
        <v>4.6211587930696059E-5</v>
      </c>
      <c r="AF328" s="141">
        <f t="shared" si="209"/>
        <v>-2.2614527951572844E-2</v>
      </c>
      <c r="AG328" s="153"/>
      <c r="AH328" s="141">
        <f t="shared" si="192"/>
        <v>-1.581661739532865E-2</v>
      </c>
      <c r="AI328" s="141">
        <f t="shared" si="193"/>
        <v>0.56374228663123582</v>
      </c>
      <c r="AJ328" s="141">
        <f t="shared" si="194"/>
        <v>-0.71501489775529148</v>
      </c>
      <c r="AK328" s="141">
        <f t="shared" si="195"/>
        <v>-0.4020509702782053</v>
      </c>
      <c r="AL328" s="141">
        <f t="shared" si="196"/>
        <v>0.7446163154907609</v>
      </c>
      <c r="AM328" s="141">
        <f t="shared" si="197"/>
        <v>0.39052093774094199</v>
      </c>
      <c r="AN328" s="141">
        <f t="shared" si="212"/>
        <v>13.882387760464564</v>
      </c>
      <c r="AO328" s="141">
        <f t="shared" si="212"/>
        <v>13.882386846019825</v>
      </c>
      <c r="AP328" s="141">
        <f t="shared" si="212"/>
        <v>13.882392961852746</v>
      </c>
      <c r="AQ328" s="141">
        <f t="shared" si="212"/>
        <v>13.882352061716192</v>
      </c>
      <c r="AR328" s="141">
        <f t="shared" si="212"/>
        <v>13.882625707017871</v>
      </c>
      <c r="AS328" s="141">
        <f t="shared" si="212"/>
        <v>13.880800303027376</v>
      </c>
      <c r="AT328" s="141">
        <f t="shared" si="212"/>
        <v>13.893229598123456</v>
      </c>
      <c r="AU328" s="141">
        <f t="shared" si="198"/>
        <v>14.456503389704846</v>
      </c>
    </row>
    <row r="329" spans="1:47" s="141" customFormat="1" ht="12.95" customHeight="1" x14ac:dyDescent="0.2">
      <c r="A329" s="20" t="s">
        <v>265</v>
      </c>
      <c r="B329" s="71" t="s">
        <v>84</v>
      </c>
      <c r="C329" s="20">
        <v>55340.486100000002</v>
      </c>
      <c r="D329" s="20">
        <v>5.9999999999999995E-4</v>
      </c>
      <c r="E329" s="141">
        <f t="shared" si="186"/>
        <v>9038.1151550934865</v>
      </c>
      <c r="F329" s="141">
        <f t="shared" si="187"/>
        <v>9038</v>
      </c>
      <c r="G329" s="141">
        <f t="shared" si="204"/>
        <v>0.1996796000021277</v>
      </c>
      <c r="J329" s="141">
        <f>+G329</f>
        <v>0.1996796000021277</v>
      </c>
      <c r="O329" s="141">
        <f t="shared" ca="1" si="202"/>
        <v>0.19107765162868717</v>
      </c>
      <c r="P329" s="141">
        <f t="shared" si="188"/>
        <v>0.2217041279504153</v>
      </c>
      <c r="Q329" s="161">
        <f t="shared" si="189"/>
        <v>40321.986100000002</v>
      </c>
      <c r="R329" s="141">
        <f>+(P329-G329)^2</f>
        <v>4.8507983134490174E-4</v>
      </c>
      <c r="S329" s="153">
        <f>S$17</f>
        <v>1</v>
      </c>
      <c r="Z329" s="141">
        <f t="shared" si="190"/>
        <v>9038</v>
      </c>
      <c r="AA329" s="141">
        <f t="shared" si="191"/>
        <v>0.20588751055508664</v>
      </c>
      <c r="AB329" s="141">
        <f t="shared" si="205"/>
        <v>0.21549621739745634</v>
      </c>
      <c r="AC329" s="141">
        <f t="shared" si="206"/>
        <v>-2.2024527948287603E-2</v>
      </c>
      <c r="AD329" s="141">
        <f t="shared" si="207"/>
        <v>-6.2079105529589396E-3</v>
      </c>
      <c r="AE329" s="141">
        <f t="shared" si="208"/>
        <v>3.8538153433538968E-5</v>
      </c>
      <c r="AF329" s="141">
        <f t="shared" si="209"/>
        <v>-2.2024527948287603E-2</v>
      </c>
      <c r="AG329" s="153"/>
      <c r="AH329" s="141">
        <f t="shared" si="192"/>
        <v>-1.581661739532865E-2</v>
      </c>
      <c r="AI329" s="141">
        <f t="shared" si="193"/>
        <v>0.56374228663123582</v>
      </c>
      <c r="AJ329" s="141">
        <f t="shared" si="194"/>
        <v>-0.71501489775529148</v>
      </c>
      <c r="AK329" s="141">
        <f t="shared" si="195"/>
        <v>-0.4020509702782053</v>
      </c>
      <c r="AL329" s="141">
        <f t="shared" si="196"/>
        <v>0.7446163154907609</v>
      </c>
      <c r="AM329" s="141">
        <f t="shared" si="197"/>
        <v>0.39052093774094199</v>
      </c>
      <c r="AN329" s="141">
        <f t="shared" si="212"/>
        <v>13.882387760464564</v>
      </c>
      <c r="AO329" s="141">
        <f t="shared" si="212"/>
        <v>13.882386846019825</v>
      </c>
      <c r="AP329" s="141">
        <f t="shared" si="212"/>
        <v>13.882392961852746</v>
      </c>
      <c r="AQ329" s="141">
        <f t="shared" si="212"/>
        <v>13.882352061716192</v>
      </c>
      <c r="AR329" s="141">
        <f t="shared" si="212"/>
        <v>13.882625707017871</v>
      </c>
      <c r="AS329" s="141">
        <f t="shared" si="212"/>
        <v>13.880800303027376</v>
      </c>
      <c r="AT329" s="141">
        <f t="shared" si="212"/>
        <v>13.893229598123456</v>
      </c>
      <c r="AU329" s="141">
        <f t="shared" si="198"/>
        <v>14.456503389704846</v>
      </c>
    </row>
    <row r="330" spans="1:47" s="141" customFormat="1" ht="12.95" customHeight="1" x14ac:dyDescent="0.2">
      <c r="A330" s="24" t="s">
        <v>263</v>
      </c>
      <c r="B330" s="25" t="s">
        <v>84</v>
      </c>
      <c r="C330" s="15">
        <v>55340.486109999998</v>
      </c>
      <c r="D330" s="15">
        <v>2.0000000000000001E-4</v>
      </c>
      <c r="E330" s="19">
        <f t="shared" si="186"/>
        <v>9038.1151608604778</v>
      </c>
      <c r="F330" s="141">
        <f t="shared" si="187"/>
        <v>9038</v>
      </c>
      <c r="G330" s="141">
        <f t="shared" si="204"/>
        <v>0.1996895999982371</v>
      </c>
      <c r="K330" s="141">
        <f>+G330</f>
        <v>0.1996895999982371</v>
      </c>
      <c r="O330" s="141">
        <f t="shared" ref="O330:O366" ca="1" si="213">+C$11+C$12*F330</f>
        <v>0.19107765162868717</v>
      </c>
      <c r="P330" s="141">
        <f t="shared" si="188"/>
        <v>0.2217041279504153</v>
      </c>
      <c r="Q330" s="161">
        <f t="shared" si="189"/>
        <v>40321.986109999998</v>
      </c>
      <c r="R330" s="141">
        <f>+(P330-G330)^2</f>
        <v>4.8463944095723544E-4</v>
      </c>
      <c r="S330" s="153">
        <f>S$18</f>
        <v>1</v>
      </c>
      <c r="Z330" s="141">
        <f t="shared" si="190"/>
        <v>9038</v>
      </c>
      <c r="AA330" s="141">
        <f t="shared" si="191"/>
        <v>0.20588751055508664</v>
      </c>
      <c r="AB330" s="141">
        <f t="shared" si="205"/>
        <v>0.21550621739356574</v>
      </c>
      <c r="AC330" s="141">
        <f t="shared" si="206"/>
        <v>-2.2014527952178203E-2</v>
      </c>
      <c r="AD330" s="141">
        <f t="shared" si="207"/>
        <v>-6.1979105568495396E-3</v>
      </c>
      <c r="AE330" s="141">
        <f t="shared" si="208"/>
        <v>3.8414095270706968E-5</v>
      </c>
      <c r="AF330" s="141">
        <f t="shared" si="209"/>
        <v>-2.2014527952178203E-2</v>
      </c>
      <c r="AG330" s="153"/>
      <c r="AH330" s="141">
        <f t="shared" si="192"/>
        <v>-1.581661739532865E-2</v>
      </c>
      <c r="AI330" s="141">
        <f t="shared" si="193"/>
        <v>0.56374228663123582</v>
      </c>
      <c r="AJ330" s="141">
        <f t="shared" si="194"/>
        <v>-0.71501489775529148</v>
      </c>
      <c r="AK330" s="141">
        <f t="shared" si="195"/>
        <v>-0.4020509702782053</v>
      </c>
      <c r="AL330" s="141">
        <f t="shared" si="196"/>
        <v>0.7446163154907609</v>
      </c>
      <c r="AM330" s="141">
        <f t="shared" si="197"/>
        <v>0.39052093774094199</v>
      </c>
      <c r="AN330" s="141">
        <f t="shared" si="212"/>
        <v>13.882387760464564</v>
      </c>
      <c r="AO330" s="141">
        <f t="shared" si="212"/>
        <v>13.882386846019825</v>
      </c>
      <c r="AP330" s="141">
        <f t="shared" si="212"/>
        <v>13.882392961852746</v>
      </c>
      <c r="AQ330" s="141">
        <f t="shared" si="212"/>
        <v>13.882352061716192</v>
      </c>
      <c r="AR330" s="141">
        <f t="shared" si="212"/>
        <v>13.882625707017871</v>
      </c>
      <c r="AS330" s="141">
        <f t="shared" si="212"/>
        <v>13.880800303027376</v>
      </c>
      <c r="AT330" s="141">
        <f t="shared" si="212"/>
        <v>13.893229598123456</v>
      </c>
      <c r="AU330" s="141">
        <f t="shared" si="198"/>
        <v>14.456503389704846</v>
      </c>
    </row>
    <row r="331" spans="1:47" s="141" customFormat="1" ht="12.95" customHeight="1" x14ac:dyDescent="0.2">
      <c r="A331" s="20" t="s">
        <v>266</v>
      </c>
      <c r="B331" s="71" t="s">
        <v>84</v>
      </c>
      <c r="C331" s="20">
        <v>55690.769399999997</v>
      </c>
      <c r="D331" s="20">
        <v>5.9999999999999995E-4</v>
      </c>
      <c r="E331" s="19">
        <f t="shared" si="186"/>
        <v>9240.1233029324358</v>
      </c>
      <c r="F331" s="141">
        <f t="shared" si="187"/>
        <v>9240</v>
      </c>
      <c r="G331" s="141">
        <f t="shared" si="204"/>
        <v>0.21380800000042655</v>
      </c>
      <c r="K331" s="141">
        <f>+G331</f>
        <v>0.21380800000042655</v>
      </c>
      <c r="O331" s="141">
        <f t="shared" ca="1" si="213"/>
        <v>0.20639193824759139</v>
      </c>
      <c r="P331" s="141">
        <f t="shared" si="188"/>
        <v>0.22801166269820752</v>
      </c>
      <c r="Q331" s="161">
        <f t="shared" si="189"/>
        <v>40672.269399999997</v>
      </c>
      <c r="S331" s="153"/>
      <c r="Z331" s="141">
        <f t="shared" si="190"/>
        <v>9240</v>
      </c>
      <c r="AA331" s="141">
        <f t="shared" si="191"/>
        <v>0.21766461510898852</v>
      </c>
      <c r="AB331" s="141">
        <f t="shared" si="205"/>
        <v>-9999</v>
      </c>
      <c r="AC331" s="141">
        <f t="shared" si="206"/>
        <v>-1.4203662697780978E-2</v>
      </c>
      <c r="AD331" s="141">
        <f t="shared" si="207"/>
        <v>-9999</v>
      </c>
      <c r="AE331" s="141">
        <f t="shared" si="208"/>
        <v>0</v>
      </c>
      <c r="AF331" s="141">
        <f t="shared" si="209"/>
        <v>-9999</v>
      </c>
      <c r="AG331" s="153"/>
      <c r="AH331" s="141">
        <f t="shared" si="192"/>
        <v>-1.0347047589218993E-2</v>
      </c>
      <c r="AI331" s="141">
        <f t="shared" si="193"/>
        <v>0.58763721476166375</v>
      </c>
      <c r="AJ331" s="141">
        <f t="shared" si="194"/>
        <v>-0.67353744964275841</v>
      </c>
      <c r="AK331" s="141">
        <f t="shared" si="195"/>
        <v>-0.42652398352949733</v>
      </c>
      <c r="AL331" s="141">
        <f t="shared" si="196"/>
        <v>0.80227750146081822</v>
      </c>
      <c r="AM331" s="141">
        <f t="shared" si="197"/>
        <v>0.42413617299111939</v>
      </c>
      <c r="AN331" s="141">
        <f t="shared" ref="AN331:AT340" si="214">$AU331+$AB$7*SIN(AO331)</f>
        <v>13.96304533419074</v>
      </c>
      <c r="AO331" s="141">
        <f t="shared" si="214"/>
        <v>13.963044879338867</v>
      </c>
      <c r="AP331" s="141">
        <f t="shared" si="214"/>
        <v>13.963049304898338</v>
      </c>
      <c r="AQ331" s="141">
        <f t="shared" si="214"/>
        <v>13.963006250384522</v>
      </c>
      <c r="AR331" s="141">
        <f t="shared" si="214"/>
        <v>13.963425559095235</v>
      </c>
      <c r="AS331" s="141">
        <f t="shared" si="214"/>
        <v>13.959383558191007</v>
      </c>
      <c r="AT331" s="141">
        <f t="shared" si="214"/>
        <v>14.003285345387379</v>
      </c>
      <c r="AU331" s="141">
        <f t="shared" si="198"/>
        <v>14.547341587886251</v>
      </c>
    </row>
    <row r="332" spans="1:47" s="141" customFormat="1" ht="12.95" customHeight="1" x14ac:dyDescent="0.2">
      <c r="A332" s="24" t="s">
        <v>271</v>
      </c>
      <c r="B332" s="25" t="s">
        <v>84</v>
      </c>
      <c r="C332" s="15">
        <v>56075.736100000002</v>
      </c>
      <c r="D332" s="15">
        <v>1E-4</v>
      </c>
      <c r="E332" s="19">
        <f t="shared" si="186"/>
        <v>9462.1333446520221</v>
      </c>
      <c r="F332" s="141">
        <f t="shared" si="187"/>
        <v>9462</v>
      </c>
      <c r="G332" s="141">
        <f t="shared" si="204"/>
        <v>0.23122040000453126</v>
      </c>
      <c r="K332" s="141">
        <f>+G332</f>
        <v>0.23122040000453126</v>
      </c>
      <c r="O332" s="141">
        <f t="shared" ca="1" si="213"/>
        <v>0.22322249086836743</v>
      </c>
      <c r="P332" s="141">
        <f t="shared" si="188"/>
        <v>0.23502115961322756</v>
      </c>
      <c r="Q332" s="161">
        <f t="shared" si="189"/>
        <v>41057.236100000002</v>
      </c>
      <c r="S332" s="153"/>
      <c r="Z332" s="141">
        <f t="shared" si="190"/>
        <v>9462</v>
      </c>
      <c r="AA332" s="141">
        <f t="shared" si="191"/>
        <v>0.23104952997440267</v>
      </c>
      <c r="AB332" s="141">
        <f t="shared" si="205"/>
        <v>-9999</v>
      </c>
      <c r="AC332" s="141">
        <f t="shared" si="206"/>
        <v>-3.8007596086963025E-3</v>
      </c>
      <c r="AD332" s="141">
        <f t="shared" si="207"/>
        <v>-9999</v>
      </c>
      <c r="AE332" s="141">
        <f t="shared" si="208"/>
        <v>0</v>
      </c>
      <c r="AF332" s="141">
        <f t="shared" si="209"/>
        <v>-9999</v>
      </c>
      <c r="AG332" s="153"/>
      <c r="AH332" s="141">
        <f t="shared" si="192"/>
        <v>-3.9716296388248905E-3</v>
      </c>
      <c r="AI332" s="141">
        <f t="shared" si="193"/>
        <v>0.61824713519844376</v>
      </c>
      <c r="AJ332" s="141">
        <f t="shared" si="194"/>
        <v>-0.62059051627963735</v>
      </c>
      <c r="AK332" s="141">
        <f t="shared" si="195"/>
        <v>-0.45412611176984075</v>
      </c>
      <c r="AL332" s="141">
        <f t="shared" si="196"/>
        <v>0.8717661723747675</v>
      </c>
      <c r="AM332" s="141">
        <f t="shared" si="197"/>
        <v>0.46576086469810285</v>
      </c>
      <c r="AN332" s="141">
        <f t="shared" si="214"/>
        <v>14.055866241888438</v>
      </c>
      <c r="AO332" s="141">
        <f t="shared" si="214"/>
        <v>14.055866230796854</v>
      </c>
      <c r="AP332" s="141">
        <f t="shared" si="214"/>
        <v>14.055866461008954</v>
      </c>
      <c r="AQ332" s="141">
        <f t="shared" si="214"/>
        <v>14.055861682959717</v>
      </c>
      <c r="AR332" s="141">
        <f t="shared" si="214"/>
        <v>14.055960908819015</v>
      </c>
      <c r="AS332" s="141">
        <f t="shared" si="214"/>
        <v>14.053924502865694</v>
      </c>
      <c r="AT332" s="141">
        <f t="shared" si="214"/>
        <v>14.129405068418649</v>
      </c>
      <c r="AU332" s="141">
        <f t="shared" si="198"/>
        <v>14.64717366707572</v>
      </c>
    </row>
    <row r="333" spans="1:47" s="141" customFormat="1" ht="12.95" customHeight="1" x14ac:dyDescent="0.2">
      <c r="A333" s="150" t="s">
        <v>1218</v>
      </c>
      <c r="B333" s="151" t="s">
        <v>84</v>
      </c>
      <c r="C333" s="152">
        <v>56126.0236</v>
      </c>
      <c r="D333" s="152" t="s">
        <v>163</v>
      </c>
      <c r="E333" s="141">
        <f t="shared" si="186"/>
        <v>9491.1341127002015</v>
      </c>
      <c r="F333" s="141">
        <f t="shared" si="187"/>
        <v>9491</v>
      </c>
      <c r="G333" s="141">
        <f t="shared" si="204"/>
        <v>0.23255220000282861</v>
      </c>
      <c r="K333" s="141">
        <f>+C333-(C$7+F333*C$8)</f>
        <v>0.23255220000282861</v>
      </c>
      <c r="O333" s="141">
        <f t="shared" ca="1" si="213"/>
        <v>0.22542107657108146</v>
      </c>
      <c r="P333" s="141">
        <f t="shared" si="188"/>
        <v>0.23594280418344249</v>
      </c>
      <c r="Q333" s="161">
        <f t="shared" si="189"/>
        <v>41107.5236</v>
      </c>
      <c r="R333" s="141">
        <f>+(P333-G333)^2</f>
        <v>1.1496196709596296E-5</v>
      </c>
      <c r="S333" s="153">
        <f>S$18</f>
        <v>1</v>
      </c>
      <c r="Z333" s="141">
        <f t="shared" si="190"/>
        <v>9491</v>
      </c>
      <c r="AA333" s="141">
        <f t="shared" si="191"/>
        <v>0.23283257786252856</v>
      </c>
      <c r="AB333" s="141">
        <f t="shared" si="205"/>
        <v>0.23566242632374254</v>
      </c>
      <c r="AC333" s="141">
        <f t="shared" si="206"/>
        <v>-3.3906041806138765E-3</v>
      </c>
      <c r="AD333" s="141">
        <f t="shared" si="207"/>
        <v>-2.8037785969994844E-4</v>
      </c>
      <c r="AE333" s="141">
        <f t="shared" si="208"/>
        <v>7.8611744209923974E-8</v>
      </c>
      <c r="AF333" s="141">
        <f t="shared" si="209"/>
        <v>-3.3906041806138765E-3</v>
      </c>
      <c r="AG333" s="153"/>
      <c r="AH333" s="141">
        <f t="shared" si="192"/>
        <v>-3.1102263209139267E-3</v>
      </c>
      <c r="AI333" s="141">
        <f t="shared" si="193"/>
        <v>0.62263478985240051</v>
      </c>
      <c r="AJ333" s="141">
        <f t="shared" si="194"/>
        <v>-0.61301618497737609</v>
      </c>
      <c r="AK333" s="141">
        <f t="shared" si="195"/>
        <v>-0.45777862919280887</v>
      </c>
      <c r="AL333" s="141">
        <f t="shared" si="196"/>
        <v>0.88138915292986941</v>
      </c>
      <c r="AM333" s="141">
        <f t="shared" si="197"/>
        <v>0.47162932340148778</v>
      </c>
      <c r="AN333" s="141">
        <f t="shared" si="214"/>
        <v>14.068351915476882</v>
      </c>
      <c r="AO333" s="141">
        <f t="shared" si="214"/>
        <v>14.068351911462393</v>
      </c>
      <c r="AP333" s="141">
        <f t="shared" si="214"/>
        <v>14.068352009872527</v>
      </c>
      <c r="AQ333" s="141">
        <f t="shared" si="214"/>
        <v>14.06834959751237</v>
      </c>
      <c r="AR333" s="141">
        <f t="shared" si="214"/>
        <v>14.068408756847846</v>
      </c>
      <c r="AS333" s="141">
        <f t="shared" si="214"/>
        <v>14.066972324289857</v>
      </c>
      <c r="AT333" s="141">
        <f t="shared" si="214"/>
        <v>14.146267126722845</v>
      </c>
      <c r="AU333" s="141">
        <f t="shared" si="198"/>
        <v>14.660214794537406</v>
      </c>
    </row>
    <row r="334" spans="1:47" s="141" customFormat="1" ht="12.95" customHeight="1" x14ac:dyDescent="0.2">
      <c r="A334" s="15" t="s">
        <v>273</v>
      </c>
      <c r="B334" s="25" t="s">
        <v>173</v>
      </c>
      <c r="C334" s="15">
        <v>56416.479500000001</v>
      </c>
      <c r="D334" s="15">
        <v>2.0000000000000001E-4</v>
      </c>
      <c r="E334" s="19">
        <f t="shared" si="186"/>
        <v>9658.6398384595959</v>
      </c>
      <c r="F334" s="141">
        <f t="shared" si="187"/>
        <v>9658.5</v>
      </c>
      <c r="G334" s="141">
        <f t="shared" si="204"/>
        <v>0.24248070000612643</v>
      </c>
      <c r="K334" s="141">
        <f>+G334</f>
        <v>0.24248070000612643</v>
      </c>
      <c r="O334" s="141">
        <f t="shared" ca="1" si="213"/>
        <v>0.23811980433675706</v>
      </c>
      <c r="P334" s="141">
        <f t="shared" si="188"/>
        <v>0.24129317936966557</v>
      </c>
      <c r="Q334" s="161">
        <f t="shared" si="189"/>
        <v>41397.979500000001</v>
      </c>
      <c r="S334" s="153"/>
      <c r="Z334" s="141">
        <f t="shared" si="190"/>
        <v>9658.5</v>
      </c>
      <c r="AA334" s="141">
        <f t="shared" si="191"/>
        <v>0.2432887170211861</v>
      </c>
      <c r="AB334" s="141">
        <f t="shared" si="205"/>
        <v>-9999</v>
      </c>
      <c r="AC334" s="141">
        <f t="shared" si="206"/>
        <v>1.1875206364608537E-3</v>
      </c>
      <c r="AD334" s="141">
        <f t="shared" si="207"/>
        <v>-9999</v>
      </c>
      <c r="AE334" s="141">
        <f t="shared" si="208"/>
        <v>0</v>
      </c>
      <c r="AF334" s="141">
        <f t="shared" si="209"/>
        <v>-9999</v>
      </c>
      <c r="AG334" s="153"/>
      <c r="AH334" s="141">
        <f t="shared" si="192"/>
        <v>1.9955376515205319E-3</v>
      </c>
      <c r="AI334" s="141">
        <f t="shared" si="193"/>
        <v>0.65000566617709465</v>
      </c>
      <c r="AJ334" s="141">
        <f t="shared" si="194"/>
        <v>-0.5658426573158476</v>
      </c>
      <c r="AK334" s="141">
        <f t="shared" si="195"/>
        <v>-0.47903000059208173</v>
      </c>
      <c r="AL334" s="141">
        <f t="shared" si="196"/>
        <v>0.93980682999623655</v>
      </c>
      <c r="AM334" s="141">
        <f t="shared" si="197"/>
        <v>0.50784439633817036</v>
      </c>
      <c r="AN334" s="141">
        <f t="shared" si="214"/>
        <v>14.142279265433514</v>
      </c>
      <c r="AO334" s="141">
        <f t="shared" si="214"/>
        <v>14.142279265433904</v>
      </c>
      <c r="AP334" s="141">
        <f t="shared" si="214"/>
        <v>14.142279265562912</v>
      </c>
      <c r="AQ334" s="141">
        <f t="shared" si="214"/>
        <v>14.142279308097988</v>
      </c>
      <c r="AR334" s="141">
        <f t="shared" si="214"/>
        <v>14.142293313075575</v>
      </c>
      <c r="AS334" s="141">
        <f t="shared" si="214"/>
        <v>14.145739755554972</v>
      </c>
      <c r="AT334" s="141">
        <f t="shared" si="214"/>
        <v>14.245349298742649</v>
      </c>
      <c r="AU334" s="141">
        <f t="shared" si="198"/>
        <v>14.73553854797991</v>
      </c>
    </row>
    <row r="335" spans="1:47" s="141" customFormat="1" ht="12.95" customHeight="1" x14ac:dyDescent="0.2">
      <c r="A335" s="24" t="s">
        <v>272</v>
      </c>
      <c r="B335" s="25" t="s">
        <v>84</v>
      </c>
      <c r="C335" s="15">
        <v>56460.6944</v>
      </c>
      <c r="D335" s="15">
        <v>1E-4</v>
      </c>
      <c r="E335" s="19">
        <f t="shared" si="186"/>
        <v>9684.138542097151</v>
      </c>
      <c r="F335" s="141">
        <f t="shared" si="187"/>
        <v>9684</v>
      </c>
      <c r="G335" s="141">
        <f t="shared" si="204"/>
        <v>0.24023280000255909</v>
      </c>
      <c r="K335" s="141">
        <f>+G335</f>
        <v>0.24023280000255909</v>
      </c>
      <c r="O335" s="141">
        <f t="shared" ca="1" si="213"/>
        <v>0.24005304348914347</v>
      </c>
      <c r="P335" s="141">
        <f t="shared" si="188"/>
        <v>0.24211176378462176</v>
      </c>
      <c r="Q335" s="161">
        <f t="shared" si="189"/>
        <v>41442.1944</v>
      </c>
      <c r="S335" s="153"/>
      <c r="Z335" s="141">
        <f t="shared" si="190"/>
        <v>9684</v>
      </c>
      <c r="AA335" s="141">
        <f t="shared" si="191"/>
        <v>0.24490414988552964</v>
      </c>
      <c r="AB335" s="141">
        <f t="shared" si="205"/>
        <v>-9999</v>
      </c>
      <c r="AC335" s="141">
        <f t="shared" si="206"/>
        <v>-1.8789637820626759E-3</v>
      </c>
      <c r="AD335" s="141">
        <f t="shared" si="207"/>
        <v>-9999</v>
      </c>
      <c r="AE335" s="141">
        <f t="shared" si="208"/>
        <v>0</v>
      </c>
      <c r="AF335" s="141">
        <f t="shared" si="209"/>
        <v>-9999</v>
      </c>
      <c r="AG335" s="153"/>
      <c r="AH335" s="141">
        <f t="shared" si="192"/>
        <v>2.7923861009078749E-3</v>
      </c>
      <c r="AI335" s="141">
        <f t="shared" si="193"/>
        <v>0.65450058390797694</v>
      </c>
      <c r="AJ335" s="141">
        <f t="shared" si="194"/>
        <v>-0.55810754021384157</v>
      </c>
      <c r="AK335" s="141">
        <f t="shared" si="195"/>
        <v>-0.48228200117302772</v>
      </c>
      <c r="AL335" s="141">
        <f t="shared" si="196"/>
        <v>0.94915839320405815</v>
      </c>
      <c r="AM335" s="141">
        <f t="shared" si="197"/>
        <v>0.51374013255068629</v>
      </c>
      <c r="AN335" s="141">
        <f t="shared" si="214"/>
        <v>14.15382098247253</v>
      </c>
      <c r="AO335" s="141">
        <f t="shared" si="214"/>
        <v>14.153820982520038</v>
      </c>
      <c r="AP335" s="141">
        <f t="shared" si="214"/>
        <v>14.153820987328658</v>
      </c>
      <c r="AQ335" s="141">
        <f t="shared" si="214"/>
        <v>14.15382147403179</v>
      </c>
      <c r="AR335" s="141">
        <f t="shared" si="214"/>
        <v>14.153870662210945</v>
      </c>
      <c r="AS335" s="141">
        <f t="shared" si="214"/>
        <v>14.158258306208584</v>
      </c>
      <c r="AT335" s="141">
        <f t="shared" si="214"/>
        <v>14.26068081880536</v>
      </c>
      <c r="AU335" s="141">
        <f t="shared" si="198"/>
        <v>14.747005746265184</v>
      </c>
    </row>
    <row r="336" spans="1:47" s="141" customFormat="1" ht="12.95" customHeight="1" x14ac:dyDescent="0.2">
      <c r="A336" s="72" t="s">
        <v>274</v>
      </c>
      <c r="B336" s="70" t="s">
        <v>84</v>
      </c>
      <c r="C336" s="72">
        <v>56814.445500000002</v>
      </c>
      <c r="D336" s="72">
        <v>4.0000000000000002E-4</v>
      </c>
      <c r="E336" s="19">
        <f t="shared" si="186"/>
        <v>9888.1465679065223</v>
      </c>
      <c r="F336" s="141">
        <f t="shared" si="187"/>
        <v>9888</v>
      </c>
      <c r="G336" s="141">
        <f t="shared" si="204"/>
        <v>0.25414960000489373</v>
      </c>
      <c r="J336" s="141">
        <f>+G336</f>
        <v>0.25414960000489373</v>
      </c>
      <c r="O336" s="141">
        <f t="shared" ca="1" si="213"/>
        <v>0.25551895670823499</v>
      </c>
      <c r="P336" s="141">
        <f t="shared" si="188"/>
        <v>0.24869896356990839</v>
      </c>
      <c r="Q336" s="161">
        <f t="shared" si="189"/>
        <v>41795.945500000002</v>
      </c>
      <c r="R336" s="141">
        <f t="shared" ref="R336:R366" si="215">+(P336-G336)^2</f>
        <v>2.9709437546389633E-5</v>
      </c>
      <c r="S336" s="153">
        <f t="shared" ref="S336:S367" si="216">S$17</f>
        <v>1</v>
      </c>
      <c r="Z336" s="141">
        <f t="shared" si="190"/>
        <v>9888</v>
      </c>
      <c r="AA336" s="141">
        <f t="shared" si="191"/>
        <v>0.2580520023597106</v>
      </c>
      <c r="AB336" s="141">
        <f t="shared" si="205"/>
        <v>0.2447965612150915</v>
      </c>
      <c r="AC336" s="141">
        <f t="shared" si="206"/>
        <v>5.4506364349853342E-3</v>
      </c>
      <c r="AD336" s="141">
        <f t="shared" si="207"/>
        <v>-3.9024023548168696E-3</v>
      </c>
      <c r="AE336" s="141">
        <f t="shared" si="208"/>
        <v>1.522874413888025E-5</v>
      </c>
      <c r="AF336" s="141">
        <f t="shared" si="209"/>
        <v>5.4506364349853342E-3</v>
      </c>
      <c r="AG336" s="153"/>
      <c r="AH336" s="141">
        <f t="shared" si="192"/>
        <v>9.3530387898022212E-3</v>
      </c>
      <c r="AI336" s="141">
        <f t="shared" si="193"/>
        <v>0.69406740170749859</v>
      </c>
      <c r="AJ336" s="141">
        <f t="shared" si="194"/>
        <v>-0.49014835660438227</v>
      </c>
      <c r="AK336" s="141">
        <f t="shared" si="195"/>
        <v>-0.50830209568463136</v>
      </c>
      <c r="AL336" s="141">
        <f t="shared" si="196"/>
        <v>1.0290017824302611</v>
      </c>
      <c r="AM336" s="141">
        <f t="shared" si="197"/>
        <v>0.56528281006190395</v>
      </c>
      <c r="AN336" s="141">
        <f t="shared" si="214"/>
        <v>14.249195277793989</v>
      </c>
      <c r="AO336" s="141">
        <f t="shared" si="214"/>
        <v>14.249195557858487</v>
      </c>
      <c r="AP336" s="141">
        <f t="shared" si="214"/>
        <v>14.249199780454449</v>
      </c>
      <c r="AQ336" s="141">
        <f t="shared" si="214"/>
        <v>14.249263426293849</v>
      </c>
      <c r="AR336" s="141">
        <f t="shared" si="214"/>
        <v>14.250218417728894</v>
      </c>
      <c r="AS336" s="141">
        <f t="shared" si="214"/>
        <v>14.263688895157321</v>
      </c>
      <c r="AT336" s="141">
        <f t="shared" si="214"/>
        <v>14.38559072510848</v>
      </c>
      <c r="AU336" s="141">
        <f t="shared" si="198"/>
        <v>14.838743332547399</v>
      </c>
    </row>
    <row r="337" spans="1:47" s="141" customFormat="1" ht="12.95" customHeight="1" x14ac:dyDescent="0.2">
      <c r="A337" s="170" t="s">
        <v>4</v>
      </c>
      <c r="B337" s="171" t="s">
        <v>84</v>
      </c>
      <c r="C337" s="172">
        <v>57100.569539999997</v>
      </c>
      <c r="D337" s="172">
        <v>2.9999999999999997E-4</v>
      </c>
      <c r="E337" s="141">
        <f t="shared" si="186"/>
        <v>10053.154112863982</v>
      </c>
      <c r="F337" s="141">
        <f t="shared" si="187"/>
        <v>10053</v>
      </c>
      <c r="G337" s="141">
        <f t="shared" ref="G337:G366" si="217">+C337-(C$7+F337*C$8)</f>
        <v>0.26723260000289883</v>
      </c>
      <c r="K337" s="141">
        <f>+C337-(C$7+F337*C$8)</f>
        <v>0.26723260000289883</v>
      </c>
      <c r="O337" s="141">
        <f t="shared" ca="1" si="213"/>
        <v>0.26802815122367663</v>
      </c>
      <c r="P337" s="141">
        <f t="shared" si="188"/>
        <v>0.2540769453281993</v>
      </c>
      <c r="Q337" s="161">
        <f t="shared" si="189"/>
        <v>42082.069539999997</v>
      </c>
      <c r="R337" s="141">
        <f t="shared" si="215"/>
        <v>1.7307124991994372E-4</v>
      </c>
      <c r="S337" s="153">
        <f t="shared" si="216"/>
        <v>1</v>
      </c>
      <c r="Z337" s="141">
        <f t="shared" si="190"/>
        <v>10053</v>
      </c>
      <c r="AA337" s="141">
        <f t="shared" si="191"/>
        <v>0.2689754398968795</v>
      </c>
      <c r="AB337" s="141">
        <f t="shared" ref="AB337:AB366" si="218">IF(S337&lt;&gt;0,G337-AH337, -9999)</f>
        <v>0.25233410543421864</v>
      </c>
      <c r="AC337" s="141">
        <f t="shared" ref="AC337:AC366" si="219">+G337-P337</f>
        <v>1.3155654674699535E-2</v>
      </c>
      <c r="AD337" s="141">
        <f t="shared" ref="AD337:AD366" si="220">IF(S337&lt;&gt;0,G337-AA337, -9999)</f>
        <v>-1.7428398939806633E-3</v>
      </c>
      <c r="AE337" s="141">
        <f t="shared" ref="AE337:AE366" si="221">+(G337-AA337)^2*S337</f>
        <v>3.0374908960505299E-6</v>
      </c>
      <c r="AF337" s="141">
        <f t="shared" ref="AF337:AF366" si="222">IF(S337&lt;&gt;0,G337-P337, -9999)</f>
        <v>1.3155654674699535E-2</v>
      </c>
      <c r="AG337" s="153"/>
      <c r="AH337" s="141">
        <f t="shared" si="192"/>
        <v>1.4898494568680178E-2</v>
      </c>
      <c r="AI337" s="141">
        <f t="shared" si="193"/>
        <v>0.73152756168038757</v>
      </c>
      <c r="AJ337" s="141">
        <f t="shared" si="194"/>
        <v>-0.42600125756513479</v>
      </c>
      <c r="AK337" s="141">
        <f t="shared" si="195"/>
        <v>-0.52904472876885467</v>
      </c>
      <c r="AL337" s="141">
        <f t="shared" si="196"/>
        <v>1.1011934325557662</v>
      </c>
      <c r="AM337" s="141">
        <f t="shared" si="197"/>
        <v>0.61392653460074131</v>
      </c>
      <c r="AN337" s="141">
        <f t="shared" si="214"/>
        <v>14.330758776663293</v>
      </c>
      <c r="AO337" s="141">
        <f t="shared" si="214"/>
        <v>14.330762868792679</v>
      </c>
      <c r="AP337" s="141">
        <f t="shared" si="214"/>
        <v>14.330798717992169</v>
      </c>
      <c r="AQ337" s="141">
        <f t="shared" si="214"/>
        <v>14.331112496025879</v>
      </c>
      <c r="AR337" s="141">
        <f t="shared" si="214"/>
        <v>14.3338378098442</v>
      </c>
      <c r="AS337" s="141">
        <f t="shared" si="214"/>
        <v>14.356104277370747</v>
      </c>
      <c r="AT337" s="141">
        <f t="shared" si="214"/>
        <v>14.489422624044963</v>
      </c>
      <c r="AU337" s="141">
        <f t="shared" si="198"/>
        <v>14.912942850863896</v>
      </c>
    </row>
    <row r="338" spans="1:47" s="141" customFormat="1" ht="12.95" customHeight="1" x14ac:dyDescent="0.2">
      <c r="A338" s="170" t="s">
        <v>4</v>
      </c>
      <c r="B338" s="171" t="s">
        <v>84</v>
      </c>
      <c r="C338" s="172">
        <v>57100.569940000001</v>
      </c>
      <c r="D338" s="172">
        <v>1E-4</v>
      </c>
      <c r="E338" s="141">
        <f t="shared" si="186"/>
        <v>10053.15434354372</v>
      </c>
      <c r="F338" s="141">
        <f t="shared" si="187"/>
        <v>10053</v>
      </c>
      <c r="G338" s="141">
        <f t="shared" si="217"/>
        <v>0.2676326000073459</v>
      </c>
      <c r="K338" s="141">
        <f>+C338-(C$7+F338*C$8)</f>
        <v>0.2676326000073459</v>
      </c>
      <c r="O338" s="141">
        <f t="shared" ca="1" si="213"/>
        <v>0.26802815122367663</v>
      </c>
      <c r="P338" s="141">
        <f t="shared" si="188"/>
        <v>0.2540769453281993</v>
      </c>
      <c r="Q338" s="161">
        <f t="shared" si="189"/>
        <v>42082.069940000001</v>
      </c>
      <c r="R338" s="141">
        <f t="shared" si="215"/>
        <v>1.8375577378026913E-4</v>
      </c>
      <c r="S338" s="153">
        <f t="shared" si="216"/>
        <v>1</v>
      </c>
      <c r="Z338" s="141">
        <f t="shared" si="190"/>
        <v>10053</v>
      </c>
      <c r="AA338" s="141">
        <f t="shared" si="191"/>
        <v>0.2689754398968795</v>
      </c>
      <c r="AB338" s="141">
        <f t="shared" si="218"/>
        <v>0.2527341054386657</v>
      </c>
      <c r="AC338" s="141">
        <f t="shared" si="219"/>
        <v>1.35556546791466E-2</v>
      </c>
      <c r="AD338" s="141">
        <f t="shared" si="220"/>
        <v>-1.342839889533598E-3</v>
      </c>
      <c r="AE338" s="141">
        <f t="shared" si="221"/>
        <v>1.8032189689226058E-6</v>
      </c>
      <c r="AF338" s="141">
        <f t="shared" si="222"/>
        <v>1.35556546791466E-2</v>
      </c>
      <c r="AG338" s="153"/>
      <c r="AH338" s="141">
        <f t="shared" si="192"/>
        <v>1.4898494568680178E-2</v>
      </c>
      <c r="AI338" s="141">
        <f t="shared" si="193"/>
        <v>0.73152756168038757</v>
      </c>
      <c r="AJ338" s="141">
        <f t="shared" si="194"/>
        <v>-0.42600125756513479</v>
      </c>
      <c r="AK338" s="141">
        <f t="shared" si="195"/>
        <v>-0.52904472876885467</v>
      </c>
      <c r="AL338" s="141">
        <f t="shared" si="196"/>
        <v>1.1011934325557662</v>
      </c>
      <c r="AM338" s="141">
        <f t="shared" si="197"/>
        <v>0.61392653460074131</v>
      </c>
      <c r="AN338" s="141">
        <f t="shared" si="214"/>
        <v>14.330758776663293</v>
      </c>
      <c r="AO338" s="141">
        <f t="shared" si="214"/>
        <v>14.330762868792679</v>
      </c>
      <c r="AP338" s="141">
        <f t="shared" si="214"/>
        <v>14.330798717992169</v>
      </c>
      <c r="AQ338" s="141">
        <f t="shared" si="214"/>
        <v>14.331112496025879</v>
      </c>
      <c r="AR338" s="141">
        <f t="shared" si="214"/>
        <v>14.3338378098442</v>
      </c>
      <c r="AS338" s="141">
        <f t="shared" si="214"/>
        <v>14.356104277370747</v>
      </c>
      <c r="AT338" s="141">
        <f t="shared" si="214"/>
        <v>14.489422624044963</v>
      </c>
      <c r="AU338" s="141">
        <f t="shared" si="198"/>
        <v>14.912942850863896</v>
      </c>
    </row>
    <row r="339" spans="1:47" s="141" customFormat="1" ht="12.95" customHeight="1" x14ac:dyDescent="0.2">
      <c r="A339" s="170" t="s">
        <v>4</v>
      </c>
      <c r="B339" s="171" t="s">
        <v>84</v>
      </c>
      <c r="C339" s="172">
        <v>57100.570050000002</v>
      </c>
      <c r="D339" s="172">
        <v>1E-4</v>
      </c>
      <c r="E339" s="141">
        <f t="shared" si="186"/>
        <v>10053.154406980648</v>
      </c>
      <c r="F339" s="141">
        <f t="shared" si="187"/>
        <v>10053</v>
      </c>
      <c r="G339" s="141">
        <f t="shared" si="217"/>
        <v>0.26774260000820505</v>
      </c>
      <c r="K339" s="141">
        <f>+C339-(C$7+F339*C$8)</f>
        <v>0.26774260000820505</v>
      </c>
      <c r="O339" s="141">
        <f t="shared" ca="1" si="213"/>
        <v>0.26802815122367663</v>
      </c>
      <c r="P339" s="141">
        <f t="shared" si="188"/>
        <v>0.2540769453281993</v>
      </c>
      <c r="Q339" s="161">
        <f t="shared" si="189"/>
        <v>42082.070050000002</v>
      </c>
      <c r="R339" s="141">
        <f t="shared" si="215"/>
        <v>1.8675011783316294E-4</v>
      </c>
      <c r="S339" s="153">
        <f t="shared" si="216"/>
        <v>1</v>
      </c>
      <c r="Z339" s="141">
        <f t="shared" si="190"/>
        <v>10053</v>
      </c>
      <c r="AA339" s="141">
        <f t="shared" si="191"/>
        <v>0.2689754398968795</v>
      </c>
      <c r="AB339" s="141">
        <f t="shared" si="218"/>
        <v>0.25284410543952485</v>
      </c>
      <c r="AC339" s="141">
        <f t="shared" si="219"/>
        <v>1.3665654680005745E-2</v>
      </c>
      <c r="AD339" s="141">
        <f t="shared" si="220"/>
        <v>-1.2328398886744529E-3</v>
      </c>
      <c r="AE339" s="141">
        <f t="shared" si="221"/>
        <v>1.5198941911068376E-6</v>
      </c>
      <c r="AF339" s="141">
        <f t="shared" si="222"/>
        <v>1.3665654680005745E-2</v>
      </c>
      <c r="AG339" s="153"/>
      <c r="AH339" s="141">
        <f t="shared" si="192"/>
        <v>1.4898494568680178E-2</v>
      </c>
      <c r="AI339" s="141">
        <f t="shared" si="193"/>
        <v>0.73152756168038757</v>
      </c>
      <c r="AJ339" s="141">
        <f t="shared" si="194"/>
        <v>-0.42600125756513479</v>
      </c>
      <c r="AK339" s="141">
        <f t="shared" si="195"/>
        <v>-0.52904472876885467</v>
      </c>
      <c r="AL339" s="141">
        <f t="shared" si="196"/>
        <v>1.1011934325557662</v>
      </c>
      <c r="AM339" s="141">
        <f t="shared" si="197"/>
        <v>0.61392653460074131</v>
      </c>
      <c r="AN339" s="141">
        <f t="shared" si="214"/>
        <v>14.330758776663293</v>
      </c>
      <c r="AO339" s="141">
        <f t="shared" si="214"/>
        <v>14.330762868792679</v>
      </c>
      <c r="AP339" s="141">
        <f t="shared" si="214"/>
        <v>14.330798717992169</v>
      </c>
      <c r="AQ339" s="141">
        <f t="shared" si="214"/>
        <v>14.331112496025879</v>
      </c>
      <c r="AR339" s="141">
        <f t="shared" si="214"/>
        <v>14.3338378098442</v>
      </c>
      <c r="AS339" s="141">
        <f t="shared" si="214"/>
        <v>14.356104277370747</v>
      </c>
      <c r="AT339" s="141">
        <f t="shared" si="214"/>
        <v>14.489422624044963</v>
      </c>
      <c r="AU339" s="141">
        <f t="shared" si="198"/>
        <v>14.912942850863896</v>
      </c>
    </row>
    <row r="340" spans="1:47" s="141" customFormat="1" ht="12.95" customHeight="1" x14ac:dyDescent="0.2">
      <c r="A340" s="126" t="s">
        <v>1241</v>
      </c>
      <c r="B340" s="127" t="s">
        <v>84</v>
      </c>
      <c r="C340" s="128">
        <v>57164.729500000001</v>
      </c>
      <c r="D340" s="128">
        <v>1E-4</v>
      </c>
      <c r="E340" s="141">
        <f t="shared" si="186"/>
        <v>10090.155119435012</v>
      </c>
      <c r="F340" s="141">
        <f t="shared" si="187"/>
        <v>10090</v>
      </c>
      <c r="G340" s="141">
        <f t="shared" si="217"/>
        <v>0.26897800000733696</v>
      </c>
      <c r="J340" s="141">
        <f>+C340-(C$7+F340*C$8)</f>
        <v>0.26897800000733696</v>
      </c>
      <c r="O340" s="141">
        <f t="shared" ca="1" si="213"/>
        <v>0.27083324332713921</v>
      </c>
      <c r="P340" s="141">
        <f t="shared" si="188"/>
        <v>0.255289067019905</v>
      </c>
      <c r="Q340" s="161">
        <f t="shared" si="189"/>
        <v>42146.229500000001</v>
      </c>
      <c r="R340" s="141">
        <f t="shared" si="215"/>
        <v>1.8738688633440279E-4</v>
      </c>
      <c r="S340" s="153">
        <f t="shared" si="216"/>
        <v>1</v>
      </c>
      <c r="Z340" s="141">
        <f t="shared" si="190"/>
        <v>10090</v>
      </c>
      <c r="AA340" s="141">
        <f t="shared" si="191"/>
        <v>0.27145976384958731</v>
      </c>
      <c r="AB340" s="141">
        <f t="shared" si="218"/>
        <v>0.25280730317765465</v>
      </c>
      <c r="AC340" s="141">
        <f t="shared" si="219"/>
        <v>1.3688932987431957E-2</v>
      </c>
      <c r="AD340" s="141">
        <f t="shared" si="220"/>
        <v>-2.4817638422503507E-3</v>
      </c>
      <c r="AE340" s="141">
        <f t="shared" si="221"/>
        <v>6.1591517687012236E-6</v>
      </c>
      <c r="AF340" s="141">
        <f t="shared" si="222"/>
        <v>1.3688932987431957E-2</v>
      </c>
      <c r="AG340" s="153"/>
      <c r="AH340" s="141">
        <f t="shared" si="192"/>
        <v>1.6170696829682307E-2</v>
      </c>
      <c r="AI340" s="141">
        <f t="shared" si="193"/>
        <v>0.74071032352988131</v>
      </c>
      <c r="AJ340" s="141">
        <f t="shared" si="194"/>
        <v>-0.41030270660586682</v>
      </c>
      <c r="AK340" s="141">
        <f t="shared" si="195"/>
        <v>-0.53360532123603333</v>
      </c>
      <c r="AL340" s="141">
        <f t="shared" si="196"/>
        <v>1.1184757604307729</v>
      </c>
      <c r="AM340" s="141">
        <f t="shared" si="197"/>
        <v>0.62588835894238637</v>
      </c>
      <c r="AN340" s="141">
        <f t="shared" si="214"/>
        <v>14.349658816747564</v>
      </c>
      <c r="AO340" s="141">
        <f t="shared" si="214"/>
        <v>14.349665289621329</v>
      </c>
      <c r="AP340" s="141">
        <f t="shared" si="214"/>
        <v>14.349717016075108</v>
      </c>
      <c r="AQ340" s="141">
        <f t="shared" si="214"/>
        <v>14.350129931360314</v>
      </c>
      <c r="AR340" s="141">
        <f t="shared" si="214"/>
        <v>14.35339825805214</v>
      </c>
      <c r="AS340" s="141">
        <f t="shared" si="214"/>
        <v>14.377730236298852</v>
      </c>
      <c r="AT340" s="141">
        <f t="shared" si="214"/>
        <v>14.513032101778048</v>
      </c>
      <c r="AU340" s="141">
        <f t="shared" si="198"/>
        <v>14.929581530728804</v>
      </c>
    </row>
    <row r="341" spans="1:47" s="141" customFormat="1" ht="12.95" customHeight="1" x14ac:dyDescent="0.2">
      <c r="A341" s="19" t="s">
        <v>1237</v>
      </c>
      <c r="B341" s="25" t="s">
        <v>173</v>
      </c>
      <c r="C341" s="15">
        <v>57179.467700000001</v>
      </c>
      <c r="D341" s="15" t="s">
        <v>163</v>
      </c>
      <c r="E341" s="141">
        <f t="shared" ref="E341:E366" si="223">+(C341-C$7)/C$8</f>
        <v>10098.654629644263</v>
      </c>
      <c r="F341" s="141">
        <f t="shared" ref="F341:F367" si="224">ROUND(2*E341,0)/2</f>
        <v>10098.5</v>
      </c>
      <c r="G341" s="141">
        <f t="shared" si="217"/>
        <v>0.26812870000867406</v>
      </c>
      <c r="J341" s="141">
        <f>+C341-(C$7+F341*C$8)</f>
        <v>0.26812870000867406</v>
      </c>
      <c r="O341" s="141">
        <f t="shared" ca="1" si="213"/>
        <v>0.27147765637793475</v>
      </c>
      <c r="P341" s="141">
        <f t="shared" ref="P341:P366" si="225">+D$11+D$12*F341+D$13*F341^2</f>
        <v>0.2555678456480438</v>
      </c>
      <c r="Q341" s="161">
        <f t="shared" ref="Q341:Q366" si="226">+C341-15018.5</f>
        <v>42160.967700000001</v>
      </c>
      <c r="R341" s="141">
        <f t="shared" si="215"/>
        <v>1.5777506226896418E-4</v>
      </c>
      <c r="S341" s="153">
        <f t="shared" si="216"/>
        <v>1</v>
      </c>
      <c r="Z341" s="141">
        <f t="shared" ref="Z341:Z366" si="227">F341</f>
        <v>10098.5</v>
      </c>
      <c r="AA341" s="141">
        <f t="shared" ref="AA341:AA366" si="228">AB$3+AB$4*Z341+AB$5*Z341^2+AH341</f>
        <v>0.27203226036621542</v>
      </c>
      <c r="AB341" s="141">
        <f t="shared" si="218"/>
        <v>0.25166428529050244</v>
      </c>
      <c r="AC341" s="141">
        <f t="shared" si="219"/>
        <v>1.2560854360630258E-2</v>
      </c>
      <c r="AD341" s="141">
        <f t="shared" si="220"/>
        <v>-3.903560357541358E-3</v>
      </c>
      <c r="AE341" s="141">
        <f t="shared" si="221"/>
        <v>1.5237783464968415E-5</v>
      </c>
      <c r="AF341" s="141">
        <f t="shared" si="222"/>
        <v>1.2560854360630258E-2</v>
      </c>
      <c r="AG341" s="153"/>
      <c r="AH341" s="141">
        <f t="shared" ref="AH341:AH366" si="229">$AB$6*($AB$11/AI341*AJ341+$AB$12)</f>
        <v>1.6464414718171599E-2</v>
      </c>
      <c r="AI341" s="141">
        <f t="shared" ref="AI341:AI366" si="230">1+$AB$7*COS(AL341)</f>
        <v>0.74286386050323427</v>
      </c>
      <c r="AJ341" s="141">
        <f t="shared" ref="AJ341:AJ366" si="231">SIN(AL341+RADIANS($AB$9))</f>
        <v>-0.40662250655551729</v>
      </c>
      <c r="AK341" s="141">
        <f t="shared" ref="AK341:AK367" si="232">$AB$7*SIN(AL341)</f>
        <v>-0.53464640739472757</v>
      </c>
      <c r="AL341" s="141">
        <f t="shared" ref="AL341:AL367" si="233">2*ATAN(AM341)</f>
        <v>1.1225076454224694</v>
      </c>
      <c r="AM341" s="141">
        <f t="shared" ref="AM341:AM367" si="234">SQRT((1+$AB$7)/(1-$AB$7))*TAN(AN341/2)</f>
        <v>0.62869756750564776</v>
      </c>
      <c r="AN341" s="141">
        <f t="shared" ref="AN341:AT350" si="235">$AU341+$AB$7*SIN(AO341)</f>
        <v>14.354034323365138</v>
      </c>
      <c r="AO341" s="141">
        <f t="shared" si="235"/>
        <v>14.354041478692311</v>
      </c>
      <c r="AP341" s="141">
        <f t="shared" si="235"/>
        <v>14.354097522200606</v>
      </c>
      <c r="AQ341" s="141">
        <f t="shared" si="235"/>
        <v>14.35453598640523</v>
      </c>
      <c r="AR341" s="141">
        <f t="shared" si="235"/>
        <v>14.357936790635721</v>
      </c>
      <c r="AS341" s="141">
        <f t="shared" si="235"/>
        <v>14.382745526147117</v>
      </c>
      <c r="AT341" s="141">
        <f t="shared" si="235"/>
        <v>14.5184722602315</v>
      </c>
      <c r="AU341" s="141">
        <f t="shared" ref="AU341:AU366" si="236">RADIANS($AB$9)+$AB$18*(F341-AB$15)</f>
        <v>14.93340393015723</v>
      </c>
    </row>
    <row r="342" spans="1:47" s="141" customFormat="1" ht="12.95" customHeight="1" x14ac:dyDescent="0.2">
      <c r="A342" s="15" t="s">
        <v>1237</v>
      </c>
      <c r="B342" s="25"/>
      <c r="C342" s="15">
        <v>57179.467700000001</v>
      </c>
      <c r="D342" s="15">
        <v>3.04E-2</v>
      </c>
      <c r="E342" s="141">
        <f t="shared" si="223"/>
        <v>10098.654629644263</v>
      </c>
      <c r="F342" s="141">
        <f t="shared" si="224"/>
        <v>10098.5</v>
      </c>
      <c r="G342" s="141">
        <f t="shared" si="217"/>
        <v>0.26812870000867406</v>
      </c>
      <c r="J342" s="141">
        <f>+C342-(C$7+F342*C$8)</f>
        <v>0.26812870000867406</v>
      </c>
      <c r="O342" s="141">
        <f t="shared" ca="1" si="213"/>
        <v>0.27147765637793475</v>
      </c>
      <c r="P342" s="141">
        <f t="shared" si="225"/>
        <v>0.2555678456480438</v>
      </c>
      <c r="Q342" s="161">
        <f t="shared" si="226"/>
        <v>42160.967700000001</v>
      </c>
      <c r="R342" s="141">
        <f t="shared" si="215"/>
        <v>1.5777506226896418E-4</v>
      </c>
      <c r="S342" s="153">
        <f t="shared" si="216"/>
        <v>1</v>
      </c>
      <c r="Z342" s="141">
        <f t="shared" si="227"/>
        <v>10098.5</v>
      </c>
      <c r="AA342" s="141">
        <f t="shared" si="228"/>
        <v>0.27203226036621542</v>
      </c>
      <c r="AB342" s="141">
        <f t="shared" si="218"/>
        <v>0.25166428529050244</v>
      </c>
      <c r="AC342" s="141">
        <f t="shared" si="219"/>
        <v>1.2560854360630258E-2</v>
      </c>
      <c r="AD342" s="141">
        <f t="shared" si="220"/>
        <v>-3.903560357541358E-3</v>
      </c>
      <c r="AE342" s="141">
        <f t="shared" si="221"/>
        <v>1.5237783464968415E-5</v>
      </c>
      <c r="AF342" s="141">
        <f t="shared" si="222"/>
        <v>1.2560854360630258E-2</v>
      </c>
      <c r="AG342" s="153"/>
      <c r="AH342" s="141">
        <f t="shared" si="229"/>
        <v>1.6464414718171599E-2</v>
      </c>
      <c r="AI342" s="141">
        <f t="shared" si="230"/>
        <v>0.74286386050323427</v>
      </c>
      <c r="AJ342" s="141">
        <f t="shared" si="231"/>
        <v>-0.40662250655551729</v>
      </c>
      <c r="AK342" s="141">
        <f t="shared" si="232"/>
        <v>-0.53464640739472757</v>
      </c>
      <c r="AL342" s="141">
        <f t="shared" si="233"/>
        <v>1.1225076454224694</v>
      </c>
      <c r="AM342" s="141">
        <f t="shared" si="234"/>
        <v>0.62869756750564776</v>
      </c>
      <c r="AN342" s="141">
        <f t="shared" si="235"/>
        <v>14.354034323365138</v>
      </c>
      <c r="AO342" s="141">
        <f t="shared" si="235"/>
        <v>14.354041478692311</v>
      </c>
      <c r="AP342" s="141">
        <f t="shared" si="235"/>
        <v>14.354097522200606</v>
      </c>
      <c r="AQ342" s="141">
        <f t="shared" si="235"/>
        <v>14.35453598640523</v>
      </c>
      <c r="AR342" s="141">
        <f t="shared" si="235"/>
        <v>14.357936790635721</v>
      </c>
      <c r="AS342" s="141">
        <f t="shared" si="235"/>
        <v>14.382745526147117</v>
      </c>
      <c r="AT342" s="141">
        <f t="shared" si="235"/>
        <v>14.5184722602315</v>
      </c>
      <c r="AU342" s="141">
        <f t="shared" si="236"/>
        <v>14.93340393015723</v>
      </c>
    </row>
    <row r="343" spans="1:47" s="141" customFormat="1" ht="12.95" customHeight="1" x14ac:dyDescent="0.2">
      <c r="A343" s="126" t="s">
        <v>1239</v>
      </c>
      <c r="B343" s="127" t="s">
        <v>84</v>
      </c>
      <c r="C343" s="128">
        <v>57197.679300000003</v>
      </c>
      <c r="D343" s="128">
        <v>1E-4</v>
      </c>
      <c r="E343" s="141">
        <f t="shared" si="223"/>
        <v>10109.157247340238</v>
      </c>
      <c r="F343" s="141">
        <f t="shared" si="224"/>
        <v>10109</v>
      </c>
      <c r="G343" s="141">
        <f t="shared" si="217"/>
        <v>0.27266780000354629</v>
      </c>
      <c r="J343" s="141">
        <f>+C343-(C$7+F343*C$8)</f>
        <v>0.27266780000354629</v>
      </c>
      <c r="O343" s="141">
        <f t="shared" ca="1" si="213"/>
        <v>0.27227369602891738</v>
      </c>
      <c r="P343" s="141">
        <f t="shared" si="225"/>
        <v>0.25591238340725342</v>
      </c>
      <c r="Q343" s="161">
        <f t="shared" si="226"/>
        <v>42179.179300000003</v>
      </c>
      <c r="R343" s="141">
        <f t="shared" si="215"/>
        <v>2.8074398531532658E-4</v>
      </c>
      <c r="S343" s="153">
        <f t="shared" si="216"/>
        <v>1</v>
      </c>
      <c r="Z343" s="141">
        <f t="shared" si="227"/>
        <v>10109</v>
      </c>
      <c r="AA343" s="141">
        <f t="shared" si="228"/>
        <v>0.27274037185558098</v>
      </c>
      <c r="AB343" s="141">
        <f t="shared" si="218"/>
        <v>0.25583981155521873</v>
      </c>
      <c r="AC343" s="141">
        <f t="shared" si="219"/>
        <v>1.6755416596292871E-2</v>
      </c>
      <c r="AD343" s="141">
        <f t="shared" si="220"/>
        <v>-7.2571852034686302E-5</v>
      </c>
      <c r="AE343" s="141">
        <f t="shared" si="221"/>
        <v>5.2666737077444027E-9</v>
      </c>
      <c r="AF343" s="141">
        <f t="shared" si="222"/>
        <v>1.6755416596292871E-2</v>
      </c>
      <c r="AG343" s="153"/>
      <c r="AH343" s="141">
        <f t="shared" si="229"/>
        <v>1.6827988448327551E-2</v>
      </c>
      <c r="AI343" s="141">
        <f t="shared" si="230"/>
        <v>0.74554731718074818</v>
      </c>
      <c r="AJ343" s="141">
        <f t="shared" si="231"/>
        <v>-0.40203746525369377</v>
      </c>
      <c r="AK343" s="141">
        <f t="shared" si="232"/>
        <v>-0.53592873349119319</v>
      </c>
      <c r="AL343" s="141">
        <f t="shared" si="233"/>
        <v>1.1275207471752702</v>
      </c>
      <c r="AM343" s="141">
        <f t="shared" si="234"/>
        <v>0.6322003865608754</v>
      </c>
      <c r="AN343" s="141">
        <f t="shared" si="235"/>
        <v>14.359456995503637</v>
      </c>
      <c r="AO343" s="141">
        <f t="shared" si="235"/>
        <v>14.359465074305835</v>
      </c>
      <c r="AP343" s="141">
        <f t="shared" si="235"/>
        <v>14.359526831052666</v>
      </c>
      <c r="AQ343" s="141">
        <f t="shared" si="235"/>
        <v>14.359998361693957</v>
      </c>
      <c r="AR343" s="141">
        <f t="shared" si="235"/>
        <v>14.36356679803956</v>
      </c>
      <c r="AS343" s="141">
        <f t="shared" si="235"/>
        <v>14.388965258407937</v>
      </c>
      <c r="AT343" s="141">
        <f t="shared" si="235"/>
        <v>14.525200823358194</v>
      </c>
      <c r="AU343" s="141">
        <f t="shared" si="236"/>
        <v>14.938125717686461</v>
      </c>
    </row>
    <row r="344" spans="1:47" s="141" customFormat="1" ht="12.95" customHeight="1" x14ac:dyDescent="0.2">
      <c r="A344" s="126" t="s">
        <v>1240</v>
      </c>
      <c r="B344" s="127" t="s">
        <v>84</v>
      </c>
      <c r="C344" s="128">
        <v>57476.867700000003</v>
      </c>
      <c r="D344" s="128">
        <v>1E-4</v>
      </c>
      <c r="E344" s="141">
        <f t="shared" si="223"/>
        <v>10270.165013288886</v>
      </c>
      <c r="F344" s="141">
        <f t="shared" si="224"/>
        <v>10270</v>
      </c>
      <c r="G344" s="141">
        <f t="shared" si="217"/>
        <v>0.28613400000904221</v>
      </c>
      <c r="K344" s="141">
        <f>+C344-(C$7+F344*C$8)</f>
        <v>0.28613400000904221</v>
      </c>
      <c r="O344" s="141">
        <f t="shared" ca="1" si="213"/>
        <v>0.28447963734398474</v>
      </c>
      <c r="P344" s="141">
        <f t="shared" si="225"/>
        <v>0.26121801599970268</v>
      </c>
      <c r="Q344" s="161">
        <f t="shared" si="226"/>
        <v>42458.367700000003</v>
      </c>
      <c r="R344" s="141">
        <f t="shared" si="215"/>
        <v>6.2080625915366327E-4</v>
      </c>
      <c r="S344" s="153">
        <f t="shared" si="216"/>
        <v>1</v>
      </c>
      <c r="Z344" s="141">
        <f t="shared" si="227"/>
        <v>10270</v>
      </c>
      <c r="AA344" s="141">
        <f t="shared" si="228"/>
        <v>0.28372132091879537</v>
      </c>
      <c r="AB344" s="141">
        <f t="shared" si="218"/>
        <v>0.26363069508994952</v>
      </c>
      <c r="AC344" s="141">
        <f t="shared" si="219"/>
        <v>2.4915984009339531E-2</v>
      </c>
      <c r="AD344" s="141">
        <f t="shared" si="220"/>
        <v>2.4126790902468387E-3</v>
      </c>
      <c r="AE344" s="141">
        <f t="shared" si="221"/>
        <v>5.8210203925143134E-6</v>
      </c>
      <c r="AF344" s="141">
        <f t="shared" si="222"/>
        <v>2.4915984009339531E-2</v>
      </c>
      <c r="AG344" s="153"/>
      <c r="AH344" s="141">
        <f t="shared" si="229"/>
        <v>2.250330491909271E-2</v>
      </c>
      <c r="AI344" s="141">
        <f t="shared" si="230"/>
        <v>0.79015371028959147</v>
      </c>
      <c r="AJ344" s="141">
        <f t="shared" si="231"/>
        <v>-0.32593750036992281</v>
      </c>
      <c r="AK344" s="141">
        <f t="shared" si="232"/>
        <v>-0.5549146870196936</v>
      </c>
      <c r="AL344" s="141">
        <f t="shared" si="233"/>
        <v>1.2092585193609373</v>
      </c>
      <c r="AM344" s="141">
        <f t="shared" si="234"/>
        <v>0.69095440174833345</v>
      </c>
      <c r="AN344" s="141">
        <f t="shared" si="235"/>
        <v>14.44518850580169</v>
      </c>
      <c r="AO344" s="141">
        <f t="shared" si="235"/>
        <v>14.445228051872153</v>
      </c>
      <c r="AP344" s="141">
        <f t="shared" si="235"/>
        <v>14.445447816284554</v>
      </c>
      <c r="AQ344" s="141">
        <f t="shared" si="235"/>
        <v>14.446666332939422</v>
      </c>
      <c r="AR344" s="141">
        <f t="shared" si="235"/>
        <v>14.453340114861032</v>
      </c>
      <c r="AS344" s="141">
        <f t="shared" si="235"/>
        <v>14.487719634264762</v>
      </c>
      <c r="AT344" s="141">
        <f t="shared" si="235"/>
        <v>14.629497659428953</v>
      </c>
      <c r="AU344" s="141">
        <f t="shared" si="236"/>
        <v>15.010526459801348</v>
      </c>
    </row>
    <row r="345" spans="1:47" s="141" customFormat="1" ht="12.95" customHeight="1" x14ac:dyDescent="0.2">
      <c r="A345" s="159" t="s">
        <v>3</v>
      </c>
      <c r="B345" s="160" t="s">
        <v>84</v>
      </c>
      <c r="C345" s="134">
        <v>57518.4856</v>
      </c>
      <c r="D345" s="134" t="s">
        <v>2</v>
      </c>
      <c r="E345" s="141">
        <f t="shared" si="223"/>
        <v>10294.166028741081</v>
      </c>
      <c r="F345" s="141">
        <f t="shared" si="224"/>
        <v>10294</v>
      </c>
      <c r="G345" s="141">
        <f t="shared" si="217"/>
        <v>0.2878947999997763</v>
      </c>
      <c r="K345" s="141">
        <f>+C345-(C$7+F345*C$8)</f>
        <v>0.2878947999997763</v>
      </c>
      <c r="O345" s="141">
        <f t="shared" ca="1" si="213"/>
        <v>0.28629915654623073</v>
      </c>
      <c r="P345" s="141">
        <f t="shared" si="225"/>
        <v>0.26201257123263122</v>
      </c>
      <c r="Q345" s="161">
        <f t="shared" si="226"/>
        <v>42499.9856</v>
      </c>
      <c r="R345" s="141">
        <f t="shared" si="215"/>
        <v>6.6988976595483212E-4</v>
      </c>
      <c r="S345" s="153">
        <f t="shared" si="216"/>
        <v>1</v>
      </c>
      <c r="Z345" s="141">
        <f t="shared" si="227"/>
        <v>10294</v>
      </c>
      <c r="AA345" s="141">
        <f t="shared" si="228"/>
        <v>0.2853774826572123</v>
      </c>
      <c r="AB345" s="141">
        <f t="shared" si="218"/>
        <v>0.26452988857519522</v>
      </c>
      <c r="AC345" s="141">
        <f t="shared" si="219"/>
        <v>2.5882228767145077E-2</v>
      </c>
      <c r="AD345" s="141">
        <f t="shared" si="220"/>
        <v>2.5173173425639961E-3</v>
      </c>
      <c r="AE345" s="141">
        <f t="shared" si="221"/>
        <v>6.3368866031734588E-6</v>
      </c>
      <c r="AF345" s="141">
        <f t="shared" si="222"/>
        <v>2.5882228767145077E-2</v>
      </c>
      <c r="AG345" s="153"/>
      <c r="AH345" s="141">
        <f t="shared" si="229"/>
        <v>2.3364911424581063E-2</v>
      </c>
      <c r="AI345" s="141">
        <f t="shared" si="230"/>
        <v>0.79740609700839626</v>
      </c>
      <c r="AJ345" s="141">
        <f t="shared" si="231"/>
        <v>-0.31358451230744477</v>
      </c>
      <c r="AK345" s="141">
        <f t="shared" si="232"/>
        <v>-0.55760334077731089</v>
      </c>
      <c r="AL345" s="141">
        <f t="shared" si="233"/>
        <v>1.2222961220025255</v>
      </c>
      <c r="AM345" s="141">
        <f t="shared" si="234"/>
        <v>0.70062910987092419</v>
      </c>
      <c r="AN345" s="141">
        <f t="shared" si="235"/>
        <v>14.458410629987471</v>
      </c>
      <c r="AO345" s="141">
        <f t="shared" si="235"/>
        <v>14.45845899305246</v>
      </c>
      <c r="AP345" s="141">
        <f t="shared" si="235"/>
        <v>14.458717036663508</v>
      </c>
      <c r="AQ345" s="141">
        <f t="shared" si="235"/>
        <v>14.460090477317111</v>
      </c>
      <c r="AR345" s="141">
        <f t="shared" si="235"/>
        <v>14.467307861762499</v>
      </c>
      <c r="AS345" s="141">
        <f t="shared" si="235"/>
        <v>14.502985737310977</v>
      </c>
      <c r="AT345" s="141">
        <f t="shared" si="235"/>
        <v>14.645220198559912</v>
      </c>
      <c r="AU345" s="141">
        <f t="shared" si="236"/>
        <v>15.021319117011018</v>
      </c>
    </row>
    <row r="346" spans="1:47" s="141" customFormat="1" ht="12.95" customHeight="1" x14ac:dyDescent="0.2">
      <c r="A346" s="126" t="s">
        <v>1242</v>
      </c>
      <c r="B346" s="127" t="s">
        <v>84</v>
      </c>
      <c r="C346" s="128">
        <v>57575.711300000003</v>
      </c>
      <c r="D346" s="128">
        <v>8.0000000000000004E-4</v>
      </c>
      <c r="E346" s="141">
        <f t="shared" si="223"/>
        <v>10327.168052148387</v>
      </c>
      <c r="F346" s="141">
        <f t="shared" si="224"/>
        <v>10327</v>
      </c>
      <c r="G346" s="141">
        <f t="shared" si="217"/>
        <v>0.29140340000594733</v>
      </c>
      <c r="K346" s="141">
        <f>+C346-(C$7+F346*C$8)</f>
        <v>0.29140340000594733</v>
      </c>
      <c r="O346" s="141">
        <f t="shared" ca="1" si="213"/>
        <v>0.28880099544931903</v>
      </c>
      <c r="P346" s="141">
        <f t="shared" si="225"/>
        <v>0.26310663246978</v>
      </c>
      <c r="Q346" s="161">
        <f t="shared" si="226"/>
        <v>42557.211300000003</v>
      </c>
      <c r="R346" s="141">
        <f t="shared" si="215"/>
        <v>8.0070705299589348E-4</v>
      </c>
      <c r="S346" s="153">
        <f t="shared" si="216"/>
        <v>1</v>
      </c>
      <c r="Z346" s="141">
        <f t="shared" si="227"/>
        <v>10327</v>
      </c>
      <c r="AA346" s="141">
        <f t="shared" si="228"/>
        <v>0.28766253420141807</v>
      </c>
      <c r="AB346" s="141">
        <f t="shared" si="218"/>
        <v>0.26684749827430926</v>
      </c>
      <c r="AC346" s="141">
        <f t="shared" si="219"/>
        <v>2.8296767536167333E-2</v>
      </c>
      <c r="AD346" s="141">
        <f t="shared" si="220"/>
        <v>3.7408658045292587E-3</v>
      </c>
      <c r="AE346" s="141">
        <f t="shared" si="221"/>
        <v>1.3994076967496338E-5</v>
      </c>
      <c r="AF346" s="141">
        <f t="shared" si="222"/>
        <v>2.8296767536167333E-2</v>
      </c>
      <c r="AG346" s="153"/>
      <c r="AH346" s="141">
        <f t="shared" si="229"/>
        <v>2.4555901731638071E-2</v>
      </c>
      <c r="AI346" s="141">
        <f t="shared" si="230"/>
        <v>0.80765739121530133</v>
      </c>
      <c r="AJ346" s="141">
        <f t="shared" si="231"/>
        <v>-0.29613253542057488</v>
      </c>
      <c r="AK346" s="141">
        <f t="shared" si="232"/>
        <v>-0.56122196680216063</v>
      </c>
      <c r="AL346" s="141">
        <f t="shared" si="233"/>
        <v>1.2406207116922874</v>
      </c>
      <c r="AM346" s="141">
        <f t="shared" si="234"/>
        <v>0.71437764419883776</v>
      </c>
      <c r="AN346" s="141">
        <f t="shared" si="235"/>
        <v>14.476792085877465</v>
      </c>
      <c r="AO346" s="141">
        <f t="shared" si="235"/>
        <v>14.47685510125017</v>
      </c>
      <c r="AP346" s="141">
        <f t="shared" si="235"/>
        <v>14.477173744381936</v>
      </c>
      <c r="AQ346" s="141">
        <f t="shared" si="235"/>
        <v>14.478780618601576</v>
      </c>
      <c r="AR346" s="141">
        <f t="shared" si="235"/>
        <v>14.486775748427503</v>
      </c>
      <c r="AS346" s="141">
        <f t="shared" si="235"/>
        <v>14.524207014626306</v>
      </c>
      <c r="AT346" s="141">
        <f t="shared" si="235"/>
        <v>14.666910102231874</v>
      </c>
      <c r="AU346" s="141">
        <f t="shared" si="236"/>
        <v>15.036159020674319</v>
      </c>
    </row>
    <row r="347" spans="1:47" s="141" customFormat="1" ht="12.95" customHeight="1" x14ac:dyDescent="0.2">
      <c r="A347" s="133" t="s">
        <v>1</v>
      </c>
      <c r="B347" s="134" t="s">
        <v>84</v>
      </c>
      <c r="C347" s="134">
        <v>57890.445699999997</v>
      </c>
      <c r="D347" s="134">
        <v>3.5999999999999999E-3</v>
      </c>
      <c r="E347" s="141">
        <f t="shared" si="223"/>
        <v>10508.675172828142</v>
      </c>
      <c r="F347" s="141">
        <f t="shared" si="224"/>
        <v>10508.5</v>
      </c>
      <c r="G347" s="141">
        <f t="shared" si="217"/>
        <v>0.30375069999718107</v>
      </c>
      <c r="K347" s="141">
        <f>+C347-(C$7+F347*C$8)</f>
        <v>0.30375069999718107</v>
      </c>
      <c r="O347" s="141">
        <f t="shared" ca="1" si="213"/>
        <v>0.30256110941630487</v>
      </c>
      <c r="P347" s="141">
        <f t="shared" si="225"/>
        <v>0.2691560044927121</v>
      </c>
      <c r="Q347" s="161">
        <f t="shared" si="226"/>
        <v>42871.945699999997</v>
      </c>
      <c r="R347" s="141">
        <f t="shared" si="215"/>
        <v>1.196792957046926E-3</v>
      </c>
      <c r="S347" s="153">
        <f t="shared" si="216"/>
        <v>1</v>
      </c>
      <c r="Z347" s="141">
        <f t="shared" si="227"/>
        <v>10508.5</v>
      </c>
      <c r="AA347" s="141">
        <f t="shared" si="228"/>
        <v>0.30038203832337668</v>
      </c>
      <c r="AB347" s="141">
        <f t="shared" si="218"/>
        <v>0.27252466616651649</v>
      </c>
      <c r="AC347" s="141">
        <f t="shared" si="219"/>
        <v>3.4594695504468975E-2</v>
      </c>
      <c r="AD347" s="141">
        <f t="shared" si="220"/>
        <v>3.3686616738043962E-3</v>
      </c>
      <c r="AE347" s="141">
        <f t="shared" si="221"/>
        <v>1.1347881472558636E-5</v>
      </c>
      <c r="AF347" s="141">
        <f t="shared" si="222"/>
        <v>3.4594695504468975E-2</v>
      </c>
      <c r="AG347" s="153"/>
      <c r="AH347" s="141">
        <f t="shared" si="229"/>
        <v>3.1226033830664572E-2</v>
      </c>
      <c r="AI347" s="141">
        <f t="shared" si="230"/>
        <v>0.87043434283974896</v>
      </c>
      <c r="AJ347" s="141">
        <f t="shared" si="231"/>
        <v>-0.18948077978034217</v>
      </c>
      <c r="AK347" s="141">
        <f t="shared" si="232"/>
        <v>-0.57894603864265404</v>
      </c>
      <c r="AL347" s="141">
        <f t="shared" si="233"/>
        <v>1.3506284116050675</v>
      </c>
      <c r="AM347" s="141">
        <f t="shared" si="234"/>
        <v>0.8009405837344824</v>
      </c>
      <c r="AN347" s="141">
        <f t="shared" si="235"/>
        <v>14.582406529643421</v>
      </c>
      <c r="AO347" s="141">
        <f t="shared" si="235"/>
        <v>14.582625620788557</v>
      </c>
      <c r="AP347" s="141">
        <f t="shared" si="235"/>
        <v>14.583481943124971</v>
      </c>
      <c r="AQ347" s="141">
        <f t="shared" si="235"/>
        <v>14.586814304826646</v>
      </c>
      <c r="AR347" s="141">
        <f t="shared" si="235"/>
        <v>14.599569135797729</v>
      </c>
      <c r="AS347" s="141">
        <f t="shared" si="235"/>
        <v>14.645649762492612</v>
      </c>
      <c r="AT347" s="141">
        <f t="shared" si="235"/>
        <v>14.787616752309898</v>
      </c>
      <c r="AU347" s="141">
        <f t="shared" si="236"/>
        <v>15.117778490822463</v>
      </c>
    </row>
    <row r="348" spans="1:47" s="141" customFormat="1" ht="12.95" customHeight="1" x14ac:dyDescent="0.2">
      <c r="A348" s="129" t="s">
        <v>1243</v>
      </c>
      <c r="B348" s="130" t="s">
        <v>84</v>
      </c>
      <c r="C348" s="131">
        <v>57922.5291</v>
      </c>
      <c r="D348" s="131">
        <v>1E-4</v>
      </c>
      <c r="E348" s="141">
        <f t="shared" si="223"/>
        <v>10527.177648425399</v>
      </c>
      <c r="F348" s="141">
        <f t="shared" si="224"/>
        <v>10527</v>
      </c>
      <c r="G348" s="141">
        <f t="shared" si="217"/>
        <v>0.30804340000031516</v>
      </c>
      <c r="J348" s="141">
        <f>+C348-(C$7+F348*C$8)</f>
        <v>0.30804340000031516</v>
      </c>
      <c r="O348" s="141">
        <f t="shared" ca="1" si="213"/>
        <v>0.30396365546803616</v>
      </c>
      <c r="P348" s="141">
        <f t="shared" si="225"/>
        <v>0.26977565171737766</v>
      </c>
      <c r="Q348" s="161">
        <f t="shared" si="226"/>
        <v>42904.0291</v>
      </c>
      <c r="R348" s="141">
        <f t="shared" si="215"/>
        <v>1.4644205586462657E-3</v>
      </c>
      <c r="S348" s="153">
        <f t="shared" si="216"/>
        <v>1</v>
      </c>
      <c r="Z348" s="141">
        <f t="shared" si="227"/>
        <v>10527</v>
      </c>
      <c r="AA348" s="141">
        <f t="shared" si="228"/>
        <v>0.30169175144775029</v>
      </c>
      <c r="AB348" s="141">
        <f t="shared" si="218"/>
        <v>0.27612730026994253</v>
      </c>
      <c r="AC348" s="141">
        <f t="shared" si="219"/>
        <v>3.8267748282937497E-2</v>
      </c>
      <c r="AD348" s="141">
        <f t="shared" si="220"/>
        <v>6.3516485525648703E-3</v>
      </c>
      <c r="AE348" s="141">
        <f t="shared" si="221"/>
        <v>4.0343439335299413E-5</v>
      </c>
      <c r="AF348" s="141">
        <f t="shared" si="222"/>
        <v>3.8267748282937497E-2</v>
      </c>
      <c r="AG348" s="153"/>
      <c r="AH348" s="141">
        <f t="shared" si="229"/>
        <v>3.1916099730372613E-2</v>
      </c>
      <c r="AI348" s="141">
        <f t="shared" si="230"/>
        <v>0.87750257106128693</v>
      </c>
      <c r="AJ348" s="141">
        <f t="shared" si="231"/>
        <v>-0.17749541220859508</v>
      </c>
      <c r="AK348" s="141">
        <f t="shared" si="232"/>
        <v>-0.58048269145495979</v>
      </c>
      <c r="AL348" s="141">
        <f t="shared" si="233"/>
        <v>1.3628208654863077</v>
      </c>
      <c r="AM348" s="141">
        <f t="shared" si="234"/>
        <v>0.8109968019593895</v>
      </c>
      <c r="AN348" s="141">
        <f t="shared" si="235"/>
        <v>14.593636987892076</v>
      </c>
      <c r="AO348" s="141">
        <f t="shared" si="235"/>
        <v>14.593881553335683</v>
      </c>
      <c r="AP348" s="141">
        <f t="shared" si="235"/>
        <v>14.594815435384824</v>
      </c>
      <c r="AQ348" s="141">
        <f t="shared" si="235"/>
        <v>14.598365331044945</v>
      </c>
      <c r="AR348" s="141">
        <f t="shared" si="235"/>
        <v>14.611634300556165</v>
      </c>
      <c r="AS348" s="141">
        <f t="shared" si="235"/>
        <v>14.658471440617681</v>
      </c>
      <c r="AT348" s="141">
        <f t="shared" si="235"/>
        <v>14.800048145513305</v>
      </c>
      <c r="AU348" s="141">
        <f t="shared" si="236"/>
        <v>15.126097830754919</v>
      </c>
    </row>
    <row r="349" spans="1:47" s="141" customFormat="1" ht="12.95" customHeight="1" x14ac:dyDescent="0.2">
      <c r="A349" s="129" t="s">
        <v>1243</v>
      </c>
      <c r="B349" s="130" t="s">
        <v>84</v>
      </c>
      <c r="C349" s="131">
        <v>57929.465600000003</v>
      </c>
      <c r="D349" s="131">
        <v>1E-4</v>
      </c>
      <c r="E349" s="141">
        <f t="shared" si="223"/>
        <v>10531.177923395646</v>
      </c>
      <c r="F349" s="141">
        <f t="shared" si="224"/>
        <v>10531</v>
      </c>
      <c r="G349" s="141">
        <f t="shared" si="217"/>
        <v>0.30852020000747871</v>
      </c>
      <c r="K349" s="141">
        <f>+C349-(C$7+F349*C$8)</f>
        <v>0.30852020000747871</v>
      </c>
      <c r="O349" s="141">
        <f t="shared" ca="1" si="213"/>
        <v>0.30426690866841055</v>
      </c>
      <c r="P349" s="141">
        <f t="shared" si="225"/>
        <v>0.2699097035527111</v>
      </c>
      <c r="Q349" s="161">
        <f t="shared" si="226"/>
        <v>42910.965600000003</v>
      </c>
      <c r="R349" s="141">
        <f t="shared" si="215"/>
        <v>1.490770436483622E-3</v>
      </c>
      <c r="S349" s="153">
        <f t="shared" si="216"/>
        <v>1</v>
      </c>
      <c r="Z349" s="141">
        <f t="shared" si="227"/>
        <v>10531</v>
      </c>
      <c r="AA349" s="141">
        <f t="shared" si="228"/>
        <v>0.30197522411305833</v>
      </c>
      <c r="AB349" s="141">
        <f t="shared" si="218"/>
        <v>0.27645467944713148</v>
      </c>
      <c r="AC349" s="141">
        <f t="shared" si="219"/>
        <v>3.8610496454767607E-2</v>
      </c>
      <c r="AD349" s="141">
        <f t="shared" si="220"/>
        <v>6.5449758944203795E-3</v>
      </c>
      <c r="AE349" s="141">
        <f t="shared" si="221"/>
        <v>4.2836709458543848E-5</v>
      </c>
      <c r="AF349" s="141">
        <f t="shared" si="222"/>
        <v>3.8610496454767607E-2</v>
      </c>
      <c r="AG349" s="153"/>
      <c r="AH349" s="141">
        <f t="shared" si="229"/>
        <v>3.2065520560347227E-2</v>
      </c>
      <c r="AI349" s="141">
        <f t="shared" si="230"/>
        <v>0.87904852459785943</v>
      </c>
      <c r="AJ349" s="141">
        <f t="shared" si="231"/>
        <v>-0.17487458606130876</v>
      </c>
      <c r="AK349" s="141">
        <f t="shared" si="232"/>
        <v>-0.58080678006841013</v>
      </c>
      <c r="AL349" s="141">
        <f t="shared" si="233"/>
        <v>1.3654833413999161</v>
      </c>
      <c r="AM349" s="141">
        <f t="shared" si="234"/>
        <v>0.81320600259468812</v>
      </c>
      <c r="AN349" s="141">
        <f t="shared" si="235"/>
        <v>14.596077348550835</v>
      </c>
      <c r="AO349" s="141">
        <f t="shared" si="235"/>
        <v>14.59632770832458</v>
      </c>
      <c r="AP349" s="141">
        <f t="shared" si="235"/>
        <v>14.597278972206063</v>
      </c>
      <c r="AQ349" s="141">
        <f t="shared" si="235"/>
        <v>14.600876860944313</v>
      </c>
      <c r="AR349" s="141">
        <f t="shared" si="235"/>
        <v>14.614257278131083</v>
      </c>
      <c r="AS349" s="141">
        <f t="shared" si="235"/>
        <v>14.661254311749378</v>
      </c>
      <c r="AT349" s="141">
        <f t="shared" si="235"/>
        <v>14.802738991192227</v>
      </c>
      <c r="AU349" s="141">
        <f t="shared" si="236"/>
        <v>15.127896606956529</v>
      </c>
    </row>
    <row r="350" spans="1:47" s="141" customFormat="1" ht="12.95" customHeight="1" x14ac:dyDescent="0.2">
      <c r="A350" s="129" t="s">
        <v>1243</v>
      </c>
      <c r="B350" s="130" t="s">
        <v>84</v>
      </c>
      <c r="C350" s="131">
        <v>57962.413399999998</v>
      </c>
      <c r="D350" s="131">
        <v>1E-4</v>
      </c>
      <c r="E350" s="141">
        <f t="shared" si="223"/>
        <v>10550.178897902188</v>
      </c>
      <c r="F350" s="141">
        <f t="shared" si="224"/>
        <v>10550</v>
      </c>
      <c r="G350" s="141">
        <f t="shared" si="217"/>
        <v>0.31021000000328058</v>
      </c>
      <c r="J350" s="141">
        <f>+C350-(C$7+F350*C$8)</f>
        <v>0.31021000000328058</v>
      </c>
      <c r="O350" s="141">
        <f t="shared" ca="1" si="213"/>
        <v>0.30570736137018872</v>
      </c>
      <c r="P350" s="141">
        <f t="shared" si="225"/>
        <v>0.27054680935855552</v>
      </c>
      <c r="Q350" s="161">
        <f t="shared" si="226"/>
        <v>42943.913399999998</v>
      </c>
      <c r="R350" s="141">
        <f t="shared" si="215"/>
        <v>1.5731686921198059E-3</v>
      </c>
      <c r="S350" s="153">
        <f t="shared" si="216"/>
        <v>1</v>
      </c>
      <c r="Z350" s="141">
        <f t="shared" si="227"/>
        <v>10550</v>
      </c>
      <c r="AA350" s="141">
        <f t="shared" si="228"/>
        <v>0.30332309855159112</v>
      </c>
      <c r="AB350" s="141">
        <f t="shared" si="218"/>
        <v>0.27743371081024498</v>
      </c>
      <c r="AC350" s="141">
        <f t="shared" si="219"/>
        <v>3.9663190644725066E-2</v>
      </c>
      <c r="AD350" s="141">
        <f t="shared" si="220"/>
        <v>6.8869014516894644E-3</v>
      </c>
      <c r="AE350" s="141">
        <f t="shared" si="221"/>
        <v>4.7429411605282453E-5</v>
      </c>
      <c r="AF350" s="141">
        <f t="shared" si="222"/>
        <v>3.9663190644725066E-2</v>
      </c>
      <c r="AG350" s="153"/>
      <c r="AH350" s="141">
        <f t="shared" si="229"/>
        <v>3.2776289193035588E-2</v>
      </c>
      <c r="AI350" s="141">
        <f t="shared" si="230"/>
        <v>0.88647915242320008</v>
      </c>
      <c r="AJ350" s="141">
        <f t="shared" si="231"/>
        <v>-0.1622805575179439</v>
      </c>
      <c r="AK350" s="141">
        <f t="shared" si="232"/>
        <v>-0.5823047246423767</v>
      </c>
      <c r="AL350" s="141">
        <f t="shared" si="233"/>
        <v>1.3782603222941865</v>
      </c>
      <c r="AM350" s="141">
        <f t="shared" si="234"/>
        <v>0.823874798576126</v>
      </c>
      <c r="AN350" s="141">
        <f t="shared" si="235"/>
        <v>14.607728961014519</v>
      </c>
      <c r="AO350" s="141">
        <f t="shared" si="235"/>
        <v>14.608008287435347</v>
      </c>
      <c r="AP350" s="141">
        <f t="shared" si="235"/>
        <v>14.609045128158959</v>
      </c>
      <c r="AQ350" s="141">
        <f t="shared" si="235"/>
        <v>14.612875534590074</v>
      </c>
      <c r="AR350" s="141">
        <f t="shared" si="235"/>
        <v>14.626786226657471</v>
      </c>
      <c r="AS350" s="141">
        <f t="shared" si="235"/>
        <v>14.674524299322545</v>
      </c>
      <c r="AT350" s="141">
        <f t="shared" si="235"/>
        <v>14.815534826242702</v>
      </c>
      <c r="AU350" s="141">
        <f t="shared" si="236"/>
        <v>15.136440793914186</v>
      </c>
    </row>
    <row r="351" spans="1:47" s="141" customFormat="1" ht="12.95" customHeight="1" x14ac:dyDescent="0.2">
      <c r="A351" s="132" t="s">
        <v>0</v>
      </c>
      <c r="B351" s="135" t="s">
        <v>84</v>
      </c>
      <c r="C351" s="132">
        <v>58338.700799999999</v>
      </c>
      <c r="D351" s="132">
        <v>1E-4</v>
      </c>
      <c r="E351" s="141">
        <f t="shared" si="223"/>
        <v>10767.183593042193</v>
      </c>
      <c r="F351" s="141">
        <f t="shared" si="224"/>
        <v>10767</v>
      </c>
      <c r="G351" s="141">
        <f t="shared" si="217"/>
        <v>0.31835140000475803</v>
      </c>
      <c r="K351" s="141">
        <f t="shared" ref="K351:K366" si="237">+C351-(C$7+F351*C$8)</f>
        <v>0.31835140000475803</v>
      </c>
      <c r="O351" s="141">
        <f t="shared" ca="1" si="213"/>
        <v>0.32215884749049672</v>
      </c>
      <c r="P351" s="141">
        <f t="shared" si="225"/>
        <v>0.27786536839327403</v>
      </c>
      <c r="Q351" s="161">
        <f t="shared" si="226"/>
        <v>43320.200799999999</v>
      </c>
      <c r="R351" s="141">
        <f t="shared" si="215"/>
        <v>1.6391187556460823E-3</v>
      </c>
      <c r="S351" s="153">
        <f t="shared" si="216"/>
        <v>1</v>
      </c>
      <c r="Z351" s="141">
        <f t="shared" si="227"/>
        <v>10767</v>
      </c>
      <c r="AA351" s="141">
        <f t="shared" si="228"/>
        <v>0.31884841484140775</v>
      </c>
      <c r="AB351" s="141">
        <f t="shared" si="218"/>
        <v>0.27736835355662431</v>
      </c>
      <c r="AC351" s="141">
        <f t="shared" si="219"/>
        <v>4.0486031611484008E-2</v>
      </c>
      <c r="AD351" s="141">
        <f t="shared" si="220"/>
        <v>-4.970148366497118E-4</v>
      </c>
      <c r="AE351" s="141">
        <f t="shared" si="221"/>
        <v>2.4702374784993968E-7</v>
      </c>
      <c r="AF351" s="141">
        <f t="shared" si="222"/>
        <v>4.0486031611484008E-2</v>
      </c>
      <c r="AG351" s="153"/>
      <c r="AH351" s="141">
        <f t="shared" si="229"/>
        <v>4.098304644813372E-2</v>
      </c>
      <c r="AI351" s="141">
        <f t="shared" si="230"/>
        <v>0.98261345218080454</v>
      </c>
      <c r="AJ351" s="141">
        <f t="shared" si="231"/>
        <v>2.2395357832035261E-4</v>
      </c>
      <c r="AK351" s="141">
        <f t="shared" si="232"/>
        <v>-0.5930122116198957</v>
      </c>
      <c r="AL351" s="141">
        <f t="shared" si="233"/>
        <v>1.5414856849798759</v>
      </c>
      <c r="AM351" s="141">
        <f t="shared" si="234"/>
        <v>0.97111067225609249</v>
      </c>
      <c r="AN351" s="141">
        <f t="shared" ref="AN351:AT360" si="238">$AU351+$AB$7*SIN(AO351)</f>
        <v>14.748475363556267</v>
      </c>
      <c r="AO351" s="141">
        <f t="shared" si="238"/>
        <v>14.749285496922871</v>
      </c>
      <c r="AP351" s="141">
        <f t="shared" si="238"/>
        <v>14.751657995237821</v>
      </c>
      <c r="AQ351" s="141">
        <f t="shared" si="238"/>
        <v>14.758560530370298</v>
      </c>
      <c r="AR351" s="141">
        <f t="shared" si="238"/>
        <v>14.778275638497343</v>
      </c>
      <c r="AS351" s="141">
        <f t="shared" si="238"/>
        <v>14.831935750332105</v>
      </c>
      <c r="AT351" s="141">
        <f t="shared" si="238"/>
        <v>14.963260572916582</v>
      </c>
      <c r="AU351" s="141">
        <f t="shared" si="236"/>
        <v>15.234024402851638</v>
      </c>
    </row>
    <row r="352" spans="1:47" s="141" customFormat="1" ht="12.95" customHeight="1" x14ac:dyDescent="0.2">
      <c r="A352" s="165" t="s">
        <v>1249</v>
      </c>
      <c r="B352" s="166" t="s">
        <v>84</v>
      </c>
      <c r="C352" s="232">
        <v>58638.6944</v>
      </c>
      <c r="D352" s="167">
        <v>2.9999999999999997E-4</v>
      </c>
      <c r="E352" s="141">
        <f t="shared" si="223"/>
        <v>10940.189704094417</v>
      </c>
      <c r="F352" s="141">
        <f t="shared" si="224"/>
        <v>10940</v>
      </c>
      <c r="G352" s="141">
        <f t="shared" si="217"/>
        <v>0.32894800000212854</v>
      </c>
      <c r="K352" s="141">
        <f t="shared" si="237"/>
        <v>0.32894800000212854</v>
      </c>
      <c r="O352" s="141">
        <f t="shared" ca="1" si="213"/>
        <v>0.33527454840668713</v>
      </c>
      <c r="P352" s="141">
        <f t="shared" si="225"/>
        <v>0.28375549805879896</v>
      </c>
      <c r="Q352" s="161">
        <f t="shared" si="226"/>
        <v>43620.1944</v>
      </c>
      <c r="R352" s="141">
        <f t="shared" si="215"/>
        <v>2.0423622318978475E-3</v>
      </c>
      <c r="S352" s="153">
        <f t="shared" si="216"/>
        <v>1</v>
      </c>
      <c r="Z352" s="141">
        <f t="shared" si="227"/>
        <v>10940</v>
      </c>
      <c r="AA352" s="141">
        <f t="shared" si="228"/>
        <v>0.33129980862768887</v>
      </c>
      <c r="AB352" s="141">
        <f t="shared" si="218"/>
        <v>0.28140368943323862</v>
      </c>
      <c r="AC352" s="141">
        <f t="shared" si="219"/>
        <v>4.5192501943329577E-2</v>
      </c>
      <c r="AD352" s="141">
        <f t="shared" si="220"/>
        <v>-2.3518086255603365E-3</v>
      </c>
      <c r="AE352" s="141">
        <f t="shared" si="221"/>
        <v>5.5310038112599989E-6</v>
      </c>
      <c r="AF352" s="141">
        <f t="shared" si="222"/>
        <v>4.5192501943329577E-2</v>
      </c>
      <c r="AG352" s="153"/>
      <c r="AH352" s="141">
        <f t="shared" si="229"/>
        <v>4.7544310568889914E-2</v>
      </c>
      <c r="AI352" s="141">
        <f t="shared" si="230"/>
        <v>1.076382763941883</v>
      </c>
      <c r="AJ352" s="141">
        <f t="shared" si="231"/>
        <v>0.15797775808262449</v>
      </c>
      <c r="AK352" s="141">
        <f t="shared" si="232"/>
        <v>-0.58832937080175396</v>
      </c>
      <c r="AL352" s="141">
        <f t="shared" si="233"/>
        <v>1.6999040884954084</v>
      </c>
      <c r="AM352" s="141">
        <f t="shared" si="234"/>
        <v>1.1382226223565433</v>
      </c>
      <c r="AN352" s="141">
        <f t="shared" si="238"/>
        <v>14.872427413269989</v>
      </c>
      <c r="AO352" s="141">
        <f t="shared" si="238"/>
        <v>14.873949009074085</v>
      </c>
      <c r="AP352" s="141">
        <f t="shared" si="238"/>
        <v>14.877758171302997</v>
      </c>
      <c r="AQ352" s="141">
        <f t="shared" si="238"/>
        <v>14.887225258054581</v>
      </c>
      <c r="AR352" s="141">
        <f t="shared" si="238"/>
        <v>14.910349466975296</v>
      </c>
      <c r="AS352" s="141">
        <f t="shared" si="238"/>
        <v>14.96467325618619</v>
      </c>
      <c r="AT352" s="141">
        <f t="shared" si="238"/>
        <v>15.082902381498281</v>
      </c>
      <c r="AU352" s="141">
        <f t="shared" si="236"/>
        <v>15.31182147357136</v>
      </c>
    </row>
    <row r="353" spans="1:47" s="141" customFormat="1" ht="12.95" customHeight="1" x14ac:dyDescent="0.2">
      <c r="A353" s="167" t="s">
        <v>1250</v>
      </c>
      <c r="B353" s="166" t="s">
        <v>84</v>
      </c>
      <c r="C353" s="232">
        <v>58697.652300000002</v>
      </c>
      <c r="D353" s="167">
        <v>1E-4</v>
      </c>
      <c r="E353" s="141">
        <f t="shared" si="223"/>
        <v>10974.190686098054</v>
      </c>
      <c r="F353" s="141">
        <f t="shared" si="224"/>
        <v>10974</v>
      </c>
      <c r="G353" s="141">
        <f t="shared" si="217"/>
        <v>0.33065080000960734</v>
      </c>
      <c r="K353" s="141">
        <f t="shared" si="237"/>
        <v>0.33065080000960734</v>
      </c>
      <c r="O353" s="141">
        <f t="shared" ca="1" si="213"/>
        <v>0.33785220060986898</v>
      </c>
      <c r="P353" s="141">
        <f t="shared" si="225"/>
        <v>0.28491888705607238</v>
      </c>
      <c r="Q353" s="161">
        <f t="shared" si="226"/>
        <v>43679.152300000002</v>
      </c>
      <c r="R353" s="141">
        <f t="shared" si="215"/>
        <v>2.0914078623896987E-3</v>
      </c>
      <c r="S353" s="153">
        <f t="shared" si="216"/>
        <v>1</v>
      </c>
      <c r="Z353" s="141">
        <f t="shared" si="227"/>
        <v>10974</v>
      </c>
      <c r="AA353" s="141">
        <f t="shared" si="228"/>
        <v>0.33373917445246448</v>
      </c>
      <c r="AB353" s="141">
        <f t="shared" si="218"/>
        <v>0.28183051261321523</v>
      </c>
      <c r="AC353" s="141">
        <f t="shared" si="219"/>
        <v>4.5731912953534959E-2</v>
      </c>
      <c r="AD353" s="141">
        <f t="shared" si="220"/>
        <v>-3.0883744428571447E-3</v>
      </c>
      <c r="AE353" s="141">
        <f t="shared" si="221"/>
        <v>9.5380566992931784E-6</v>
      </c>
      <c r="AF353" s="141">
        <f t="shared" si="222"/>
        <v>4.5731912953534959E-2</v>
      </c>
      <c r="AG353" s="153"/>
      <c r="AH353" s="141">
        <f t="shared" si="229"/>
        <v>4.8820287396392076E-2</v>
      </c>
      <c r="AI353" s="141">
        <f t="shared" si="230"/>
        <v>1.0968019270427707</v>
      </c>
      <c r="AJ353" s="141">
        <f t="shared" si="231"/>
        <v>0.19223093529219912</v>
      </c>
      <c r="AK353" s="141">
        <f t="shared" si="232"/>
        <v>-0.58531629235499272</v>
      </c>
      <c r="AL353" s="141">
        <f t="shared" si="233"/>
        <v>1.734696707549636</v>
      </c>
      <c r="AM353" s="141">
        <f t="shared" si="234"/>
        <v>1.1789676305912742</v>
      </c>
      <c r="AN353" s="141">
        <f t="shared" si="238"/>
        <v>14.898204197832531</v>
      </c>
      <c r="AO353" s="141">
        <f t="shared" si="238"/>
        <v>14.899889735203827</v>
      </c>
      <c r="AP353" s="141">
        <f t="shared" si="238"/>
        <v>14.903993169870409</v>
      </c>
      <c r="AQ353" s="141">
        <f t="shared" si="238"/>
        <v>14.913910788664101</v>
      </c>
      <c r="AR353" s="141">
        <f t="shared" si="238"/>
        <v>14.937479032932945</v>
      </c>
      <c r="AS353" s="141">
        <f t="shared" si="238"/>
        <v>14.991453618139017</v>
      </c>
      <c r="AT353" s="141">
        <f t="shared" si="238"/>
        <v>15.106586749585542</v>
      </c>
      <c r="AU353" s="141">
        <f t="shared" si="236"/>
        <v>15.32711107128506</v>
      </c>
    </row>
    <row r="354" spans="1:47" s="141" customFormat="1" ht="12.95" customHeight="1" x14ac:dyDescent="0.2">
      <c r="A354" s="136" t="s">
        <v>1244</v>
      </c>
      <c r="B354" s="153" t="s">
        <v>173</v>
      </c>
      <c r="C354" s="133">
        <v>58963.834000000003</v>
      </c>
      <c r="D354" s="133">
        <v>1E-3</v>
      </c>
      <c r="E354" s="141">
        <f t="shared" si="223"/>
        <v>11127.697496744247</v>
      </c>
      <c r="F354" s="141">
        <f t="shared" si="224"/>
        <v>11127.5</v>
      </c>
      <c r="G354" s="141">
        <f t="shared" si="217"/>
        <v>0.34246050000365358</v>
      </c>
      <c r="K354" s="141">
        <f t="shared" si="237"/>
        <v>0.34246050000365358</v>
      </c>
      <c r="O354" s="141">
        <f t="shared" ca="1" si="213"/>
        <v>0.34948954217423445</v>
      </c>
      <c r="P354" s="141">
        <f t="shared" si="225"/>
        <v>0.29019492902573812</v>
      </c>
      <c r="Q354" s="161">
        <f t="shared" si="226"/>
        <v>43945.334000000003</v>
      </c>
      <c r="R354" s="141">
        <f t="shared" si="215"/>
        <v>2.7316899096475182E-3</v>
      </c>
      <c r="S354" s="153">
        <f t="shared" si="216"/>
        <v>1</v>
      </c>
      <c r="Z354" s="141">
        <f t="shared" si="227"/>
        <v>11127.5</v>
      </c>
      <c r="AA354" s="141">
        <f t="shared" si="228"/>
        <v>0.34463575161267346</v>
      </c>
      <c r="AB354" s="141">
        <f t="shared" si="218"/>
        <v>0.28801967741671824</v>
      </c>
      <c r="AC354" s="141">
        <f t="shared" si="219"/>
        <v>5.2265570977915454E-2</v>
      </c>
      <c r="AD354" s="141">
        <f t="shared" si="220"/>
        <v>-2.1752516090198792E-3</v>
      </c>
      <c r="AE354" s="141">
        <f t="shared" si="221"/>
        <v>4.7317195625435736E-6</v>
      </c>
      <c r="AF354" s="141">
        <f t="shared" si="222"/>
        <v>5.2265570977915454E-2</v>
      </c>
      <c r="AG354" s="153"/>
      <c r="AH354" s="141">
        <f t="shared" si="229"/>
        <v>5.4440822586935354E-2</v>
      </c>
      <c r="AI354" s="141">
        <f t="shared" si="230"/>
        <v>1.1972056421660806</v>
      </c>
      <c r="AJ354" s="141">
        <f t="shared" si="231"/>
        <v>0.36011233529737752</v>
      </c>
      <c r="AK354" s="141">
        <f t="shared" si="232"/>
        <v>-0.55953168799742958</v>
      </c>
      <c r="AL354" s="141">
        <f t="shared" si="233"/>
        <v>1.909650036037476</v>
      </c>
      <c r="AM354" s="141">
        <f t="shared" si="234"/>
        <v>1.412739786546596</v>
      </c>
      <c r="AN354" s="141">
        <f t="shared" si="238"/>
        <v>15.021030593528542</v>
      </c>
      <c r="AO354" s="141">
        <f t="shared" si="238"/>
        <v>15.023475803780093</v>
      </c>
      <c r="AP354" s="141">
        <f t="shared" si="238"/>
        <v>15.028784287820057</v>
      </c>
      <c r="AQ354" s="141">
        <f t="shared" si="238"/>
        <v>15.040231468432783</v>
      </c>
      <c r="AR354" s="141">
        <f t="shared" si="238"/>
        <v>15.064572942758101</v>
      </c>
      <c r="AS354" s="141">
        <f t="shared" si="238"/>
        <v>15.114926499457109</v>
      </c>
      <c r="AT354" s="141">
        <f t="shared" si="238"/>
        <v>15.214127548194288</v>
      </c>
      <c r="AU354" s="141">
        <f t="shared" si="236"/>
        <v>15.396139108021924</v>
      </c>
    </row>
    <row r="355" spans="1:47" s="141" customFormat="1" ht="12.95" customHeight="1" x14ac:dyDescent="0.2">
      <c r="A355" s="136" t="s">
        <v>1244</v>
      </c>
      <c r="B355" s="153"/>
      <c r="C355" s="137">
        <v>58969.903700000003</v>
      </c>
      <c r="D355" s="20">
        <v>2.0000000000000001E-4</v>
      </c>
      <c r="E355" s="141">
        <f t="shared" si="223"/>
        <v>11131.197888726789</v>
      </c>
      <c r="F355" s="141">
        <f t="shared" si="224"/>
        <v>11131</v>
      </c>
      <c r="G355" s="141">
        <f t="shared" si="217"/>
        <v>0.34314020000601886</v>
      </c>
      <c r="K355" s="141">
        <f t="shared" si="237"/>
        <v>0.34314020000601886</v>
      </c>
      <c r="O355" s="141">
        <f t="shared" ca="1" si="213"/>
        <v>0.34975488872456195</v>
      </c>
      <c r="P355" s="141">
        <f t="shared" si="225"/>
        <v>0.2903156818162631</v>
      </c>
      <c r="Q355" s="161">
        <f t="shared" si="226"/>
        <v>43951.403700000003</v>
      </c>
      <c r="R355" s="141">
        <f t="shared" si="215"/>
        <v>2.7904297219798367E-3</v>
      </c>
      <c r="S355" s="153">
        <f t="shared" si="216"/>
        <v>1</v>
      </c>
      <c r="Z355" s="141">
        <f t="shared" si="227"/>
        <v>11131</v>
      </c>
      <c r="AA355" s="141">
        <f t="shared" si="228"/>
        <v>0.34488086363116799</v>
      </c>
      <c r="AB355" s="141">
        <f t="shared" si="218"/>
        <v>0.28857501819111397</v>
      </c>
      <c r="AC355" s="141">
        <f t="shared" si="219"/>
        <v>5.2824518189755754E-2</v>
      </c>
      <c r="AD355" s="141">
        <f t="shared" si="220"/>
        <v>-1.7406636251491303E-3</v>
      </c>
      <c r="AE355" s="141">
        <f t="shared" si="221"/>
        <v>3.029909855917312E-6</v>
      </c>
      <c r="AF355" s="141">
        <f t="shared" si="222"/>
        <v>5.2824518189755754E-2</v>
      </c>
      <c r="AG355" s="153"/>
      <c r="AH355" s="141">
        <f t="shared" si="229"/>
        <v>5.4565181814904863E-2</v>
      </c>
      <c r="AI355" s="141">
        <f t="shared" si="230"/>
        <v>1.1996441462604919</v>
      </c>
      <c r="AJ355" s="141">
        <f t="shared" si="231"/>
        <v>0.36417776306169836</v>
      </c>
      <c r="AK355" s="141">
        <f t="shared" si="232"/>
        <v>-0.55866625997934438</v>
      </c>
      <c r="AL355" s="141">
        <f t="shared" si="233"/>
        <v>1.9140115182478119</v>
      </c>
      <c r="AM355" s="141">
        <f t="shared" si="234"/>
        <v>1.4192931242908293</v>
      </c>
      <c r="AN355" s="141">
        <f t="shared" si="238"/>
        <v>15.02396028772635</v>
      </c>
      <c r="AO355" s="141">
        <f t="shared" si="238"/>
        <v>15.026421956548205</v>
      </c>
      <c r="AP355" s="141">
        <f t="shared" si="238"/>
        <v>15.031753395882841</v>
      </c>
      <c r="AQ355" s="141">
        <f t="shared" si="238"/>
        <v>15.043222854897079</v>
      </c>
      <c r="AR355" s="141">
        <f t="shared" si="238"/>
        <v>15.067555912964361</v>
      </c>
      <c r="AS355" s="141">
        <f t="shared" si="238"/>
        <v>15.117787852117937</v>
      </c>
      <c r="AT355" s="141">
        <f t="shared" si="238"/>
        <v>15.216590432630237</v>
      </c>
      <c r="AU355" s="141">
        <f t="shared" si="236"/>
        <v>15.397713037198333</v>
      </c>
    </row>
    <row r="356" spans="1:47" s="141" customFormat="1" ht="12.95" customHeight="1" x14ac:dyDescent="0.2">
      <c r="A356" s="165" t="s">
        <v>1249</v>
      </c>
      <c r="B356" s="166" t="s">
        <v>84</v>
      </c>
      <c r="C356" s="232">
        <v>58976.84</v>
      </c>
      <c r="D356" s="167">
        <v>2.0000000000000001E-4</v>
      </c>
      <c r="E356" s="141">
        <f t="shared" si="223"/>
        <v>11135.198048357162</v>
      </c>
      <c r="F356" s="141">
        <f t="shared" si="224"/>
        <v>11135</v>
      </c>
      <c r="G356" s="141">
        <f t="shared" si="217"/>
        <v>0.34341699999640696</v>
      </c>
      <c r="K356" s="141">
        <f t="shared" si="237"/>
        <v>0.34341699999640696</v>
      </c>
      <c r="O356" s="141">
        <f t="shared" ca="1" si="213"/>
        <v>0.35005814192493634</v>
      </c>
      <c r="P356" s="141">
        <f t="shared" si="225"/>
        <v>0.2904537096911104</v>
      </c>
      <c r="Q356" s="161">
        <f t="shared" si="226"/>
        <v>43958.34</v>
      </c>
      <c r="R356" s="141">
        <f t="shared" si="215"/>
        <v>2.8051101199631206E-3</v>
      </c>
      <c r="S356" s="153">
        <f t="shared" si="216"/>
        <v>1</v>
      </c>
      <c r="Z356" s="141">
        <f t="shared" si="227"/>
        <v>11135</v>
      </c>
      <c r="AA356" s="141">
        <f t="shared" si="228"/>
        <v>0.34516075008552671</v>
      </c>
      <c r="AB356" s="141">
        <f t="shared" si="218"/>
        <v>0.28870995960199064</v>
      </c>
      <c r="AC356" s="141">
        <f t="shared" si="219"/>
        <v>5.2963290305296562E-2</v>
      </c>
      <c r="AD356" s="141">
        <f t="shared" si="220"/>
        <v>-1.7437500891197555E-3</v>
      </c>
      <c r="AE356" s="141">
        <f t="shared" si="221"/>
        <v>3.0406643733051553E-6</v>
      </c>
      <c r="AF356" s="141">
        <f t="shared" si="222"/>
        <v>5.2963290305296562E-2</v>
      </c>
      <c r="AG356" s="153"/>
      <c r="AH356" s="141">
        <f t="shared" si="229"/>
        <v>5.4707040394416324E-2</v>
      </c>
      <c r="AI356" s="141">
        <f t="shared" si="230"/>
        <v>1.2024384843174913</v>
      </c>
      <c r="AJ356" s="141">
        <f t="shared" si="231"/>
        <v>0.36883569568990177</v>
      </c>
      <c r="AK356" s="141">
        <f t="shared" si="232"/>
        <v>-0.55765978449465581</v>
      </c>
      <c r="AL356" s="141">
        <f t="shared" si="233"/>
        <v>1.919017819470666</v>
      </c>
      <c r="AM356" s="141">
        <f t="shared" si="234"/>
        <v>1.4268655222108477</v>
      </c>
      <c r="AN356" s="141">
        <f t="shared" si="238"/>
        <v>15.027315793924677</v>
      </c>
      <c r="AO356" s="141">
        <f t="shared" si="238"/>
        <v>15.029796158514991</v>
      </c>
      <c r="AP356" s="141">
        <f t="shared" si="238"/>
        <v>15.03515347937752</v>
      </c>
      <c r="AQ356" s="141">
        <f t="shared" si="238"/>
        <v>15.046647579706935</v>
      </c>
      <c r="AR356" s="141">
        <f t="shared" si="238"/>
        <v>15.070969500019201</v>
      </c>
      <c r="AS356" s="141">
        <f t="shared" si="238"/>
        <v>15.12106033588308</v>
      </c>
      <c r="AT356" s="141">
        <f t="shared" si="238"/>
        <v>15.2194057069834</v>
      </c>
      <c r="AU356" s="141">
        <f t="shared" si="236"/>
        <v>15.399511813399947</v>
      </c>
    </row>
    <row r="357" spans="1:47" s="141" customFormat="1" ht="12.95" customHeight="1" x14ac:dyDescent="0.2">
      <c r="A357" s="136" t="s">
        <v>1244</v>
      </c>
      <c r="B357" s="153"/>
      <c r="C357" s="173">
        <v>58989.845600000001</v>
      </c>
      <c r="D357" s="173">
        <v>5.9999999999999995E-4</v>
      </c>
      <c r="E357" s="141">
        <f t="shared" si="223"/>
        <v>11142.698369290347</v>
      </c>
      <c r="F357" s="141">
        <f t="shared" si="224"/>
        <v>11142.5</v>
      </c>
      <c r="G357" s="141">
        <f t="shared" si="217"/>
        <v>0.34397349999926519</v>
      </c>
      <c r="K357" s="141">
        <f t="shared" si="237"/>
        <v>0.34397349999926519</v>
      </c>
      <c r="O357" s="141">
        <f t="shared" ca="1" si="213"/>
        <v>0.35062674167563823</v>
      </c>
      <c r="P357" s="141">
        <f t="shared" si="225"/>
        <v>0.29071258292776692</v>
      </c>
      <c r="Q357" s="161">
        <f t="shared" si="226"/>
        <v>43971.345600000001</v>
      </c>
      <c r="R357" s="141">
        <f t="shared" si="215"/>
        <v>2.836725287297016E-3</v>
      </c>
      <c r="S357" s="153">
        <f t="shared" si="216"/>
        <v>1</v>
      </c>
      <c r="Z357" s="141">
        <f t="shared" si="227"/>
        <v>11142.5</v>
      </c>
      <c r="AA357" s="141">
        <f t="shared" si="228"/>
        <v>0.34568482507899567</v>
      </c>
      <c r="AB357" s="141">
        <f t="shared" si="218"/>
        <v>0.28900125784803643</v>
      </c>
      <c r="AC357" s="141">
        <f t="shared" si="219"/>
        <v>5.326091707149827E-2</v>
      </c>
      <c r="AD357" s="141">
        <f t="shared" si="220"/>
        <v>-1.7113250797304858E-3</v>
      </c>
      <c r="AE357" s="141">
        <f t="shared" si="221"/>
        <v>2.9286335285145533E-6</v>
      </c>
      <c r="AF357" s="141">
        <f t="shared" si="222"/>
        <v>5.326091707149827E-2</v>
      </c>
      <c r="AG357" s="153"/>
      <c r="AH357" s="141">
        <f t="shared" si="229"/>
        <v>5.4972242151228777E-2</v>
      </c>
      <c r="AI357" s="141">
        <f t="shared" si="230"/>
        <v>1.2076990951581115</v>
      </c>
      <c r="AJ357" s="141">
        <f t="shared" si="231"/>
        <v>0.37760255919300489</v>
      </c>
      <c r="AK357" s="141">
        <f t="shared" si="232"/>
        <v>-0.5557219278073261</v>
      </c>
      <c r="AL357" s="141">
        <f t="shared" si="233"/>
        <v>1.9284675376328444</v>
      </c>
      <c r="AM357" s="141">
        <f t="shared" si="234"/>
        <v>1.441307406421577</v>
      </c>
      <c r="AN357" s="141">
        <f t="shared" si="238"/>
        <v>15.033628362781084</v>
      </c>
      <c r="AO357" s="141">
        <f t="shared" si="238"/>
        <v>15.036143434160266</v>
      </c>
      <c r="AP357" s="141">
        <f t="shared" si="238"/>
        <v>15.04154823842784</v>
      </c>
      <c r="AQ357" s="141">
        <f t="shared" si="238"/>
        <v>15.053086151192208</v>
      </c>
      <c r="AR357" s="141">
        <f t="shared" si="238"/>
        <v>15.077382799738441</v>
      </c>
      <c r="AS357" s="141">
        <f t="shared" si="238"/>
        <v>15.127203005906736</v>
      </c>
      <c r="AT357" s="141">
        <f t="shared" si="238"/>
        <v>15.224685914503024</v>
      </c>
      <c r="AU357" s="141">
        <f t="shared" si="236"/>
        <v>15.402884518777967</v>
      </c>
    </row>
    <row r="358" spans="1:47" s="141" customFormat="1" ht="12.95" customHeight="1" x14ac:dyDescent="0.2">
      <c r="A358" s="162" t="s">
        <v>1247</v>
      </c>
      <c r="B358" s="163" t="s">
        <v>84</v>
      </c>
      <c r="C358" s="164">
        <v>59009.789599999996</v>
      </c>
      <c r="D358" s="164">
        <v>2.0000000000000001E-4</v>
      </c>
      <c r="E358" s="141">
        <f t="shared" si="223"/>
        <v>11154.200060922518</v>
      </c>
      <c r="F358" s="141">
        <f t="shared" si="224"/>
        <v>11154</v>
      </c>
      <c r="G358" s="141">
        <f t="shared" si="217"/>
        <v>0.34690679999766871</v>
      </c>
      <c r="K358" s="141">
        <f t="shared" si="237"/>
        <v>0.34690679999766871</v>
      </c>
      <c r="O358" s="141">
        <f t="shared" ca="1" si="213"/>
        <v>0.3514985946267144</v>
      </c>
      <c r="P358" s="141">
        <f t="shared" si="225"/>
        <v>0.29110970168464556</v>
      </c>
      <c r="Q358" s="161">
        <f t="shared" si="226"/>
        <v>43991.289599999996</v>
      </c>
      <c r="R358" s="141">
        <f t="shared" si="215"/>
        <v>3.1133161801531711E-3</v>
      </c>
      <c r="S358" s="153">
        <f t="shared" si="216"/>
        <v>1</v>
      </c>
      <c r="Z358" s="141">
        <f t="shared" si="227"/>
        <v>11154</v>
      </c>
      <c r="AA358" s="141">
        <f t="shared" si="228"/>
        <v>0.34648653321287387</v>
      </c>
      <c r="AB358" s="141">
        <f t="shared" si="218"/>
        <v>0.2915299684694404</v>
      </c>
      <c r="AC358" s="141">
        <f t="shared" si="219"/>
        <v>5.5797098313023152E-2</v>
      </c>
      <c r="AD358" s="141">
        <f t="shared" si="220"/>
        <v>4.202667847948427E-4</v>
      </c>
      <c r="AE358" s="141">
        <f t="shared" si="221"/>
        <v>1.7662417040179462E-7</v>
      </c>
      <c r="AF358" s="141">
        <f t="shared" si="222"/>
        <v>5.5797098313023152E-2</v>
      </c>
      <c r="AG358" s="153"/>
      <c r="AH358" s="141">
        <f t="shared" si="229"/>
        <v>5.5376831528228317E-2</v>
      </c>
      <c r="AI358" s="141">
        <f t="shared" si="230"/>
        <v>1.2158180387865289</v>
      </c>
      <c r="AJ358" s="141">
        <f t="shared" si="231"/>
        <v>0.39112730898623982</v>
      </c>
      <c r="AK358" s="141">
        <f t="shared" si="232"/>
        <v>-0.55261953395598085</v>
      </c>
      <c r="AL358" s="141">
        <f t="shared" si="233"/>
        <v>1.943117893487851</v>
      </c>
      <c r="AM358" s="141">
        <f t="shared" si="234"/>
        <v>1.4640906163705056</v>
      </c>
      <c r="AN358" s="141">
        <f t="shared" si="238"/>
        <v>15.043361017439672</v>
      </c>
      <c r="AO358" s="141">
        <f t="shared" si="238"/>
        <v>15.045928346355812</v>
      </c>
      <c r="AP358" s="141">
        <f t="shared" si="238"/>
        <v>15.0514031986062</v>
      </c>
      <c r="AQ358" s="141">
        <f t="shared" si="238"/>
        <v>15.06300210789615</v>
      </c>
      <c r="AR358" s="141">
        <f t="shared" si="238"/>
        <v>15.087248811431991</v>
      </c>
      <c r="AS358" s="141">
        <f t="shared" si="238"/>
        <v>15.136638741020866</v>
      </c>
      <c r="AT358" s="141">
        <f t="shared" si="238"/>
        <v>15.232786162148178</v>
      </c>
      <c r="AU358" s="141">
        <f t="shared" si="236"/>
        <v>15.408056000357604</v>
      </c>
    </row>
    <row r="359" spans="1:47" s="141" customFormat="1" ht="12.95" customHeight="1" x14ac:dyDescent="0.2">
      <c r="A359" s="165" t="s">
        <v>1249</v>
      </c>
      <c r="B359" s="166" t="s">
        <v>84</v>
      </c>
      <c r="C359" s="232">
        <v>59044.469799999999</v>
      </c>
      <c r="D359" s="167">
        <v>1E-4</v>
      </c>
      <c r="E359" s="141">
        <f t="shared" si="223"/>
        <v>11174.200109365263</v>
      </c>
      <c r="F359" s="141">
        <f t="shared" si="224"/>
        <v>11174</v>
      </c>
      <c r="G359" s="141">
        <f t="shared" si="217"/>
        <v>0.34699080000427784</v>
      </c>
      <c r="K359" s="141">
        <f t="shared" si="237"/>
        <v>0.34699080000427784</v>
      </c>
      <c r="O359" s="141">
        <f t="shared" ca="1" si="213"/>
        <v>0.35301486062858611</v>
      </c>
      <c r="P359" s="141">
        <f t="shared" si="225"/>
        <v>0.29180086140014788</v>
      </c>
      <c r="Q359" s="161">
        <f t="shared" si="226"/>
        <v>44025.969799999999</v>
      </c>
      <c r="R359" s="141">
        <f t="shared" si="215"/>
        <v>3.0459293231276346E-3</v>
      </c>
      <c r="S359" s="153">
        <f t="shared" si="216"/>
        <v>1</v>
      </c>
      <c r="Z359" s="141">
        <f t="shared" si="227"/>
        <v>11174</v>
      </c>
      <c r="AA359" s="141">
        <f t="shared" si="228"/>
        <v>0.34787505743197999</v>
      </c>
      <c r="AB359" s="141">
        <f t="shared" si="218"/>
        <v>0.29091660397244573</v>
      </c>
      <c r="AC359" s="141">
        <f t="shared" si="219"/>
        <v>5.5189938604129962E-2</v>
      </c>
      <c r="AD359" s="141">
        <f t="shared" si="220"/>
        <v>-8.8425742770215088E-4</v>
      </c>
      <c r="AE359" s="141">
        <f t="shared" si="221"/>
        <v>7.8191119844642463E-7</v>
      </c>
      <c r="AF359" s="141">
        <f t="shared" si="222"/>
        <v>5.5189938604129962E-2</v>
      </c>
      <c r="AG359" s="153"/>
      <c r="AH359" s="141">
        <f t="shared" si="229"/>
        <v>5.6074196031832127E-2</v>
      </c>
      <c r="AI359" s="141">
        <f t="shared" si="230"/>
        <v>1.2300839058779085</v>
      </c>
      <c r="AJ359" s="141">
        <f t="shared" si="231"/>
        <v>0.41487511449502368</v>
      </c>
      <c r="AK359" s="141">
        <f t="shared" si="232"/>
        <v>-0.54683376946870688</v>
      </c>
      <c r="AL359" s="141">
        <f t="shared" si="233"/>
        <v>1.9690672749126852</v>
      </c>
      <c r="AM359" s="141">
        <f t="shared" si="234"/>
        <v>1.5056695236274908</v>
      </c>
      <c r="AN359" s="141">
        <f t="shared" si="238"/>
        <v>15.060442179624507</v>
      </c>
      <c r="AO359" s="141">
        <f t="shared" si="238"/>
        <v>15.06309723344828</v>
      </c>
      <c r="AP359" s="141">
        <f t="shared" si="238"/>
        <v>15.068685394025353</v>
      </c>
      <c r="AQ359" s="141">
        <f t="shared" si="238"/>
        <v>15.080371948334891</v>
      </c>
      <c r="AR359" s="141">
        <f t="shared" si="238"/>
        <v>15.10449916198545</v>
      </c>
      <c r="AS359" s="141">
        <f t="shared" si="238"/>
        <v>15.153096875485238</v>
      </c>
      <c r="AT359" s="141">
        <f t="shared" si="238"/>
        <v>15.246884668125949</v>
      </c>
      <c r="AU359" s="141">
        <f t="shared" si="236"/>
        <v>15.417049881365664</v>
      </c>
    </row>
    <row r="360" spans="1:47" s="141" customFormat="1" ht="12.95" customHeight="1" x14ac:dyDescent="0.2">
      <c r="A360" s="162" t="s">
        <v>1247</v>
      </c>
      <c r="B360" s="163" t="s">
        <v>84</v>
      </c>
      <c r="C360" s="164">
        <v>59075.678899999999</v>
      </c>
      <c r="D360" s="164">
        <v>2.0000000000000001E-4</v>
      </c>
      <c r="E360" s="141">
        <f t="shared" si="223"/>
        <v>11192.198376729768</v>
      </c>
      <c r="F360" s="141">
        <f t="shared" si="224"/>
        <v>11192</v>
      </c>
      <c r="G360" s="141">
        <f t="shared" si="217"/>
        <v>0.3439864000029047</v>
      </c>
      <c r="K360" s="141">
        <f t="shared" si="237"/>
        <v>0.3439864000029047</v>
      </c>
      <c r="O360" s="141">
        <f t="shared" ca="1" si="213"/>
        <v>0.35437950003027063</v>
      </c>
      <c r="P360" s="141">
        <f t="shared" si="225"/>
        <v>0.29242346797750796</v>
      </c>
      <c r="Q360" s="161">
        <f t="shared" si="226"/>
        <v>44057.178899999999</v>
      </c>
      <c r="R360" s="141">
        <f t="shared" si="215"/>
        <v>2.6587359590556853E-3</v>
      </c>
      <c r="S360" s="153">
        <f t="shared" si="216"/>
        <v>1</v>
      </c>
      <c r="Z360" s="141">
        <f t="shared" si="227"/>
        <v>11192</v>
      </c>
      <c r="AA360" s="141">
        <f t="shared" si="228"/>
        <v>0.34911798825355578</v>
      </c>
      <c r="AB360" s="141">
        <f t="shared" si="218"/>
        <v>0.28729187972685688</v>
      </c>
      <c r="AC360" s="141">
        <f t="shared" si="219"/>
        <v>5.1562932025396746E-2</v>
      </c>
      <c r="AD360" s="141">
        <f t="shared" si="220"/>
        <v>-5.1315882506510757E-3</v>
      </c>
      <c r="AE360" s="141">
        <f t="shared" si="221"/>
        <v>2.6333197974220168E-5</v>
      </c>
      <c r="AF360" s="141">
        <f t="shared" si="222"/>
        <v>5.1562932025396746E-2</v>
      </c>
      <c r="AG360" s="153"/>
      <c r="AH360" s="141">
        <f t="shared" si="229"/>
        <v>5.6694520276047843E-2</v>
      </c>
      <c r="AI360" s="141">
        <f t="shared" si="230"/>
        <v>1.2430725134762051</v>
      </c>
      <c r="AJ360" s="141">
        <f t="shared" si="231"/>
        <v>0.43647776775667863</v>
      </c>
      <c r="AK360" s="141">
        <f t="shared" si="232"/>
        <v>-0.54118529947491112</v>
      </c>
      <c r="AL360" s="141">
        <f t="shared" si="233"/>
        <v>1.9929418392652902</v>
      </c>
      <c r="AM360" s="141">
        <f t="shared" si="234"/>
        <v>1.5453848239949124</v>
      </c>
      <c r="AN360" s="141">
        <f t="shared" si="238"/>
        <v>15.075984393605371</v>
      </c>
      <c r="AO360" s="141">
        <f t="shared" si="238"/>
        <v>15.078714420709732</v>
      </c>
      <c r="AP360" s="141">
        <f t="shared" si="238"/>
        <v>15.084394551029934</v>
      </c>
      <c r="AQ360" s="141">
        <f t="shared" si="238"/>
        <v>15.096139159504389</v>
      </c>
      <c r="AR360" s="141">
        <f t="shared" si="238"/>
        <v>15.120122976488139</v>
      </c>
      <c r="AS360" s="141">
        <f t="shared" si="238"/>
        <v>15.167960394262428</v>
      </c>
      <c r="AT360" s="141">
        <f t="shared" si="238"/>
        <v>15.259585103990313</v>
      </c>
      <c r="AU360" s="141">
        <f t="shared" si="236"/>
        <v>15.425144374272918</v>
      </c>
    </row>
    <row r="361" spans="1:47" s="141" customFormat="1" ht="12.95" customHeight="1" x14ac:dyDescent="0.2">
      <c r="A361" s="165" t="s">
        <v>1248</v>
      </c>
      <c r="B361" s="166" t="s">
        <v>84</v>
      </c>
      <c r="C361" s="232">
        <v>59082.701500000003</v>
      </c>
      <c r="D361" s="167">
        <v>5.9999999999999995E-4</v>
      </c>
      <c r="E361" s="141">
        <f t="shared" si="223"/>
        <v>11196.248305513169</v>
      </c>
      <c r="F361" s="141">
        <f t="shared" si="224"/>
        <v>11196</v>
      </c>
      <c r="G361" s="141">
        <f t="shared" si="217"/>
        <v>0.43056320001051063</v>
      </c>
      <c r="K361" s="141">
        <f t="shared" si="237"/>
        <v>0.43056320001051063</v>
      </c>
      <c r="O361" s="141">
        <f t="shared" ca="1" si="213"/>
        <v>0.35468275323064502</v>
      </c>
      <c r="P361" s="141">
        <f t="shared" si="225"/>
        <v>0.29256189740601468</v>
      </c>
      <c r="Q361" s="161">
        <f t="shared" si="226"/>
        <v>44064.201500000003</v>
      </c>
      <c r="R361" s="141">
        <f t="shared" si="215"/>
        <v>1.9044359520537658E-2</v>
      </c>
      <c r="S361" s="153">
        <f t="shared" si="216"/>
        <v>1</v>
      </c>
      <c r="Z361" s="141">
        <f t="shared" si="227"/>
        <v>11196</v>
      </c>
      <c r="AA361" s="141">
        <f t="shared" si="228"/>
        <v>0.34939327187322267</v>
      </c>
      <c r="AB361" s="141">
        <f t="shared" si="218"/>
        <v>0.37373182554330264</v>
      </c>
      <c r="AC361" s="141">
        <f t="shared" si="219"/>
        <v>0.13800130260449595</v>
      </c>
      <c r="AD361" s="141">
        <f t="shared" si="220"/>
        <v>8.1169928137287961E-2</v>
      </c>
      <c r="AE361" s="141">
        <f t="shared" si="221"/>
        <v>6.588557233812492E-3</v>
      </c>
      <c r="AF361" s="141">
        <f t="shared" si="222"/>
        <v>0.13800130260449595</v>
      </c>
      <c r="AG361" s="153"/>
      <c r="AH361" s="141">
        <f t="shared" si="229"/>
        <v>5.6831374467207998E-2</v>
      </c>
      <c r="AI361" s="141">
        <f t="shared" si="230"/>
        <v>1.2459769753585774</v>
      </c>
      <c r="AJ361" s="141">
        <f t="shared" si="231"/>
        <v>0.44130593868364959</v>
      </c>
      <c r="AK361" s="141">
        <f t="shared" si="232"/>
        <v>-0.53987137613401481</v>
      </c>
      <c r="AL361" s="141">
        <f t="shared" si="233"/>
        <v>1.9983152021231607</v>
      </c>
      <c r="AM361" s="141">
        <f t="shared" si="234"/>
        <v>1.5545258514533886</v>
      </c>
      <c r="AN361" s="141">
        <f t="shared" ref="AN361:AT367" si="239">$AU361+$AB$7*SIN(AO361)</f>
        <v>15.07946008810325</v>
      </c>
      <c r="AO361" s="141">
        <f t="shared" si="239"/>
        <v>15.082206202865407</v>
      </c>
      <c r="AP361" s="141">
        <f t="shared" si="239"/>
        <v>15.087905400605029</v>
      </c>
      <c r="AQ361" s="141">
        <f t="shared" si="239"/>
        <v>15.099660145500854</v>
      </c>
      <c r="AR361" s="141">
        <f t="shared" si="239"/>
        <v>15.123607442181564</v>
      </c>
      <c r="AS361" s="141">
        <f t="shared" si="239"/>
        <v>15.171269864896026</v>
      </c>
      <c r="AT361" s="141">
        <f t="shared" si="239"/>
        <v>15.262408906830412</v>
      </c>
      <c r="AU361" s="141">
        <f t="shared" si="236"/>
        <v>15.426943150474528</v>
      </c>
    </row>
    <row r="362" spans="1:47" s="141" customFormat="1" ht="12.95" customHeight="1" x14ac:dyDescent="0.2">
      <c r="A362" s="162" t="s">
        <v>1247</v>
      </c>
      <c r="B362" s="163" t="s">
        <v>84</v>
      </c>
      <c r="C362" s="164">
        <v>59309.785900000003</v>
      </c>
      <c r="D362" s="164">
        <v>2.9999999999999997E-4</v>
      </c>
      <c r="E362" s="141">
        <f t="shared" si="223"/>
        <v>11327.207729062962</v>
      </c>
      <c r="F362" s="141">
        <f t="shared" si="224"/>
        <v>11327</v>
      </c>
      <c r="G362" s="141">
        <f t="shared" si="217"/>
        <v>0.36020340000686701</v>
      </c>
      <c r="K362" s="141">
        <f t="shared" si="237"/>
        <v>0.36020340000686701</v>
      </c>
      <c r="O362" s="141">
        <f t="shared" ca="1" si="213"/>
        <v>0.3646142955429047</v>
      </c>
      <c r="P362" s="141">
        <f t="shared" si="225"/>
        <v>0.29711001339548954</v>
      </c>
      <c r="Q362" s="161">
        <f t="shared" si="226"/>
        <v>44291.285900000003</v>
      </c>
      <c r="R362" s="141">
        <f t="shared" si="215"/>
        <v>3.9807754340927468E-3</v>
      </c>
      <c r="S362" s="153">
        <f t="shared" si="216"/>
        <v>1</v>
      </c>
      <c r="Z362" s="141">
        <f t="shared" si="227"/>
        <v>11327</v>
      </c>
      <c r="AA362" s="141">
        <f t="shared" si="228"/>
        <v>0.35817841284934171</v>
      </c>
      <c r="AB362" s="141">
        <f t="shared" si="218"/>
        <v>0.29913500055301484</v>
      </c>
      <c r="AC362" s="141">
        <f t="shared" si="219"/>
        <v>6.3093386611377478E-2</v>
      </c>
      <c r="AD362" s="141">
        <f t="shared" si="220"/>
        <v>2.0249871575253042E-3</v>
      </c>
      <c r="AE362" s="141">
        <f t="shared" si="221"/>
        <v>4.1005729881424117E-6</v>
      </c>
      <c r="AF362" s="141">
        <f t="shared" si="222"/>
        <v>6.3093386611377478E-2</v>
      </c>
      <c r="AG362" s="153"/>
      <c r="AH362" s="141">
        <f t="shared" si="229"/>
        <v>6.1068399453852194E-2</v>
      </c>
      <c r="AI362" s="141">
        <f t="shared" si="230"/>
        <v>1.3436336700931444</v>
      </c>
      <c r="AJ362" s="141">
        <f t="shared" si="231"/>
        <v>0.60304218399039888</v>
      </c>
      <c r="AK362" s="141">
        <f t="shared" si="232"/>
        <v>-0.48361314700254493</v>
      </c>
      <c r="AL362" s="141">
        <f t="shared" si="233"/>
        <v>2.18857101770989</v>
      </c>
      <c r="AM362" s="141">
        <f t="shared" si="234"/>
        <v>1.9372937051061576</v>
      </c>
      <c r="AN362" s="141">
        <f t="shared" si="239"/>
        <v>15.197720492955023</v>
      </c>
      <c r="AO362" s="141">
        <f t="shared" si="239"/>
        <v>15.200832684890718</v>
      </c>
      <c r="AP362" s="141">
        <f t="shared" si="239"/>
        <v>15.206823897021815</v>
      </c>
      <c r="AQ362" s="141">
        <f t="shared" si="239"/>
        <v>15.218302616939411</v>
      </c>
      <c r="AR362" s="141">
        <f t="shared" si="239"/>
        <v>15.240102338549129</v>
      </c>
      <c r="AS362" s="141">
        <f t="shared" si="239"/>
        <v>15.280863420656145</v>
      </c>
      <c r="AT362" s="141">
        <f t="shared" si="239"/>
        <v>15.355163182728894</v>
      </c>
      <c r="AU362" s="141">
        <f t="shared" si="236"/>
        <v>15.485853071077322</v>
      </c>
    </row>
    <row r="363" spans="1:47" s="141" customFormat="1" ht="12.95" customHeight="1" x14ac:dyDescent="0.2">
      <c r="A363" s="162" t="s">
        <v>1247</v>
      </c>
      <c r="B363" s="163" t="s">
        <v>84</v>
      </c>
      <c r="C363" s="164">
        <v>59349.671000000002</v>
      </c>
      <c r="D363" s="164">
        <v>2.0000000000000001E-4</v>
      </c>
      <c r="E363" s="141">
        <f t="shared" si="223"/>
        <v>11350.209439899223</v>
      </c>
      <c r="F363" s="141">
        <f t="shared" si="224"/>
        <v>11350</v>
      </c>
      <c r="G363" s="141">
        <f t="shared" si="217"/>
        <v>0.36317000000417465</v>
      </c>
      <c r="K363" s="141">
        <f t="shared" si="237"/>
        <v>0.36317000000417465</v>
      </c>
      <c r="O363" s="141">
        <f t="shared" ca="1" si="213"/>
        <v>0.36635800144505726</v>
      </c>
      <c r="P363" s="141">
        <f t="shared" si="225"/>
        <v>0.29791145213230263</v>
      </c>
      <c r="Q363" s="161">
        <f t="shared" si="226"/>
        <v>44331.171000000002</v>
      </c>
      <c r="R363" s="141">
        <f t="shared" si="215"/>
        <v>4.2586780703454119E-3</v>
      </c>
      <c r="S363" s="153">
        <f t="shared" si="216"/>
        <v>1</v>
      </c>
      <c r="Z363" s="141">
        <f t="shared" si="227"/>
        <v>11350</v>
      </c>
      <c r="AA363" s="141">
        <f t="shared" si="228"/>
        <v>0.35966465486020688</v>
      </c>
      <c r="AB363" s="141">
        <f t="shared" si="218"/>
        <v>0.30141679727627041</v>
      </c>
      <c r="AC363" s="141">
        <f t="shared" si="219"/>
        <v>6.5258547871872019E-2</v>
      </c>
      <c r="AD363" s="141">
        <f t="shared" si="220"/>
        <v>3.5053451439677752E-3</v>
      </c>
      <c r="AE363" s="141">
        <f t="shared" si="221"/>
        <v>1.2287444578338463E-5</v>
      </c>
      <c r="AF363" s="141">
        <f t="shared" si="222"/>
        <v>6.5258547871872019E-2</v>
      </c>
      <c r="AG363" s="153"/>
      <c r="AH363" s="141">
        <f t="shared" si="229"/>
        <v>6.1753202727904258E-2</v>
      </c>
      <c r="AI363" s="141">
        <f t="shared" si="230"/>
        <v>1.3609903123243883</v>
      </c>
      <c r="AJ363" s="141">
        <f t="shared" si="231"/>
        <v>0.63164763203171514</v>
      </c>
      <c r="AK363" s="141">
        <f t="shared" si="232"/>
        <v>-0.47079907559736101</v>
      </c>
      <c r="AL363" s="141">
        <f t="shared" si="233"/>
        <v>2.2249383835255014</v>
      </c>
      <c r="AM363" s="141">
        <f t="shared" si="234"/>
        <v>2.0268887452998259</v>
      </c>
      <c r="AN363" s="141">
        <f t="shared" si="239"/>
        <v>15.219368972915404</v>
      </c>
      <c r="AO363" s="141">
        <f t="shared" si="239"/>
        <v>15.222504013017117</v>
      </c>
      <c r="AP363" s="141">
        <f t="shared" si="239"/>
        <v>15.228469337073388</v>
      </c>
      <c r="AQ363" s="141">
        <f t="shared" si="239"/>
        <v>15.239769469821448</v>
      </c>
      <c r="AR363" s="141">
        <f t="shared" si="239"/>
        <v>15.26100134938957</v>
      </c>
      <c r="AS363" s="141">
        <f t="shared" si="239"/>
        <v>15.300327604322415</v>
      </c>
      <c r="AT363" s="141">
        <f t="shared" si="239"/>
        <v>15.371498432926501</v>
      </c>
      <c r="AU363" s="141">
        <f t="shared" si="236"/>
        <v>15.49619603423659</v>
      </c>
    </row>
    <row r="364" spans="1:47" s="141" customFormat="1" ht="12.95" customHeight="1" x14ac:dyDescent="0.2">
      <c r="A364" s="162" t="s">
        <v>1247</v>
      </c>
      <c r="B364" s="163" t="s">
        <v>84</v>
      </c>
      <c r="C364" s="164">
        <v>59370.480199999998</v>
      </c>
      <c r="D364" s="164">
        <v>1E-4</v>
      </c>
      <c r="E364" s="141">
        <f t="shared" si="223"/>
        <v>11362.210091800154</v>
      </c>
      <c r="F364" s="141">
        <f t="shared" si="224"/>
        <v>11362</v>
      </c>
      <c r="G364" s="141">
        <f t="shared" si="217"/>
        <v>0.36430039999686414</v>
      </c>
      <c r="K364" s="141">
        <f t="shared" si="237"/>
        <v>0.36430039999686414</v>
      </c>
      <c r="O364" s="141">
        <f t="shared" ca="1" si="213"/>
        <v>0.3672677610461802</v>
      </c>
      <c r="P364" s="141">
        <f t="shared" si="225"/>
        <v>0.29832993968140525</v>
      </c>
      <c r="Q364" s="161">
        <f t="shared" si="226"/>
        <v>44351.980199999998</v>
      </c>
      <c r="R364" s="141">
        <f t="shared" si="215"/>
        <v>4.3521016342335361E-3</v>
      </c>
      <c r="S364" s="153">
        <f t="shared" si="216"/>
        <v>1</v>
      </c>
      <c r="Z364" s="141">
        <f t="shared" si="227"/>
        <v>11362</v>
      </c>
      <c r="AA364" s="141">
        <f t="shared" si="228"/>
        <v>0.36043208960755024</v>
      </c>
      <c r="AB364" s="141">
        <f t="shared" si="218"/>
        <v>0.30219825007071915</v>
      </c>
      <c r="AC364" s="141">
        <f t="shared" si="219"/>
        <v>6.597046031545889E-2</v>
      </c>
      <c r="AD364" s="141">
        <f t="shared" si="220"/>
        <v>3.8683103893139004E-3</v>
      </c>
      <c r="AE364" s="141">
        <f t="shared" si="221"/>
        <v>1.496382526807386E-5</v>
      </c>
      <c r="AF364" s="141">
        <f t="shared" si="222"/>
        <v>6.597046031545889E-2</v>
      </c>
      <c r="AG364" s="153"/>
      <c r="AH364" s="141">
        <f t="shared" si="229"/>
        <v>6.2102149926144996E-2</v>
      </c>
      <c r="AI364" s="141">
        <f t="shared" si="230"/>
        <v>1.3700249410435221</v>
      </c>
      <c r="AJ364" s="141">
        <f t="shared" si="231"/>
        <v>0.64651782303550109</v>
      </c>
      <c r="AK364" s="141">
        <f t="shared" si="232"/>
        <v>-0.46373194647460636</v>
      </c>
      <c r="AL364" s="141">
        <f t="shared" si="233"/>
        <v>2.2442728883368912</v>
      </c>
      <c r="AM364" s="141">
        <f t="shared" si="234"/>
        <v>2.0772603303872996</v>
      </c>
      <c r="AN364" s="141">
        <f t="shared" si="239"/>
        <v>15.230767162014672</v>
      </c>
      <c r="AO364" s="141">
        <f t="shared" si="239"/>
        <v>15.233908139259189</v>
      </c>
      <c r="AP364" s="141">
        <f t="shared" si="239"/>
        <v>15.239849694441505</v>
      </c>
      <c r="AQ364" s="141">
        <f t="shared" si="239"/>
        <v>15.251040523947646</v>
      </c>
      <c r="AR364" s="141">
        <f t="shared" si="239"/>
        <v>15.271953880157252</v>
      </c>
      <c r="AS364" s="141">
        <f t="shared" si="239"/>
        <v>15.310506729921901</v>
      </c>
      <c r="AT364" s="141">
        <f t="shared" si="239"/>
        <v>15.380026508296165</v>
      </c>
      <c r="AU364" s="141">
        <f t="shared" si="236"/>
        <v>15.501592362841428</v>
      </c>
    </row>
    <row r="365" spans="1:47" s="141" customFormat="1" ht="12.95" customHeight="1" x14ac:dyDescent="0.2">
      <c r="A365" s="165" t="s">
        <v>1251</v>
      </c>
      <c r="B365" s="166" t="s">
        <v>84</v>
      </c>
      <c r="C365" s="232">
        <v>59727.703500000003</v>
      </c>
      <c r="D365" s="167">
        <v>1E-4</v>
      </c>
      <c r="E365" s="141">
        <f t="shared" si="223"/>
        <v>11568.220533057043</v>
      </c>
      <c r="F365" s="141">
        <f t="shared" si="224"/>
        <v>11568</v>
      </c>
      <c r="G365" s="141">
        <f t="shared" si="217"/>
        <v>0.38240560000122059</v>
      </c>
      <c r="K365" s="141">
        <f t="shared" si="237"/>
        <v>0.38240560000122059</v>
      </c>
      <c r="O365" s="141">
        <f t="shared" ca="1" si="213"/>
        <v>0.38288530086545891</v>
      </c>
      <c r="P365" s="141">
        <f t="shared" si="225"/>
        <v>0.305550928751946</v>
      </c>
      <c r="Q365" s="161">
        <f t="shared" si="226"/>
        <v>44709.203500000003</v>
      </c>
      <c r="R365" s="141">
        <f t="shared" si="215"/>
        <v>5.9066404928340734E-3</v>
      </c>
      <c r="S365" s="153">
        <f t="shared" si="216"/>
        <v>1</v>
      </c>
      <c r="Z365" s="141">
        <f t="shared" si="227"/>
        <v>11568</v>
      </c>
      <c r="AA365" s="141">
        <f t="shared" si="228"/>
        <v>0.37252843244176193</v>
      </c>
      <c r="AB365" s="141">
        <f t="shared" si="218"/>
        <v>0.31542809631140467</v>
      </c>
      <c r="AC365" s="141">
        <f t="shared" si="219"/>
        <v>7.6854671249274586E-2</v>
      </c>
      <c r="AD365" s="141">
        <f t="shared" si="220"/>
        <v>9.8771675594586661E-3</v>
      </c>
      <c r="AE365" s="141">
        <f t="shared" si="221"/>
        <v>9.7558438997622667E-5</v>
      </c>
      <c r="AF365" s="141">
        <f t="shared" si="222"/>
        <v>7.6854671249274586E-2</v>
      </c>
      <c r="AG365" s="153"/>
      <c r="AH365" s="141">
        <f t="shared" si="229"/>
        <v>6.6977503689815934E-2</v>
      </c>
      <c r="AI365" s="141">
        <f t="shared" si="230"/>
        <v>1.5125818282967201</v>
      </c>
      <c r="AJ365" s="141">
        <f t="shared" si="231"/>
        <v>0.87849003830156436</v>
      </c>
      <c r="AK365" s="141">
        <f t="shared" si="232"/>
        <v>-0.29870661940335508</v>
      </c>
      <c r="AL365" s="141">
        <f t="shared" si="233"/>
        <v>2.6139541911231552</v>
      </c>
      <c r="AM365" s="141">
        <f t="shared" si="234"/>
        <v>3.7021237286506676</v>
      </c>
      <c r="AN365" s="141">
        <f t="shared" si="239"/>
        <v>15.436685252515527</v>
      </c>
      <c r="AO365" s="141">
        <f t="shared" si="239"/>
        <v>15.439185370682781</v>
      </c>
      <c r="AP365" s="141">
        <f t="shared" si="239"/>
        <v>15.443553848587721</v>
      </c>
      <c r="AQ365" s="141">
        <f t="shared" si="239"/>
        <v>15.45117460098264</v>
      </c>
      <c r="AR365" s="141">
        <f t="shared" si="239"/>
        <v>15.464432783476187</v>
      </c>
      <c r="AS365" s="141">
        <f t="shared" si="239"/>
        <v>15.487396512653245</v>
      </c>
      <c r="AT365" s="141">
        <f t="shared" si="239"/>
        <v>15.526900119825919</v>
      </c>
      <c r="AU365" s="141">
        <f t="shared" si="236"/>
        <v>15.594229337224448</v>
      </c>
    </row>
    <row r="366" spans="1:47" s="141" customFormat="1" ht="12.95" customHeight="1" x14ac:dyDescent="0.2">
      <c r="A366" s="165" t="s">
        <v>1251</v>
      </c>
      <c r="B366" s="166" t="s">
        <v>84</v>
      </c>
      <c r="C366" s="232">
        <v>59774.523399999998</v>
      </c>
      <c r="D366" s="167">
        <v>1E-4</v>
      </c>
      <c r="E366" s="141">
        <f t="shared" si="223"/>
        <v>11595.221538474671</v>
      </c>
      <c r="F366" s="141">
        <f t="shared" si="224"/>
        <v>11595</v>
      </c>
      <c r="G366" s="141">
        <f t="shared" si="217"/>
        <v>0.38414899999770569</v>
      </c>
      <c r="K366" s="141">
        <f t="shared" si="237"/>
        <v>0.38414899999770569</v>
      </c>
      <c r="O366" s="141">
        <f t="shared" ca="1" si="213"/>
        <v>0.38493225996798575</v>
      </c>
      <c r="P366" s="141">
        <f t="shared" si="225"/>
        <v>0.30650254565322993</v>
      </c>
      <c r="Q366" s="161">
        <f t="shared" si="226"/>
        <v>44756.023399999998</v>
      </c>
      <c r="R366" s="141">
        <f t="shared" si="215"/>
        <v>6.0289718722687582E-3</v>
      </c>
      <c r="S366" s="153">
        <f t="shared" si="216"/>
        <v>1</v>
      </c>
      <c r="Z366" s="141">
        <f t="shared" si="227"/>
        <v>11595</v>
      </c>
      <c r="AA366" s="141">
        <f t="shared" si="228"/>
        <v>0.37393134726482741</v>
      </c>
      <c r="AB366" s="141">
        <f t="shared" si="218"/>
        <v>0.31672019838610821</v>
      </c>
      <c r="AC366" s="141">
        <f t="shared" si="219"/>
        <v>7.7646454344475757E-2</v>
      </c>
      <c r="AD366" s="141">
        <f t="shared" si="220"/>
        <v>1.021765273287828E-2</v>
      </c>
      <c r="AE366" s="141">
        <f t="shared" si="221"/>
        <v>1.0440042736969497E-4</v>
      </c>
      <c r="AF366" s="141">
        <f t="shared" si="222"/>
        <v>7.7646454344475757E-2</v>
      </c>
      <c r="AG366" s="153"/>
      <c r="AH366" s="141">
        <f t="shared" si="229"/>
        <v>6.7428801611597491E-2</v>
      </c>
      <c r="AI366" s="141">
        <f t="shared" si="230"/>
        <v>1.5277808741433541</v>
      </c>
      <c r="AJ366" s="141">
        <f t="shared" si="231"/>
        <v>0.90271641984661422</v>
      </c>
      <c r="AK366" s="141">
        <f t="shared" si="232"/>
        <v>-0.27094856350212748</v>
      </c>
      <c r="AL366" s="141">
        <f t="shared" si="233"/>
        <v>2.6673038004852638</v>
      </c>
      <c r="AM366" s="141">
        <f t="shared" si="234"/>
        <v>4.1374934598463602</v>
      </c>
      <c r="AN366" s="141">
        <f t="shared" si="239"/>
        <v>15.464934258942195</v>
      </c>
      <c r="AO366" s="141">
        <f t="shared" si="239"/>
        <v>15.467241857663662</v>
      </c>
      <c r="AP366" s="141">
        <f t="shared" si="239"/>
        <v>15.471245030261501</v>
      </c>
      <c r="AQ366" s="141">
        <f t="shared" si="239"/>
        <v>15.478180529705341</v>
      </c>
      <c r="AR366" s="141">
        <f t="shared" si="239"/>
        <v>15.490169919986702</v>
      </c>
      <c r="AS366" s="141">
        <f t="shared" si="239"/>
        <v>15.510822248145027</v>
      </c>
      <c r="AT366" s="141">
        <f t="shared" si="239"/>
        <v>15.546203401326654</v>
      </c>
      <c r="AU366" s="141">
        <f t="shared" si="236"/>
        <v>15.606371076585326</v>
      </c>
    </row>
    <row r="367" spans="1:47" s="141" customFormat="1" ht="12.95" customHeight="1" x14ac:dyDescent="0.2">
      <c r="A367" s="168" t="s">
        <v>1252</v>
      </c>
      <c r="B367" s="169" t="s">
        <v>84</v>
      </c>
      <c r="C367" s="167">
        <v>60105.730499999998</v>
      </c>
      <c r="D367" s="167">
        <v>1E-4</v>
      </c>
      <c r="E367" s="141">
        <f t="shared" ref="E367" si="240">+(C367-C$7)/C$8</f>
        <v>11786.228454368493</v>
      </c>
      <c r="F367" s="141">
        <f t="shared" si="224"/>
        <v>11786</v>
      </c>
      <c r="G367" s="141">
        <f t="shared" ref="G367" si="241">+C367-(C$7+F367*C$8)</f>
        <v>0.39614119999896502</v>
      </c>
      <c r="K367" s="141">
        <f t="shared" ref="K367" si="242">+C367-(C$7+F367*C$8)</f>
        <v>0.39614119999896502</v>
      </c>
      <c r="O367" s="141">
        <f t="shared" ref="O367" ca="1" si="243">+C$11+C$12*F367</f>
        <v>0.39941260028586056</v>
      </c>
      <c r="P367" s="141">
        <f t="shared" ref="P367" si="244">+D$11+D$12*F367+D$13*F367^2</f>
        <v>0.31326861617533758</v>
      </c>
      <c r="Q367" s="161">
        <f t="shared" ref="Q367" si="245">+C367-15018.5</f>
        <v>45087.230499999998</v>
      </c>
      <c r="R367" s="141">
        <f t="shared" ref="R367" si="246">+(P367-G367)^2</f>
        <v>6.8678651496041571E-3</v>
      </c>
      <c r="S367" s="153">
        <f t="shared" si="216"/>
        <v>1</v>
      </c>
      <c r="Z367" s="141">
        <f t="shared" ref="Z367" si="247">F367</f>
        <v>11786</v>
      </c>
      <c r="AA367" s="141">
        <f t="shared" ref="AA367" si="248">AB$3+AB$4*Z367+AB$5*Z367^2+AH367</f>
        <v>0.38234422770397564</v>
      </c>
      <c r="AB367" s="141">
        <f t="shared" ref="AB367" si="249">IF(S367&lt;&gt;0,G367-AH367, -9999)</f>
        <v>0.32706558847032696</v>
      </c>
      <c r="AC367" s="141">
        <f t="shared" ref="AC367" si="250">+G367-P367</f>
        <v>8.2872583823627444E-2</v>
      </c>
      <c r="AD367" s="141">
        <f t="shared" ref="AD367" si="251">IF(S367&lt;&gt;0,G367-AA367, -9999)</f>
        <v>1.3796972294989385E-2</v>
      </c>
      <c r="AE367" s="141">
        <f t="shared" ref="AE367" si="252">+(G367-AA367)^2*S367</f>
        <v>1.9035644450870464E-4</v>
      </c>
      <c r="AF367" s="141">
        <f t="shared" ref="AF367" si="253">IF(S367&lt;&gt;0,G367-P367, -9999)</f>
        <v>8.2872583823627444E-2</v>
      </c>
      <c r="AG367" s="153"/>
      <c r="AH367" s="141">
        <f t="shared" ref="AH367" si="254">$AB$6*($AB$11/AI367*AJ367+$AB$12)</f>
        <v>6.9075611528638073E-2</v>
      </c>
      <c r="AI367" s="141">
        <f t="shared" ref="AI367" si="255">1+$AB$7*COS(AL367)</f>
        <v>1.5915912457532921</v>
      </c>
      <c r="AJ367" s="141">
        <f t="shared" ref="AJ367" si="256">SIN(AL367+RADIANS($AB$9))</f>
        <v>0.99895843263584283</v>
      </c>
      <c r="AK367" s="141">
        <f t="shared" si="232"/>
        <v>-4.4559770235684318E-2</v>
      </c>
      <c r="AL367" s="141">
        <f t="shared" si="233"/>
        <v>3.0664127249211051</v>
      </c>
      <c r="AM367" s="141">
        <f t="shared" si="234"/>
        <v>26.590313971275819</v>
      </c>
      <c r="AN367" s="141">
        <f t="shared" si="239"/>
        <v>15.669964923858501</v>
      </c>
      <c r="AO367" s="141">
        <f t="shared" si="239"/>
        <v>15.67036979316279</v>
      </c>
      <c r="AP367" s="141">
        <f t="shared" si="239"/>
        <v>15.671052707216228</v>
      </c>
      <c r="AQ367" s="141">
        <f t="shared" si="239"/>
        <v>15.672204574911506</v>
      </c>
      <c r="AR367" s="141">
        <f t="shared" si="239"/>
        <v>15.674147317606389</v>
      </c>
      <c r="AS367" s="141">
        <f t="shared" si="239"/>
        <v>15.677423666450307</v>
      </c>
      <c r="AT367" s="141">
        <f t="shared" si="239"/>
        <v>15.682948358030441</v>
      </c>
      <c r="AU367" s="141">
        <f t="shared" ref="AU367" si="257">RADIANS($AB$9)+$AB$18*(F367-AB$15)</f>
        <v>15.692262640212302</v>
      </c>
    </row>
    <row r="368" spans="1:47" s="141" customFormat="1" ht="12.95" customHeight="1" x14ac:dyDescent="0.2">
      <c r="B368" s="153"/>
      <c r="C368" s="173"/>
      <c r="D368" s="173"/>
      <c r="S368" s="153"/>
      <c r="AG368" s="153"/>
    </row>
    <row r="369" spans="3:33" s="141" customFormat="1" ht="12.95" customHeight="1" x14ac:dyDescent="0.2">
      <c r="C369" s="173"/>
      <c r="D369" s="173"/>
      <c r="S369" s="153"/>
      <c r="AG369" s="153"/>
    </row>
    <row r="370" spans="3:33" s="141" customFormat="1" ht="12.95" customHeight="1" x14ac:dyDescent="0.2">
      <c r="C370" s="173"/>
      <c r="D370" s="173"/>
      <c r="S370" s="153"/>
      <c r="AG370" s="153"/>
    </row>
    <row r="371" spans="3:33" s="141" customFormat="1" ht="12.95" customHeight="1" x14ac:dyDescent="0.2">
      <c r="C371" s="173"/>
      <c r="D371" s="173"/>
      <c r="S371" s="153"/>
      <c r="AG371" s="153"/>
    </row>
    <row r="372" spans="3:33" s="141" customFormat="1" ht="12.95" customHeight="1" x14ac:dyDescent="0.2">
      <c r="C372" s="173"/>
      <c r="D372" s="173"/>
      <c r="S372" s="153"/>
      <c r="AG372" s="153"/>
    </row>
    <row r="373" spans="3:33" s="141" customFormat="1" ht="12.95" customHeight="1" x14ac:dyDescent="0.2">
      <c r="C373" s="173"/>
      <c r="D373" s="173"/>
      <c r="S373" s="153"/>
      <c r="AG373" s="153"/>
    </row>
    <row r="374" spans="3:33" s="141" customFormat="1" ht="12.95" customHeight="1" x14ac:dyDescent="0.2">
      <c r="C374" s="173"/>
      <c r="D374" s="173"/>
      <c r="S374" s="153"/>
      <c r="AG374" s="153"/>
    </row>
    <row r="375" spans="3:33" s="141" customFormat="1" ht="12.95" customHeight="1" x14ac:dyDescent="0.2">
      <c r="C375" s="173"/>
      <c r="D375" s="173"/>
      <c r="S375" s="153"/>
      <c r="AG375" s="153"/>
    </row>
    <row r="376" spans="3:33" s="141" customFormat="1" ht="12.95" customHeight="1" x14ac:dyDescent="0.2">
      <c r="C376" s="173"/>
      <c r="D376" s="173"/>
      <c r="S376" s="153"/>
      <c r="AG376" s="153"/>
    </row>
    <row r="377" spans="3:33" s="141" customFormat="1" ht="12.95" customHeight="1" x14ac:dyDescent="0.2">
      <c r="C377" s="173"/>
      <c r="D377" s="173"/>
      <c r="S377" s="153"/>
      <c r="AG377" s="153"/>
    </row>
    <row r="378" spans="3:33" s="141" customFormat="1" ht="12.95" customHeight="1" x14ac:dyDescent="0.2">
      <c r="C378" s="173"/>
      <c r="D378" s="173"/>
      <c r="S378" s="153"/>
      <c r="AG378" s="153"/>
    </row>
    <row r="379" spans="3:33" s="141" customFormat="1" ht="12.95" customHeight="1" x14ac:dyDescent="0.2">
      <c r="C379" s="173"/>
      <c r="D379" s="173"/>
      <c r="S379" s="153"/>
      <c r="AG379" s="153"/>
    </row>
    <row r="380" spans="3:33" s="141" customFormat="1" ht="12.95" customHeight="1" x14ac:dyDescent="0.2">
      <c r="C380" s="173"/>
      <c r="D380" s="173"/>
      <c r="S380" s="153"/>
      <c r="AG380" s="153"/>
    </row>
    <row r="381" spans="3:33" s="141" customFormat="1" ht="12.95" customHeight="1" x14ac:dyDescent="0.2">
      <c r="C381" s="173"/>
      <c r="D381" s="173"/>
      <c r="S381" s="153"/>
      <c r="AG381" s="153"/>
    </row>
    <row r="382" spans="3:33" s="141" customFormat="1" ht="12.95" customHeight="1" x14ac:dyDescent="0.2">
      <c r="C382" s="173"/>
      <c r="D382" s="173"/>
      <c r="S382" s="153"/>
      <c r="AG382" s="153"/>
    </row>
    <row r="383" spans="3:33" s="141" customFormat="1" ht="12.95" customHeight="1" x14ac:dyDescent="0.2">
      <c r="C383" s="173"/>
      <c r="D383" s="173"/>
      <c r="S383" s="153"/>
      <c r="AG383" s="153"/>
    </row>
    <row r="384" spans="3:33" s="141" customFormat="1" ht="12.95" customHeight="1" x14ac:dyDescent="0.2">
      <c r="C384" s="173"/>
      <c r="D384" s="173"/>
      <c r="S384" s="153"/>
      <c r="AG384" s="153"/>
    </row>
    <row r="385" spans="3:47" s="141" customFormat="1" ht="12.95" customHeight="1" x14ac:dyDescent="0.2">
      <c r="C385" s="173"/>
      <c r="D385" s="173"/>
      <c r="S385" s="153"/>
      <c r="AG385" s="153"/>
    </row>
    <row r="386" spans="3:47" s="141" customFormat="1" ht="12.95" customHeight="1" x14ac:dyDescent="0.2">
      <c r="C386" s="173"/>
      <c r="D386" s="173"/>
      <c r="S386" s="153"/>
      <c r="AG386" s="153"/>
    </row>
    <row r="387" spans="3:47" s="141" customFormat="1" ht="12.95" customHeight="1" x14ac:dyDescent="0.2">
      <c r="C387" s="173"/>
      <c r="D387" s="173"/>
      <c r="S387" s="153"/>
      <c r="AG387" s="153"/>
    </row>
    <row r="388" spans="3:47" s="141" customFormat="1" ht="12.95" customHeight="1" x14ac:dyDescent="0.2">
      <c r="C388" s="173"/>
      <c r="D388" s="173"/>
      <c r="S388" s="153"/>
      <c r="AG388" s="153"/>
    </row>
    <row r="389" spans="3:47" s="141" customFormat="1" ht="12.95" customHeight="1" x14ac:dyDescent="0.2">
      <c r="C389" s="173"/>
      <c r="D389" s="173"/>
      <c r="S389" s="153"/>
      <c r="AG389" s="153"/>
    </row>
    <row r="390" spans="3:47" s="141" customFormat="1" ht="12.95" customHeight="1" x14ac:dyDescent="0.2">
      <c r="C390" s="173"/>
      <c r="D390" s="173"/>
      <c r="S390" s="153"/>
      <c r="AG390" s="153"/>
    </row>
    <row r="391" spans="3:47" s="141" customFormat="1" ht="12.95" customHeight="1" x14ac:dyDescent="0.2">
      <c r="C391" s="173"/>
      <c r="D391" s="173"/>
      <c r="S391" s="153"/>
      <c r="AG391" s="153"/>
    </row>
    <row r="392" spans="3:47" s="141" customFormat="1" ht="12.95" customHeight="1" x14ac:dyDescent="0.2">
      <c r="C392" s="173"/>
      <c r="D392" s="173"/>
      <c r="S392" s="153"/>
      <c r="AG392" s="153"/>
    </row>
    <row r="393" spans="3:47" s="141" customFormat="1" ht="12.95" customHeight="1" x14ac:dyDescent="0.2">
      <c r="C393" s="173"/>
      <c r="D393" s="173"/>
      <c r="S393" s="153"/>
      <c r="AG393" s="153"/>
    </row>
    <row r="394" spans="3:47" s="141" customFormat="1" ht="12.95" customHeight="1" x14ac:dyDescent="0.2">
      <c r="C394" s="173"/>
      <c r="D394" s="173"/>
      <c r="S394" s="153"/>
      <c r="AG394" s="153"/>
    </row>
    <row r="395" spans="3:47" s="141" customFormat="1" ht="12.95" customHeight="1" x14ac:dyDescent="0.2">
      <c r="C395" s="173"/>
      <c r="D395" s="173"/>
      <c r="S395" s="153"/>
      <c r="AG395" s="153"/>
    </row>
    <row r="396" spans="3:47" s="141" customFormat="1" ht="12.95" customHeight="1" x14ac:dyDescent="0.2">
      <c r="C396" s="173"/>
      <c r="D396" s="173"/>
      <c r="S396" s="153"/>
      <c r="AG396" s="153"/>
    </row>
    <row r="397" spans="3:47" s="141" customFormat="1" ht="12.95" customHeight="1" x14ac:dyDescent="0.2">
      <c r="C397" s="173"/>
      <c r="D397" s="173"/>
      <c r="S397" s="153"/>
      <c r="AG397" s="153"/>
    </row>
    <row r="398" spans="3:47" x14ac:dyDescent="0.2">
      <c r="C398" s="26"/>
      <c r="D398" s="26"/>
      <c r="AA398" s="100"/>
      <c r="AB398" s="100"/>
      <c r="AC398" s="100"/>
      <c r="AD398" s="100"/>
      <c r="AE398" s="100"/>
      <c r="AG398" s="121"/>
      <c r="AN398" s="100"/>
      <c r="AO398" s="100"/>
      <c r="AP398" s="100"/>
      <c r="AQ398" s="100"/>
      <c r="AR398" s="100"/>
      <c r="AS398" s="100"/>
      <c r="AT398" s="100"/>
      <c r="AU398" s="100"/>
    </row>
    <row r="399" spans="3:47" x14ac:dyDescent="0.2">
      <c r="C399" s="26"/>
      <c r="D399" s="26"/>
      <c r="AA399" s="100"/>
      <c r="AB399" s="100"/>
      <c r="AC399" s="100"/>
      <c r="AD399" s="100"/>
      <c r="AE399" s="100"/>
      <c r="AG399" s="121"/>
      <c r="AN399" s="100"/>
      <c r="AO399" s="100"/>
      <c r="AP399" s="100"/>
      <c r="AQ399" s="100"/>
      <c r="AR399" s="100"/>
      <c r="AS399" s="100"/>
      <c r="AT399" s="100"/>
      <c r="AU399" s="100"/>
    </row>
    <row r="400" spans="3:47" x14ac:dyDescent="0.2">
      <c r="C400" s="26"/>
      <c r="D400" s="26"/>
      <c r="AA400" s="100"/>
      <c r="AB400" s="100"/>
      <c r="AC400" s="100"/>
      <c r="AD400" s="100"/>
      <c r="AE400" s="100"/>
      <c r="AG400" s="121"/>
      <c r="AN400" s="100"/>
      <c r="AO400" s="100"/>
      <c r="AP400" s="100"/>
      <c r="AQ400" s="100"/>
      <c r="AR400" s="100"/>
      <c r="AS400" s="100"/>
      <c r="AT400" s="100"/>
      <c r="AU400" s="100"/>
    </row>
    <row r="401" spans="3:47" x14ac:dyDescent="0.2">
      <c r="C401" s="26"/>
      <c r="D401" s="26"/>
      <c r="AA401" s="100"/>
      <c r="AB401" s="100"/>
      <c r="AC401" s="100"/>
      <c r="AD401" s="100"/>
      <c r="AE401" s="100"/>
      <c r="AG401" s="121"/>
      <c r="AN401" s="100"/>
      <c r="AO401" s="100"/>
      <c r="AP401" s="100"/>
      <c r="AQ401" s="100"/>
      <c r="AR401" s="100"/>
      <c r="AS401" s="100"/>
      <c r="AT401" s="100"/>
      <c r="AU401" s="100"/>
    </row>
    <row r="402" spans="3:47" x14ac:dyDescent="0.2">
      <c r="C402" s="26"/>
      <c r="D402" s="26"/>
      <c r="AA402" s="100"/>
      <c r="AB402" s="100"/>
      <c r="AC402" s="100"/>
      <c r="AD402" s="100"/>
      <c r="AE402" s="100"/>
      <c r="AG402" s="121"/>
      <c r="AN402" s="100"/>
      <c r="AO402" s="100"/>
      <c r="AP402" s="100"/>
      <c r="AQ402" s="100"/>
      <c r="AR402" s="100"/>
      <c r="AS402" s="100"/>
      <c r="AT402" s="100"/>
      <c r="AU402" s="100"/>
    </row>
    <row r="403" spans="3:47" x14ac:dyDescent="0.2">
      <c r="C403" s="26"/>
      <c r="D403" s="26"/>
      <c r="AA403" s="100"/>
      <c r="AB403" s="100"/>
      <c r="AC403" s="100"/>
      <c r="AD403" s="100"/>
      <c r="AE403" s="100"/>
      <c r="AG403" s="121"/>
      <c r="AN403" s="100"/>
      <c r="AO403" s="100"/>
      <c r="AP403" s="100"/>
      <c r="AQ403" s="100"/>
      <c r="AR403" s="100"/>
      <c r="AS403" s="100"/>
      <c r="AT403" s="100"/>
      <c r="AU403" s="100"/>
    </row>
    <row r="404" spans="3:47" x14ac:dyDescent="0.2">
      <c r="C404" s="26"/>
      <c r="D404" s="26"/>
      <c r="AA404" s="100"/>
      <c r="AB404" s="100"/>
      <c r="AC404" s="100"/>
      <c r="AD404" s="100"/>
      <c r="AE404" s="100"/>
      <c r="AG404" s="121"/>
      <c r="AN404" s="100"/>
      <c r="AO404" s="100"/>
      <c r="AP404" s="100"/>
      <c r="AQ404" s="100"/>
      <c r="AR404" s="100"/>
      <c r="AS404" s="100"/>
      <c r="AT404" s="100"/>
      <c r="AU404" s="100"/>
    </row>
    <row r="405" spans="3:47" x14ac:dyDescent="0.2">
      <c r="C405" s="26"/>
      <c r="D405" s="26"/>
      <c r="AA405" s="100"/>
      <c r="AB405" s="100"/>
      <c r="AC405" s="100"/>
      <c r="AD405" s="100"/>
      <c r="AE405" s="100"/>
      <c r="AG405" s="121"/>
      <c r="AN405" s="100"/>
      <c r="AO405" s="100"/>
      <c r="AP405" s="100"/>
      <c r="AQ405" s="100"/>
      <c r="AR405" s="100"/>
      <c r="AS405" s="100"/>
      <c r="AT405" s="100"/>
      <c r="AU405" s="100"/>
    </row>
    <row r="406" spans="3:47" x14ac:dyDescent="0.2">
      <c r="C406" s="26"/>
      <c r="D406" s="26"/>
      <c r="AA406" s="100"/>
      <c r="AB406" s="100"/>
      <c r="AC406" s="100"/>
      <c r="AD406" s="100"/>
      <c r="AE406" s="100"/>
      <c r="AG406" s="121"/>
      <c r="AN406" s="100"/>
      <c r="AO406" s="100"/>
      <c r="AP406" s="100"/>
      <c r="AQ406" s="100"/>
      <c r="AR406" s="100"/>
      <c r="AS406" s="100"/>
      <c r="AT406" s="100"/>
      <c r="AU406" s="100"/>
    </row>
    <row r="407" spans="3:47" x14ac:dyDescent="0.2">
      <c r="C407" s="26"/>
      <c r="D407" s="26"/>
      <c r="AA407" s="100"/>
      <c r="AB407" s="100"/>
      <c r="AC407" s="100"/>
      <c r="AD407" s="100"/>
      <c r="AE407" s="100"/>
      <c r="AG407" s="121"/>
      <c r="AN407" s="100"/>
      <c r="AO407" s="100"/>
      <c r="AP407" s="100"/>
      <c r="AQ407" s="100"/>
      <c r="AR407" s="100"/>
      <c r="AS407" s="100"/>
      <c r="AT407" s="100"/>
      <c r="AU407" s="100"/>
    </row>
    <row r="408" spans="3:47" x14ac:dyDescent="0.2">
      <c r="C408" s="26"/>
      <c r="D408" s="26"/>
      <c r="AA408" s="100"/>
      <c r="AB408" s="100"/>
      <c r="AC408" s="100"/>
      <c r="AD408" s="100"/>
      <c r="AE408" s="100"/>
      <c r="AG408" s="121"/>
      <c r="AN408" s="100"/>
      <c r="AO408" s="100"/>
      <c r="AP408" s="100"/>
      <c r="AQ408" s="100"/>
      <c r="AR408" s="100"/>
      <c r="AS408" s="100"/>
      <c r="AT408" s="100"/>
      <c r="AU408" s="100"/>
    </row>
    <row r="409" spans="3:47" x14ac:dyDescent="0.2">
      <c r="C409" s="26"/>
      <c r="D409" s="26"/>
      <c r="AA409" s="100"/>
      <c r="AB409" s="100"/>
      <c r="AC409" s="100"/>
      <c r="AD409" s="100"/>
      <c r="AE409" s="100"/>
      <c r="AG409" s="121"/>
      <c r="AN409" s="100"/>
      <c r="AO409" s="100"/>
      <c r="AP409" s="100"/>
      <c r="AQ409" s="100"/>
      <c r="AR409" s="100"/>
      <c r="AS409" s="100"/>
      <c r="AT409" s="100"/>
      <c r="AU409" s="100"/>
    </row>
    <row r="410" spans="3:47" x14ac:dyDescent="0.2">
      <c r="C410" s="26"/>
      <c r="D410" s="26"/>
      <c r="AA410" s="100"/>
      <c r="AB410" s="100"/>
      <c r="AC410" s="100"/>
      <c r="AD410" s="100"/>
      <c r="AE410" s="100"/>
      <c r="AG410" s="121"/>
      <c r="AN410" s="100"/>
      <c r="AO410" s="100"/>
      <c r="AP410" s="100"/>
      <c r="AQ410" s="100"/>
      <c r="AR410" s="100"/>
      <c r="AS410" s="100"/>
      <c r="AT410" s="100"/>
      <c r="AU410" s="100"/>
    </row>
    <row r="411" spans="3:47" x14ac:dyDescent="0.2">
      <c r="C411" s="26"/>
      <c r="D411" s="26"/>
      <c r="AA411" s="100"/>
      <c r="AB411" s="100"/>
      <c r="AC411" s="100"/>
      <c r="AD411" s="100"/>
      <c r="AE411" s="100"/>
      <c r="AG411" s="121"/>
      <c r="AN411" s="100"/>
      <c r="AO411" s="100"/>
      <c r="AP411" s="100"/>
      <c r="AQ411" s="100"/>
      <c r="AR411" s="100"/>
      <c r="AS411" s="100"/>
      <c r="AT411" s="100"/>
      <c r="AU411" s="100"/>
    </row>
    <row r="412" spans="3:47" x14ac:dyDescent="0.2">
      <c r="C412" s="26"/>
      <c r="D412" s="26"/>
      <c r="AA412" s="100"/>
      <c r="AB412" s="100"/>
      <c r="AC412" s="100"/>
      <c r="AD412" s="100"/>
      <c r="AE412" s="100"/>
      <c r="AG412" s="121"/>
      <c r="AN412" s="100"/>
      <c r="AO412" s="100"/>
      <c r="AP412" s="100"/>
      <c r="AQ412" s="100"/>
      <c r="AR412" s="100"/>
      <c r="AS412" s="100"/>
      <c r="AT412" s="100"/>
      <c r="AU412" s="100"/>
    </row>
    <row r="413" spans="3:47" x14ac:dyDescent="0.2">
      <c r="C413" s="26"/>
      <c r="D413" s="26"/>
      <c r="AA413" s="100"/>
      <c r="AB413" s="100"/>
      <c r="AC413" s="100"/>
      <c r="AD413" s="100"/>
      <c r="AE413" s="100"/>
      <c r="AG413" s="121"/>
      <c r="AN413" s="100"/>
      <c r="AO413" s="100"/>
      <c r="AP413" s="100"/>
      <c r="AQ413" s="100"/>
      <c r="AR413" s="100"/>
      <c r="AS413" s="100"/>
      <c r="AT413" s="100"/>
      <c r="AU413" s="100"/>
    </row>
    <row r="414" spans="3:47" x14ac:dyDescent="0.2">
      <c r="C414" s="26"/>
      <c r="D414" s="26"/>
      <c r="AA414" s="100"/>
      <c r="AB414" s="100"/>
      <c r="AC414" s="100"/>
      <c r="AD414" s="100"/>
      <c r="AE414" s="100"/>
      <c r="AG414" s="121"/>
      <c r="AN414" s="100"/>
      <c r="AO414" s="100"/>
      <c r="AP414" s="100"/>
      <c r="AQ414" s="100"/>
      <c r="AR414" s="100"/>
      <c r="AS414" s="100"/>
      <c r="AT414" s="100"/>
      <c r="AU414" s="100"/>
    </row>
    <row r="415" spans="3:47" x14ac:dyDescent="0.2">
      <c r="C415" s="26"/>
      <c r="D415" s="26"/>
      <c r="AA415" s="100"/>
      <c r="AB415" s="100"/>
      <c r="AC415" s="100"/>
      <c r="AD415" s="100"/>
      <c r="AE415" s="100"/>
      <c r="AG415" s="121"/>
      <c r="AN415" s="100"/>
      <c r="AO415" s="100"/>
      <c r="AP415" s="100"/>
      <c r="AQ415" s="100"/>
      <c r="AR415" s="100"/>
      <c r="AS415" s="100"/>
      <c r="AT415" s="100"/>
      <c r="AU415" s="100"/>
    </row>
    <row r="416" spans="3:47" x14ac:dyDescent="0.2">
      <c r="C416" s="26"/>
      <c r="D416" s="26"/>
      <c r="AA416" s="100"/>
      <c r="AB416" s="100"/>
      <c r="AC416" s="100"/>
      <c r="AD416" s="100"/>
      <c r="AE416" s="100"/>
      <c r="AG416" s="121"/>
      <c r="AN416" s="100"/>
      <c r="AO416" s="100"/>
      <c r="AP416" s="100"/>
      <c r="AQ416" s="100"/>
      <c r="AR416" s="100"/>
      <c r="AS416" s="100"/>
      <c r="AT416" s="100"/>
      <c r="AU416" s="100"/>
    </row>
    <row r="417" spans="3:47" x14ac:dyDescent="0.2">
      <c r="C417" s="26"/>
      <c r="D417" s="26"/>
      <c r="AA417" s="100"/>
      <c r="AB417" s="100"/>
      <c r="AC417" s="100"/>
      <c r="AD417" s="100"/>
      <c r="AE417" s="100"/>
      <c r="AG417" s="121"/>
      <c r="AN417" s="100"/>
      <c r="AO417" s="100"/>
      <c r="AP417" s="100"/>
      <c r="AQ417" s="100"/>
      <c r="AR417" s="100"/>
      <c r="AS417" s="100"/>
      <c r="AT417" s="100"/>
      <c r="AU417" s="100"/>
    </row>
    <row r="418" spans="3:47" x14ac:dyDescent="0.2">
      <c r="C418" s="26"/>
      <c r="D418" s="26"/>
      <c r="AA418" s="100"/>
      <c r="AB418" s="100"/>
      <c r="AC418" s="100"/>
      <c r="AD418" s="100"/>
      <c r="AE418" s="100"/>
      <c r="AG418" s="121"/>
      <c r="AN418" s="100"/>
      <c r="AO418" s="100"/>
      <c r="AP418" s="100"/>
      <c r="AQ418" s="100"/>
      <c r="AR418" s="100"/>
      <c r="AS418" s="100"/>
      <c r="AT418" s="100"/>
      <c r="AU418" s="100"/>
    </row>
    <row r="419" spans="3:47" x14ac:dyDescent="0.2">
      <c r="C419" s="26"/>
      <c r="D419" s="26"/>
      <c r="AA419" s="100"/>
      <c r="AB419" s="100"/>
      <c r="AC419" s="100"/>
      <c r="AD419" s="100"/>
      <c r="AE419" s="100"/>
      <c r="AG419" s="121"/>
      <c r="AN419" s="100"/>
      <c r="AO419" s="100"/>
      <c r="AP419" s="100"/>
      <c r="AQ419" s="100"/>
      <c r="AR419" s="100"/>
      <c r="AS419" s="100"/>
      <c r="AT419" s="100"/>
      <c r="AU419" s="100"/>
    </row>
    <row r="420" spans="3:47" x14ac:dyDescent="0.2">
      <c r="C420" s="26"/>
      <c r="D420" s="26"/>
      <c r="AA420" s="100"/>
      <c r="AB420" s="100"/>
      <c r="AC420" s="100"/>
      <c r="AD420" s="100"/>
      <c r="AE420" s="100"/>
      <c r="AG420" s="121"/>
      <c r="AN420" s="100"/>
      <c r="AO420" s="100"/>
      <c r="AP420" s="100"/>
      <c r="AQ420" s="100"/>
      <c r="AR420" s="100"/>
      <c r="AS420" s="100"/>
      <c r="AT420" s="100"/>
      <c r="AU420" s="100"/>
    </row>
    <row r="421" spans="3:47" x14ac:dyDescent="0.2">
      <c r="C421" s="26"/>
      <c r="D421" s="26"/>
      <c r="AA421" s="100"/>
      <c r="AB421" s="100"/>
      <c r="AC421" s="100"/>
      <c r="AD421" s="100"/>
      <c r="AE421" s="100"/>
      <c r="AG421" s="121"/>
      <c r="AN421" s="100"/>
      <c r="AO421" s="100"/>
      <c r="AP421" s="100"/>
      <c r="AQ421" s="100"/>
      <c r="AR421" s="100"/>
      <c r="AS421" s="100"/>
      <c r="AT421" s="100"/>
      <c r="AU421" s="100"/>
    </row>
    <row r="422" spans="3:47" x14ac:dyDescent="0.2">
      <c r="C422" s="26"/>
      <c r="D422" s="26"/>
      <c r="AA422" s="100"/>
      <c r="AB422" s="100"/>
      <c r="AC422" s="100"/>
      <c r="AD422" s="100"/>
      <c r="AE422" s="100"/>
      <c r="AG422" s="121"/>
      <c r="AN422" s="100"/>
      <c r="AO422" s="100"/>
      <c r="AP422" s="100"/>
      <c r="AQ422" s="100"/>
      <c r="AR422" s="100"/>
      <c r="AS422" s="100"/>
      <c r="AT422" s="100"/>
      <c r="AU422" s="100"/>
    </row>
    <row r="423" spans="3:47" x14ac:dyDescent="0.2">
      <c r="C423" s="26"/>
      <c r="D423" s="26"/>
      <c r="AA423" s="100"/>
      <c r="AB423" s="100"/>
      <c r="AC423" s="100"/>
      <c r="AD423" s="100"/>
      <c r="AE423" s="100"/>
      <c r="AG423" s="121"/>
      <c r="AN423" s="100"/>
      <c r="AO423" s="100"/>
      <c r="AP423" s="100"/>
      <c r="AQ423" s="100"/>
      <c r="AR423" s="100"/>
      <c r="AS423" s="100"/>
      <c r="AT423" s="100"/>
      <c r="AU423" s="100"/>
    </row>
    <row r="424" spans="3:47" x14ac:dyDescent="0.2">
      <c r="C424" s="26"/>
      <c r="D424" s="26"/>
      <c r="AA424" s="100"/>
      <c r="AB424" s="100"/>
      <c r="AC424" s="100"/>
      <c r="AD424" s="100"/>
      <c r="AE424" s="100"/>
      <c r="AG424" s="121"/>
      <c r="AN424" s="100"/>
      <c r="AO424" s="100"/>
      <c r="AP424" s="100"/>
      <c r="AQ424" s="100"/>
      <c r="AR424" s="100"/>
      <c r="AS424" s="100"/>
      <c r="AT424" s="100"/>
      <c r="AU424" s="100"/>
    </row>
    <row r="425" spans="3:47" x14ac:dyDescent="0.2">
      <c r="C425" s="26"/>
      <c r="D425" s="26"/>
      <c r="AA425" s="100"/>
      <c r="AB425" s="100"/>
      <c r="AC425" s="100"/>
      <c r="AD425" s="100"/>
      <c r="AE425" s="100"/>
      <c r="AG425" s="121"/>
      <c r="AN425" s="100"/>
      <c r="AO425" s="100"/>
      <c r="AP425" s="100"/>
      <c r="AQ425" s="100"/>
      <c r="AR425" s="100"/>
      <c r="AS425" s="100"/>
      <c r="AT425" s="100"/>
      <c r="AU425" s="100"/>
    </row>
    <row r="426" spans="3:47" x14ac:dyDescent="0.2">
      <c r="C426" s="26"/>
      <c r="D426" s="26"/>
      <c r="AA426" s="100"/>
      <c r="AB426" s="100"/>
      <c r="AC426" s="100"/>
      <c r="AD426" s="100"/>
      <c r="AE426" s="100"/>
      <c r="AG426" s="121"/>
      <c r="AN426" s="100"/>
      <c r="AO426" s="100"/>
      <c r="AP426" s="100"/>
      <c r="AQ426" s="100"/>
      <c r="AR426" s="100"/>
      <c r="AS426" s="100"/>
      <c r="AT426" s="100"/>
      <c r="AU426" s="100"/>
    </row>
    <row r="427" spans="3:47" x14ac:dyDescent="0.2">
      <c r="C427" s="26"/>
      <c r="D427" s="26"/>
      <c r="AA427" s="100"/>
      <c r="AB427" s="100"/>
      <c r="AC427" s="100"/>
      <c r="AD427" s="100"/>
      <c r="AE427" s="100"/>
      <c r="AG427" s="121"/>
      <c r="AN427" s="100"/>
      <c r="AO427" s="100"/>
      <c r="AP427" s="100"/>
      <c r="AQ427" s="100"/>
      <c r="AR427" s="100"/>
      <c r="AS427" s="100"/>
      <c r="AT427" s="100"/>
      <c r="AU427" s="100"/>
    </row>
    <row r="428" spans="3:47" x14ac:dyDescent="0.2">
      <c r="C428" s="26"/>
      <c r="D428" s="26"/>
      <c r="AA428" s="100"/>
      <c r="AB428" s="100"/>
      <c r="AC428" s="100"/>
      <c r="AD428" s="100"/>
      <c r="AE428" s="100"/>
      <c r="AG428" s="121"/>
      <c r="AN428" s="100"/>
      <c r="AO428" s="100"/>
      <c r="AP428" s="100"/>
      <c r="AQ428" s="100"/>
      <c r="AR428" s="100"/>
      <c r="AS428" s="100"/>
      <c r="AT428" s="100"/>
      <c r="AU428" s="100"/>
    </row>
    <row r="429" spans="3:47" x14ac:dyDescent="0.2">
      <c r="C429" s="26"/>
      <c r="D429" s="26"/>
      <c r="AA429" s="100"/>
      <c r="AB429" s="100"/>
      <c r="AC429" s="100"/>
      <c r="AD429" s="100"/>
      <c r="AE429" s="100"/>
      <c r="AG429" s="121"/>
      <c r="AN429" s="100"/>
      <c r="AO429" s="100"/>
      <c r="AP429" s="100"/>
      <c r="AQ429" s="100"/>
      <c r="AR429" s="100"/>
      <c r="AS429" s="100"/>
      <c r="AT429" s="100"/>
      <c r="AU429" s="100"/>
    </row>
    <row r="430" spans="3:47" x14ac:dyDescent="0.2">
      <c r="C430" s="26"/>
      <c r="D430" s="26"/>
      <c r="AA430" s="100"/>
      <c r="AB430" s="100"/>
      <c r="AC430" s="100"/>
      <c r="AD430" s="100"/>
      <c r="AE430" s="100"/>
      <c r="AG430" s="121"/>
      <c r="AN430" s="100"/>
      <c r="AO430" s="100"/>
      <c r="AP430" s="100"/>
      <c r="AQ430" s="100"/>
      <c r="AR430" s="100"/>
      <c r="AS430" s="100"/>
      <c r="AT430" s="100"/>
      <c r="AU430" s="100"/>
    </row>
    <row r="431" spans="3:47" x14ac:dyDescent="0.2">
      <c r="C431" s="26"/>
      <c r="D431" s="26"/>
      <c r="AA431" s="100"/>
      <c r="AB431" s="100"/>
      <c r="AC431" s="100"/>
      <c r="AD431" s="100"/>
      <c r="AE431" s="100"/>
      <c r="AG431" s="121"/>
      <c r="AN431" s="100"/>
      <c r="AO431" s="100"/>
      <c r="AP431" s="100"/>
      <c r="AQ431" s="100"/>
      <c r="AR431" s="100"/>
      <c r="AS431" s="100"/>
      <c r="AT431" s="100"/>
      <c r="AU431" s="100"/>
    </row>
    <row r="432" spans="3:47" x14ac:dyDescent="0.2">
      <c r="C432" s="26"/>
      <c r="D432" s="26"/>
      <c r="AA432" s="100"/>
      <c r="AB432" s="100"/>
      <c r="AC432" s="100"/>
      <c r="AD432" s="100"/>
      <c r="AE432" s="100"/>
      <c r="AG432" s="121"/>
      <c r="AN432" s="100"/>
      <c r="AO432" s="100"/>
      <c r="AP432" s="100"/>
      <c r="AQ432" s="100"/>
      <c r="AR432" s="100"/>
      <c r="AS432" s="100"/>
      <c r="AT432" s="100"/>
      <c r="AU432" s="100"/>
    </row>
    <row r="433" spans="3:47" x14ac:dyDescent="0.2">
      <c r="C433" s="26"/>
      <c r="D433" s="26"/>
      <c r="AA433" s="100"/>
      <c r="AB433" s="100"/>
      <c r="AC433" s="100"/>
      <c r="AD433" s="100"/>
      <c r="AE433" s="100"/>
      <c r="AG433" s="121"/>
      <c r="AN433" s="100"/>
      <c r="AO433" s="100"/>
      <c r="AP433" s="100"/>
      <c r="AQ433" s="100"/>
      <c r="AR433" s="100"/>
      <c r="AS433" s="100"/>
      <c r="AT433" s="100"/>
      <c r="AU433" s="100"/>
    </row>
    <row r="434" spans="3:47" x14ac:dyDescent="0.2">
      <c r="C434" s="26"/>
      <c r="D434" s="26"/>
      <c r="AA434" s="100"/>
      <c r="AB434" s="100"/>
      <c r="AC434" s="100"/>
      <c r="AD434" s="100"/>
      <c r="AE434" s="100"/>
      <c r="AG434" s="121"/>
      <c r="AN434" s="100"/>
      <c r="AO434" s="100"/>
      <c r="AP434" s="100"/>
      <c r="AQ434" s="100"/>
      <c r="AR434" s="100"/>
      <c r="AS434" s="100"/>
      <c r="AT434" s="100"/>
      <c r="AU434" s="100"/>
    </row>
    <row r="435" spans="3:47" x14ac:dyDescent="0.2">
      <c r="C435" s="26"/>
      <c r="D435" s="26"/>
      <c r="AA435" s="100"/>
      <c r="AB435" s="100"/>
      <c r="AC435" s="100"/>
      <c r="AD435" s="100"/>
      <c r="AE435" s="100"/>
      <c r="AG435" s="121"/>
      <c r="AN435" s="100"/>
      <c r="AO435" s="100"/>
      <c r="AP435" s="100"/>
      <c r="AQ435" s="100"/>
      <c r="AR435" s="100"/>
      <c r="AS435" s="100"/>
      <c r="AT435" s="100"/>
      <c r="AU435" s="100"/>
    </row>
    <row r="436" spans="3:47" x14ac:dyDescent="0.2">
      <c r="C436" s="26"/>
      <c r="D436" s="26"/>
      <c r="AA436" s="100"/>
      <c r="AB436" s="100"/>
      <c r="AC436" s="100"/>
      <c r="AD436" s="100"/>
      <c r="AE436" s="100"/>
      <c r="AG436" s="121"/>
      <c r="AN436" s="100"/>
      <c r="AO436" s="100"/>
      <c r="AP436" s="100"/>
      <c r="AQ436" s="100"/>
      <c r="AR436" s="100"/>
      <c r="AS436" s="100"/>
      <c r="AT436" s="100"/>
      <c r="AU436" s="100"/>
    </row>
    <row r="437" spans="3:47" x14ac:dyDescent="0.2">
      <c r="C437" s="26"/>
      <c r="D437" s="26"/>
      <c r="AA437" s="100"/>
      <c r="AB437" s="100"/>
      <c r="AC437" s="100"/>
      <c r="AD437" s="100"/>
      <c r="AE437" s="100"/>
      <c r="AG437" s="121"/>
      <c r="AN437" s="100"/>
      <c r="AO437" s="100"/>
      <c r="AP437" s="100"/>
      <c r="AQ437" s="100"/>
      <c r="AR437" s="100"/>
      <c r="AS437" s="100"/>
      <c r="AT437" s="100"/>
      <c r="AU437" s="100"/>
    </row>
    <row r="438" spans="3:47" x14ac:dyDescent="0.2">
      <c r="C438" s="26"/>
      <c r="D438" s="26"/>
      <c r="AA438" s="100"/>
      <c r="AB438" s="100"/>
      <c r="AC438" s="100"/>
      <c r="AD438" s="100"/>
      <c r="AE438" s="100"/>
      <c r="AG438" s="121"/>
      <c r="AN438" s="100"/>
      <c r="AO438" s="100"/>
      <c r="AP438" s="100"/>
      <c r="AQ438" s="100"/>
      <c r="AR438" s="100"/>
      <c r="AS438" s="100"/>
      <c r="AT438" s="100"/>
      <c r="AU438" s="100"/>
    </row>
    <row r="439" spans="3:47" x14ac:dyDescent="0.2">
      <c r="C439" s="26"/>
      <c r="D439" s="26"/>
      <c r="AA439" s="100"/>
      <c r="AB439" s="100"/>
      <c r="AC439" s="100"/>
      <c r="AD439" s="100"/>
      <c r="AE439" s="100"/>
      <c r="AG439" s="121"/>
      <c r="AN439" s="100"/>
      <c r="AO439" s="100"/>
      <c r="AP439" s="100"/>
      <c r="AQ439" s="100"/>
      <c r="AR439" s="100"/>
      <c r="AS439" s="100"/>
      <c r="AT439" s="100"/>
      <c r="AU439" s="100"/>
    </row>
    <row r="440" spans="3:47" x14ac:dyDescent="0.2">
      <c r="C440" s="26"/>
      <c r="D440" s="26"/>
      <c r="AA440" s="100"/>
      <c r="AB440" s="100"/>
      <c r="AC440" s="100"/>
      <c r="AD440" s="100"/>
      <c r="AE440" s="100"/>
      <c r="AG440" s="121"/>
      <c r="AN440" s="100"/>
      <c r="AO440" s="100"/>
      <c r="AP440" s="100"/>
      <c r="AQ440" s="100"/>
      <c r="AR440" s="100"/>
      <c r="AS440" s="100"/>
      <c r="AT440" s="100"/>
      <c r="AU440" s="100"/>
    </row>
    <row r="441" spans="3:47" x14ac:dyDescent="0.2">
      <c r="C441" s="26"/>
      <c r="D441" s="26"/>
      <c r="AA441" s="100"/>
      <c r="AB441" s="100"/>
      <c r="AC441" s="100"/>
      <c r="AD441" s="100"/>
      <c r="AE441" s="100"/>
      <c r="AG441" s="121"/>
      <c r="AN441" s="100"/>
      <c r="AO441" s="100"/>
      <c r="AP441" s="100"/>
      <c r="AQ441" s="100"/>
      <c r="AR441" s="100"/>
      <c r="AS441" s="100"/>
      <c r="AT441" s="100"/>
      <c r="AU441" s="100"/>
    </row>
    <row r="442" spans="3:47" x14ac:dyDescent="0.2">
      <c r="C442" s="26"/>
      <c r="D442" s="26"/>
      <c r="AA442" s="100"/>
      <c r="AB442" s="100"/>
      <c r="AC442" s="100"/>
      <c r="AD442" s="100"/>
      <c r="AE442" s="100"/>
      <c r="AG442" s="121"/>
      <c r="AN442" s="100"/>
      <c r="AO442" s="100"/>
      <c r="AP442" s="100"/>
      <c r="AQ442" s="100"/>
      <c r="AR442" s="100"/>
      <c r="AS442" s="100"/>
      <c r="AT442" s="100"/>
      <c r="AU442" s="100"/>
    </row>
    <row r="443" spans="3:47" x14ac:dyDescent="0.2">
      <c r="C443" s="26"/>
      <c r="D443" s="26"/>
      <c r="AA443" s="100"/>
      <c r="AB443" s="100"/>
      <c r="AC443" s="100"/>
      <c r="AD443" s="100"/>
      <c r="AE443" s="100"/>
      <c r="AG443" s="121"/>
      <c r="AN443" s="100"/>
      <c r="AO443" s="100"/>
      <c r="AP443" s="100"/>
      <c r="AQ443" s="100"/>
      <c r="AR443" s="100"/>
      <c r="AS443" s="100"/>
      <c r="AT443" s="100"/>
      <c r="AU443" s="100"/>
    </row>
    <row r="444" spans="3:47" x14ac:dyDescent="0.2">
      <c r="C444" s="26"/>
      <c r="D444" s="26"/>
      <c r="AA444" s="100"/>
      <c r="AB444" s="100"/>
      <c r="AC444" s="100"/>
      <c r="AD444" s="100"/>
      <c r="AE444" s="100"/>
      <c r="AG444" s="121"/>
      <c r="AN444" s="100"/>
      <c r="AO444" s="100"/>
      <c r="AP444" s="100"/>
      <c r="AQ444" s="100"/>
      <c r="AR444" s="100"/>
      <c r="AS444" s="100"/>
      <c r="AT444" s="100"/>
      <c r="AU444" s="100"/>
    </row>
    <row r="445" spans="3:47" x14ac:dyDescent="0.2">
      <c r="C445" s="26"/>
      <c r="D445" s="26"/>
      <c r="AA445" s="100"/>
      <c r="AB445" s="100"/>
      <c r="AC445" s="100"/>
      <c r="AD445" s="100"/>
      <c r="AE445" s="100"/>
      <c r="AG445" s="121"/>
      <c r="AN445" s="100"/>
      <c r="AO445" s="100"/>
      <c r="AP445" s="100"/>
      <c r="AQ445" s="100"/>
      <c r="AR445" s="100"/>
      <c r="AS445" s="100"/>
      <c r="AT445" s="100"/>
      <c r="AU445" s="100"/>
    </row>
    <row r="446" spans="3:47" x14ac:dyDescent="0.2">
      <c r="C446" s="26"/>
      <c r="D446" s="26"/>
      <c r="AA446" s="100"/>
      <c r="AB446" s="100"/>
      <c r="AC446" s="100"/>
      <c r="AD446" s="100"/>
      <c r="AE446" s="100"/>
      <c r="AG446" s="121"/>
      <c r="AN446" s="100"/>
      <c r="AO446" s="100"/>
      <c r="AP446" s="100"/>
      <c r="AQ446" s="100"/>
      <c r="AR446" s="100"/>
      <c r="AS446" s="100"/>
      <c r="AT446" s="100"/>
      <c r="AU446" s="100"/>
    </row>
    <row r="447" spans="3:47" x14ac:dyDescent="0.2">
      <c r="C447" s="26"/>
      <c r="D447" s="26"/>
      <c r="AA447" s="100"/>
      <c r="AB447" s="100"/>
      <c r="AC447" s="100"/>
      <c r="AD447" s="100"/>
      <c r="AE447" s="100"/>
      <c r="AG447" s="121"/>
      <c r="AN447" s="100"/>
      <c r="AO447" s="100"/>
      <c r="AP447" s="100"/>
      <c r="AQ447" s="100"/>
      <c r="AR447" s="100"/>
      <c r="AS447" s="100"/>
      <c r="AT447" s="100"/>
      <c r="AU447" s="100"/>
    </row>
    <row r="448" spans="3:47" x14ac:dyDescent="0.2">
      <c r="C448" s="26"/>
      <c r="D448" s="26"/>
      <c r="AA448" s="100"/>
      <c r="AB448" s="100"/>
      <c r="AC448" s="100"/>
      <c r="AD448" s="100"/>
      <c r="AE448" s="100"/>
      <c r="AG448" s="121"/>
      <c r="AN448" s="100"/>
      <c r="AO448" s="100"/>
      <c r="AP448" s="100"/>
      <c r="AQ448" s="100"/>
      <c r="AR448" s="100"/>
      <c r="AS448" s="100"/>
      <c r="AT448" s="100"/>
      <c r="AU448" s="100"/>
    </row>
    <row r="449" spans="3:50" x14ac:dyDescent="0.2">
      <c r="C449" s="26"/>
      <c r="D449" s="26"/>
      <c r="AA449" s="100"/>
      <c r="AB449" s="100"/>
      <c r="AC449" s="100"/>
      <c r="AD449" s="100"/>
      <c r="AE449" s="100"/>
      <c r="AG449" s="121"/>
      <c r="AN449" s="100"/>
      <c r="AO449" s="100"/>
      <c r="AP449" s="100"/>
      <c r="AQ449" s="100"/>
      <c r="AR449" s="100"/>
      <c r="AS449" s="100"/>
      <c r="AT449" s="100"/>
      <c r="AU449" s="100"/>
    </row>
    <row r="450" spans="3:50" x14ac:dyDescent="0.2">
      <c r="C450" s="26"/>
      <c r="D450" s="26"/>
      <c r="AA450" s="100"/>
      <c r="AB450" s="100"/>
      <c r="AC450" s="100"/>
      <c r="AD450" s="100"/>
      <c r="AE450" s="100"/>
      <c r="AG450" s="121"/>
      <c r="AN450" s="100"/>
      <c r="AO450" s="100"/>
      <c r="AP450" s="100"/>
      <c r="AQ450" s="100"/>
      <c r="AR450" s="100"/>
      <c r="AS450" s="100"/>
      <c r="AT450" s="100"/>
      <c r="AU450" s="100"/>
    </row>
    <row r="451" spans="3:50" x14ac:dyDescent="0.2">
      <c r="C451" s="26"/>
      <c r="D451" s="26"/>
      <c r="AA451" s="100"/>
      <c r="AB451" s="100"/>
      <c r="AC451" s="100"/>
      <c r="AD451" s="100"/>
      <c r="AE451" s="100"/>
      <c r="AG451" s="121"/>
      <c r="AN451" s="100"/>
      <c r="AO451" s="100"/>
      <c r="AP451" s="100"/>
      <c r="AQ451" s="100"/>
      <c r="AR451" s="100"/>
      <c r="AS451" s="100"/>
      <c r="AT451" s="100"/>
      <c r="AU451" s="100"/>
    </row>
    <row r="452" spans="3:50" x14ac:dyDescent="0.2">
      <c r="C452" s="26"/>
      <c r="D452" s="26"/>
      <c r="AA452" s="100"/>
      <c r="AB452" s="100"/>
      <c r="AC452" s="100"/>
      <c r="AD452" s="100"/>
      <c r="AE452" s="100"/>
      <c r="AG452" s="121"/>
      <c r="AN452" s="100"/>
      <c r="AO452" s="100"/>
      <c r="AP452" s="100"/>
      <c r="AQ452" s="100"/>
      <c r="AR452" s="100"/>
      <c r="AS452" s="100"/>
      <c r="AT452" s="100"/>
      <c r="AU452" s="100"/>
    </row>
    <row r="453" spans="3:50" x14ac:dyDescent="0.2">
      <c r="C453" s="26"/>
      <c r="D453" s="26"/>
      <c r="AA453" s="100"/>
      <c r="AB453" s="100"/>
      <c r="AC453" s="100"/>
      <c r="AD453" s="100"/>
      <c r="AE453" s="100"/>
      <c r="AG453" s="121"/>
      <c r="AN453" s="100"/>
      <c r="AO453" s="100"/>
      <c r="AP453" s="100"/>
      <c r="AQ453" s="100"/>
      <c r="AR453" s="100"/>
      <c r="AS453" s="100"/>
      <c r="AT453" s="100"/>
      <c r="AU453" s="100"/>
    </row>
    <row r="454" spans="3:50" x14ac:dyDescent="0.2">
      <c r="C454" s="26"/>
      <c r="D454" s="26"/>
      <c r="AA454" s="100"/>
      <c r="AB454" s="100"/>
      <c r="AC454" s="100"/>
      <c r="AD454" s="100"/>
      <c r="AE454" s="100"/>
      <c r="AG454" s="121"/>
      <c r="AN454" s="100"/>
      <c r="AO454" s="100"/>
      <c r="AP454" s="100"/>
      <c r="AQ454" s="100"/>
      <c r="AR454" s="100"/>
      <c r="AS454" s="100"/>
      <c r="AT454" s="100"/>
      <c r="AU454" s="100"/>
    </row>
    <row r="455" spans="3:50" x14ac:dyDescent="0.2">
      <c r="C455" s="26"/>
      <c r="D455" s="26"/>
      <c r="AA455" s="100"/>
      <c r="AB455" s="100"/>
      <c r="AC455" s="100"/>
      <c r="AD455" s="100"/>
      <c r="AE455" s="100"/>
      <c r="AG455" s="121"/>
      <c r="AN455" s="100"/>
      <c r="AO455" s="100"/>
      <c r="AP455" s="100"/>
      <c r="AQ455" s="100"/>
      <c r="AR455" s="100"/>
      <c r="AS455" s="100"/>
      <c r="AT455" s="100"/>
      <c r="AU455" s="100"/>
      <c r="AV455" s="100"/>
      <c r="AX455" s="100"/>
    </row>
    <row r="456" spans="3:50" x14ac:dyDescent="0.2">
      <c r="C456" s="26"/>
      <c r="D456" s="26"/>
      <c r="AA456" s="100"/>
      <c r="AB456" s="100"/>
      <c r="AC456" s="100"/>
      <c r="AD456" s="100"/>
      <c r="AE456" s="100"/>
      <c r="AG456" s="121"/>
      <c r="AN456" s="100"/>
      <c r="AO456" s="100"/>
      <c r="AP456" s="100"/>
      <c r="AQ456" s="100"/>
      <c r="AR456" s="100"/>
      <c r="AS456" s="100"/>
      <c r="AT456" s="100"/>
      <c r="AU456" s="100"/>
    </row>
    <row r="457" spans="3:50" x14ac:dyDescent="0.2">
      <c r="C457" s="26"/>
      <c r="D457" s="26"/>
      <c r="AA457" s="100"/>
      <c r="AB457" s="100"/>
      <c r="AC457" s="100"/>
      <c r="AD457" s="100"/>
      <c r="AE457" s="100"/>
      <c r="AG457" s="121"/>
      <c r="AN457" s="100"/>
      <c r="AO457" s="100"/>
      <c r="AP457" s="100"/>
      <c r="AQ457" s="100"/>
      <c r="AR457" s="100"/>
      <c r="AS457" s="100"/>
      <c r="AT457" s="100"/>
      <c r="AU457" s="100"/>
    </row>
    <row r="458" spans="3:50" x14ac:dyDescent="0.2">
      <c r="C458" s="26"/>
      <c r="D458" s="26"/>
      <c r="AA458" s="100"/>
      <c r="AB458" s="100"/>
      <c r="AC458" s="100"/>
      <c r="AD458" s="100"/>
      <c r="AE458" s="100"/>
      <c r="AG458" s="121"/>
      <c r="AN458" s="100"/>
      <c r="AO458" s="100"/>
      <c r="AP458" s="100"/>
      <c r="AQ458" s="100"/>
      <c r="AR458" s="100"/>
      <c r="AS458" s="100"/>
      <c r="AT458" s="100"/>
      <c r="AU458" s="100"/>
    </row>
    <row r="459" spans="3:50" x14ac:dyDescent="0.2">
      <c r="C459" s="26"/>
      <c r="D459" s="26"/>
      <c r="AA459" s="100"/>
      <c r="AB459" s="100"/>
      <c r="AC459" s="100"/>
      <c r="AD459" s="100"/>
      <c r="AE459" s="100"/>
      <c r="AG459" s="121"/>
      <c r="AN459" s="100"/>
      <c r="AO459" s="100"/>
      <c r="AP459" s="100"/>
      <c r="AQ459" s="100"/>
      <c r="AR459" s="100"/>
      <c r="AS459" s="100"/>
      <c r="AT459" s="100"/>
      <c r="AU459" s="100"/>
    </row>
    <row r="460" spans="3:50" x14ac:dyDescent="0.2">
      <c r="C460" s="26"/>
      <c r="D460" s="26"/>
      <c r="AA460" s="100"/>
      <c r="AB460" s="100"/>
      <c r="AC460" s="100"/>
      <c r="AD460" s="100"/>
      <c r="AE460" s="100"/>
      <c r="AG460" s="121"/>
      <c r="AN460" s="100"/>
      <c r="AO460" s="100"/>
      <c r="AP460" s="100"/>
      <c r="AQ460" s="100"/>
      <c r="AR460" s="100"/>
      <c r="AS460" s="100"/>
      <c r="AT460" s="100"/>
      <c r="AU460" s="100"/>
    </row>
    <row r="461" spans="3:50" x14ac:dyDescent="0.2">
      <c r="C461" s="26"/>
      <c r="D461" s="26"/>
      <c r="AA461" s="100"/>
      <c r="AB461" s="100"/>
      <c r="AC461" s="100"/>
      <c r="AD461" s="100"/>
      <c r="AE461" s="100"/>
      <c r="AG461" s="121"/>
      <c r="AN461" s="100"/>
      <c r="AO461" s="100"/>
      <c r="AP461" s="100"/>
      <c r="AQ461" s="100"/>
      <c r="AR461" s="100"/>
      <c r="AS461" s="100"/>
      <c r="AT461" s="100"/>
      <c r="AU461" s="100"/>
    </row>
    <row r="462" spans="3:50" x14ac:dyDescent="0.2">
      <c r="C462" s="26"/>
      <c r="D462" s="26"/>
      <c r="AA462" s="100"/>
      <c r="AB462" s="100"/>
      <c r="AC462" s="100"/>
      <c r="AD462" s="100"/>
      <c r="AE462" s="100"/>
      <c r="AG462" s="121"/>
      <c r="AN462" s="100"/>
      <c r="AO462" s="100"/>
      <c r="AP462" s="100"/>
      <c r="AQ462" s="100"/>
      <c r="AR462" s="100"/>
      <c r="AS462" s="100"/>
      <c r="AT462" s="100"/>
      <c r="AU462" s="100"/>
    </row>
    <row r="463" spans="3:50" x14ac:dyDescent="0.2">
      <c r="C463" s="26"/>
      <c r="D463" s="26"/>
      <c r="AA463" s="100"/>
      <c r="AB463" s="100"/>
      <c r="AC463" s="100"/>
      <c r="AD463" s="100"/>
      <c r="AE463" s="100"/>
      <c r="AG463" s="121"/>
      <c r="AN463" s="100"/>
      <c r="AO463" s="100"/>
      <c r="AP463" s="100"/>
      <c r="AQ463" s="100"/>
      <c r="AR463" s="100"/>
      <c r="AS463" s="100"/>
      <c r="AT463" s="100"/>
      <c r="AU463" s="100"/>
    </row>
    <row r="464" spans="3:50" x14ac:dyDescent="0.2">
      <c r="C464" s="26"/>
      <c r="D464" s="26"/>
      <c r="AA464" s="100"/>
      <c r="AB464" s="100"/>
      <c r="AC464" s="100"/>
      <c r="AD464" s="100"/>
      <c r="AE464" s="100"/>
      <c r="AG464" s="121"/>
      <c r="AN464" s="100"/>
      <c r="AO464" s="100"/>
      <c r="AP464" s="100"/>
      <c r="AQ464" s="100"/>
      <c r="AR464" s="100"/>
      <c r="AS464" s="100"/>
      <c r="AT464" s="100"/>
      <c r="AU464" s="100"/>
    </row>
    <row r="465" spans="3:64" x14ac:dyDescent="0.2">
      <c r="C465" s="26"/>
      <c r="D465" s="26"/>
      <c r="AA465" s="100"/>
      <c r="AB465" s="100"/>
      <c r="AC465" s="100"/>
      <c r="AD465" s="100"/>
      <c r="AE465" s="100"/>
      <c r="AG465" s="121"/>
      <c r="AN465" s="100"/>
      <c r="AO465" s="100"/>
      <c r="AP465" s="100"/>
      <c r="AQ465" s="100"/>
      <c r="AR465" s="100"/>
      <c r="AS465" s="100"/>
      <c r="AT465" s="100"/>
      <c r="AU465" s="100"/>
    </row>
    <row r="466" spans="3:64" x14ac:dyDescent="0.2">
      <c r="C466" s="26"/>
      <c r="D466" s="26"/>
      <c r="AA466" s="100"/>
      <c r="AB466" s="100"/>
      <c r="AC466" s="100"/>
      <c r="AD466" s="100"/>
      <c r="AE466" s="100"/>
      <c r="AG466" s="121"/>
      <c r="AN466" s="100"/>
      <c r="AO466" s="100"/>
      <c r="AP466" s="100"/>
      <c r="AQ466" s="100"/>
      <c r="AR466" s="100"/>
      <c r="AS466" s="100"/>
      <c r="AT466" s="100"/>
      <c r="AU466" s="100"/>
    </row>
    <row r="467" spans="3:64" x14ac:dyDescent="0.2">
      <c r="C467" s="26"/>
      <c r="D467" s="26"/>
      <c r="AA467" s="100"/>
      <c r="AB467" s="100"/>
      <c r="AC467" s="100"/>
      <c r="AD467" s="100"/>
      <c r="AE467" s="100"/>
      <c r="AG467" s="121"/>
      <c r="AN467" s="100"/>
      <c r="AO467" s="100"/>
      <c r="AP467" s="100"/>
      <c r="AQ467" s="100"/>
      <c r="AR467" s="100"/>
      <c r="AS467" s="100"/>
      <c r="AT467" s="100"/>
      <c r="AU467" s="100"/>
    </row>
    <row r="468" spans="3:64" x14ac:dyDescent="0.2">
      <c r="C468" s="26"/>
      <c r="D468" s="26"/>
      <c r="AA468" s="100"/>
      <c r="AB468" s="100"/>
      <c r="AC468" s="100"/>
      <c r="AD468" s="100"/>
      <c r="AE468" s="100"/>
      <c r="AG468" s="121"/>
      <c r="AN468" s="100"/>
      <c r="AO468" s="100"/>
      <c r="AP468" s="100"/>
      <c r="AQ468" s="100"/>
      <c r="AR468" s="100"/>
      <c r="AS468" s="100"/>
      <c r="AT468" s="100"/>
      <c r="AU468" s="100"/>
      <c r="AV468" s="100"/>
      <c r="AW468" s="100"/>
      <c r="AX468" s="100"/>
      <c r="AY468" s="100"/>
      <c r="AZ468" s="100"/>
      <c r="BA468" s="100"/>
      <c r="BB468" s="100"/>
      <c r="BC468" s="100"/>
      <c r="BD468" s="100"/>
      <c r="BE468" s="100"/>
      <c r="BF468" s="100"/>
      <c r="BG468" s="100"/>
      <c r="BH468" s="100"/>
      <c r="BI468" s="100"/>
      <c r="BJ468" s="100"/>
      <c r="BK468" s="100"/>
      <c r="BL468" s="100"/>
    </row>
    <row r="469" spans="3:64" x14ac:dyDescent="0.2">
      <c r="C469" s="26"/>
      <c r="D469" s="26"/>
      <c r="AA469" s="100"/>
      <c r="AB469" s="100"/>
      <c r="AC469" s="100"/>
      <c r="AD469" s="100"/>
      <c r="AE469" s="100"/>
      <c r="AG469" s="121"/>
      <c r="AN469" s="100"/>
      <c r="AO469" s="100"/>
      <c r="AP469" s="100"/>
      <c r="AQ469" s="100"/>
      <c r="AR469" s="100"/>
      <c r="AS469" s="100"/>
      <c r="AT469" s="100"/>
      <c r="AU469" s="100"/>
    </row>
    <row r="470" spans="3:64" x14ac:dyDescent="0.2">
      <c r="C470" s="26"/>
      <c r="D470" s="26"/>
      <c r="AA470" s="100"/>
      <c r="AB470" s="100"/>
      <c r="AC470" s="100"/>
      <c r="AD470" s="100"/>
      <c r="AE470" s="100"/>
      <c r="AG470" s="121"/>
      <c r="AN470" s="100"/>
      <c r="AO470" s="100"/>
      <c r="AP470" s="100"/>
      <c r="AQ470" s="100"/>
      <c r="AR470" s="100"/>
      <c r="AS470" s="100"/>
      <c r="AT470" s="100"/>
      <c r="AU470" s="100"/>
    </row>
    <row r="471" spans="3:64" x14ac:dyDescent="0.2">
      <c r="C471" s="26"/>
      <c r="D471" s="26"/>
      <c r="AA471" s="100"/>
      <c r="AB471" s="100"/>
      <c r="AC471" s="100"/>
      <c r="AD471" s="100"/>
      <c r="AE471" s="100"/>
      <c r="AG471" s="121"/>
      <c r="AN471" s="100"/>
      <c r="AO471" s="100"/>
      <c r="AP471" s="100"/>
      <c r="AQ471" s="100"/>
      <c r="AR471" s="100"/>
      <c r="AS471" s="100"/>
      <c r="AT471" s="100"/>
      <c r="AU471" s="100"/>
    </row>
    <row r="472" spans="3:64" x14ac:dyDescent="0.2">
      <c r="C472" s="26"/>
      <c r="D472" s="26"/>
      <c r="AA472" s="100"/>
      <c r="AB472" s="100"/>
      <c r="AC472" s="100"/>
      <c r="AD472" s="100"/>
      <c r="AE472" s="100"/>
      <c r="AG472" s="121"/>
      <c r="AN472" s="100"/>
      <c r="AO472" s="100"/>
      <c r="AP472" s="100"/>
      <c r="AQ472" s="100"/>
      <c r="AR472" s="100"/>
      <c r="AS472" s="100"/>
      <c r="AT472" s="100"/>
      <c r="AU472" s="100"/>
    </row>
    <row r="473" spans="3:64" x14ac:dyDescent="0.2">
      <c r="C473" s="26"/>
      <c r="D473" s="26"/>
      <c r="AA473" s="100"/>
      <c r="AB473" s="100"/>
      <c r="AC473" s="100"/>
      <c r="AD473" s="100"/>
      <c r="AE473" s="100"/>
      <c r="AG473" s="121"/>
      <c r="AN473" s="100"/>
      <c r="AO473" s="100"/>
      <c r="AP473" s="100"/>
      <c r="AQ473" s="100"/>
      <c r="AR473" s="100"/>
      <c r="AS473" s="100"/>
      <c r="AT473" s="100"/>
      <c r="AU473" s="100"/>
    </row>
    <row r="474" spans="3:64" x14ac:dyDescent="0.2">
      <c r="C474" s="26"/>
      <c r="D474" s="26"/>
      <c r="AA474" s="100"/>
      <c r="AB474" s="100"/>
      <c r="AC474" s="100"/>
      <c r="AD474" s="100"/>
      <c r="AE474" s="100"/>
      <c r="AG474" s="121"/>
      <c r="AN474" s="100"/>
      <c r="AO474" s="100"/>
      <c r="AP474" s="100"/>
      <c r="AQ474" s="100"/>
      <c r="AR474" s="100"/>
      <c r="AS474" s="100"/>
      <c r="AT474" s="100"/>
      <c r="AU474" s="100"/>
    </row>
    <row r="475" spans="3:64" x14ac:dyDescent="0.2">
      <c r="C475" s="26"/>
      <c r="D475" s="26"/>
      <c r="AA475" s="100"/>
      <c r="AB475" s="100"/>
      <c r="AC475" s="100"/>
      <c r="AD475" s="100"/>
      <c r="AE475" s="100"/>
      <c r="AG475" s="121"/>
      <c r="AN475" s="100"/>
      <c r="AO475" s="100"/>
      <c r="AP475" s="100"/>
      <c r="AQ475" s="100"/>
      <c r="AR475" s="100"/>
      <c r="AS475" s="100"/>
      <c r="AT475" s="100"/>
      <c r="AU475" s="100"/>
    </row>
    <row r="476" spans="3:64" x14ac:dyDescent="0.2">
      <c r="C476" s="26"/>
      <c r="D476" s="26"/>
      <c r="AA476" s="100"/>
      <c r="AB476" s="100"/>
      <c r="AC476" s="100"/>
      <c r="AD476" s="100"/>
      <c r="AE476" s="100"/>
      <c r="AG476" s="121"/>
      <c r="AN476" s="100"/>
      <c r="AO476" s="100"/>
      <c r="AP476" s="100"/>
      <c r="AQ476" s="100"/>
      <c r="AR476" s="100"/>
      <c r="AS476" s="100"/>
      <c r="AT476" s="100"/>
      <c r="AU476" s="100"/>
    </row>
    <row r="477" spans="3:64" x14ac:dyDescent="0.2">
      <c r="C477" s="26"/>
      <c r="D477" s="26"/>
      <c r="AA477" s="100"/>
      <c r="AB477" s="100"/>
      <c r="AC477" s="100"/>
      <c r="AD477" s="100"/>
      <c r="AE477" s="100"/>
      <c r="AG477" s="121"/>
      <c r="AN477" s="100"/>
      <c r="AO477" s="100"/>
      <c r="AP477" s="100"/>
      <c r="AQ477" s="100"/>
      <c r="AR477" s="100"/>
      <c r="AS477" s="100"/>
      <c r="AT477" s="100"/>
      <c r="AU477" s="100"/>
    </row>
    <row r="478" spans="3:64" x14ac:dyDescent="0.2">
      <c r="C478" s="26"/>
      <c r="D478" s="26"/>
      <c r="AA478" s="100"/>
      <c r="AB478" s="100"/>
      <c r="AC478" s="100"/>
      <c r="AD478" s="100"/>
      <c r="AE478" s="100"/>
      <c r="AG478" s="121"/>
      <c r="AN478" s="100"/>
      <c r="AO478" s="100"/>
      <c r="AP478" s="100"/>
      <c r="AQ478" s="100"/>
      <c r="AR478" s="100"/>
      <c r="AS478" s="100"/>
      <c r="AT478" s="100"/>
      <c r="AU478" s="100"/>
    </row>
    <row r="479" spans="3:64" x14ac:dyDescent="0.2">
      <c r="C479" s="26"/>
      <c r="D479" s="26"/>
      <c r="AA479" s="100"/>
      <c r="AB479" s="100"/>
      <c r="AC479" s="100"/>
      <c r="AD479" s="100"/>
      <c r="AE479" s="100"/>
      <c r="AG479" s="121"/>
      <c r="AN479" s="100"/>
      <c r="AO479" s="100"/>
      <c r="AP479" s="100"/>
      <c r="AQ479" s="100"/>
      <c r="AR479" s="100"/>
      <c r="AS479" s="100"/>
      <c r="AT479" s="100"/>
      <c r="AU479" s="100"/>
    </row>
    <row r="480" spans="3:64" x14ac:dyDescent="0.2">
      <c r="C480" s="26"/>
      <c r="D480" s="26"/>
      <c r="AA480" s="100"/>
      <c r="AB480" s="100"/>
      <c r="AC480" s="100"/>
      <c r="AD480" s="100"/>
      <c r="AE480" s="100"/>
      <c r="AG480" s="121"/>
      <c r="AN480" s="100"/>
      <c r="AO480" s="100"/>
      <c r="AP480" s="100"/>
      <c r="AQ480" s="100"/>
      <c r="AR480" s="100"/>
      <c r="AS480" s="100"/>
      <c r="AT480" s="100"/>
      <c r="AU480" s="100"/>
    </row>
    <row r="481" spans="3:47" x14ac:dyDescent="0.2">
      <c r="C481" s="26"/>
      <c r="D481" s="26"/>
      <c r="AA481" s="100"/>
      <c r="AB481" s="100"/>
      <c r="AC481" s="100"/>
      <c r="AD481" s="100"/>
      <c r="AE481" s="100"/>
      <c r="AG481" s="121"/>
      <c r="AN481" s="100"/>
      <c r="AO481" s="100"/>
      <c r="AP481" s="100"/>
      <c r="AQ481" s="100"/>
      <c r="AR481" s="100"/>
      <c r="AS481" s="100"/>
      <c r="AT481" s="100"/>
      <c r="AU481" s="100"/>
    </row>
    <row r="482" spans="3:47" x14ac:dyDescent="0.2">
      <c r="C482" s="26"/>
      <c r="D482" s="26"/>
      <c r="AA482" s="100"/>
      <c r="AB482" s="100"/>
      <c r="AC482" s="100"/>
      <c r="AD482" s="100"/>
      <c r="AE482" s="100"/>
      <c r="AG482" s="121"/>
      <c r="AN482" s="100"/>
      <c r="AO482" s="100"/>
      <c r="AP482" s="100"/>
      <c r="AQ482" s="100"/>
      <c r="AR482" s="100"/>
      <c r="AS482" s="100"/>
      <c r="AT482" s="100"/>
      <c r="AU482" s="100"/>
    </row>
    <row r="483" spans="3:47" x14ac:dyDescent="0.2">
      <c r="C483" s="26"/>
      <c r="D483" s="26"/>
      <c r="AA483" s="100"/>
      <c r="AB483" s="100"/>
      <c r="AC483" s="100"/>
      <c r="AD483" s="100"/>
      <c r="AE483" s="100"/>
      <c r="AG483" s="121"/>
      <c r="AN483" s="100"/>
      <c r="AO483" s="100"/>
      <c r="AP483" s="100"/>
      <c r="AQ483" s="100"/>
      <c r="AR483" s="100"/>
      <c r="AS483" s="100"/>
      <c r="AT483" s="100"/>
      <c r="AU483" s="100"/>
    </row>
    <row r="484" spans="3:47" x14ac:dyDescent="0.2">
      <c r="C484" s="26"/>
      <c r="D484" s="26"/>
      <c r="AA484" s="100"/>
      <c r="AB484" s="100"/>
      <c r="AC484" s="100"/>
      <c r="AD484" s="100"/>
      <c r="AE484" s="100"/>
      <c r="AG484" s="121"/>
      <c r="AN484" s="100"/>
      <c r="AO484" s="100"/>
      <c r="AP484" s="100"/>
      <c r="AQ484" s="100"/>
      <c r="AR484" s="100"/>
      <c r="AS484" s="100"/>
      <c r="AT484" s="100"/>
      <c r="AU484" s="100"/>
    </row>
    <row r="485" spans="3:47" x14ac:dyDescent="0.2">
      <c r="C485" s="26"/>
      <c r="D485" s="26"/>
      <c r="AA485" s="100"/>
      <c r="AB485" s="100"/>
      <c r="AC485" s="100"/>
      <c r="AD485" s="100"/>
      <c r="AE485" s="100"/>
      <c r="AG485" s="121"/>
      <c r="AN485" s="100"/>
      <c r="AO485" s="100"/>
      <c r="AP485" s="100"/>
      <c r="AQ485" s="100"/>
      <c r="AR485" s="100"/>
      <c r="AS485" s="100"/>
      <c r="AT485" s="100"/>
      <c r="AU485" s="100"/>
    </row>
    <row r="486" spans="3:47" x14ac:dyDescent="0.2">
      <c r="C486" s="26"/>
      <c r="D486" s="26"/>
      <c r="AA486" s="100"/>
      <c r="AB486" s="100"/>
      <c r="AC486" s="100"/>
      <c r="AD486" s="100"/>
      <c r="AE486" s="100"/>
      <c r="AG486" s="121"/>
      <c r="AN486" s="100"/>
      <c r="AO486" s="100"/>
      <c r="AP486" s="100"/>
      <c r="AQ486" s="100"/>
      <c r="AR486" s="100"/>
      <c r="AS486" s="100"/>
      <c r="AT486" s="100"/>
      <c r="AU486" s="100"/>
    </row>
    <row r="487" spans="3:47" x14ac:dyDescent="0.2">
      <c r="C487" s="26"/>
      <c r="D487" s="26"/>
      <c r="AA487" s="100"/>
      <c r="AB487" s="100"/>
      <c r="AC487" s="100"/>
      <c r="AD487" s="100"/>
      <c r="AE487" s="100"/>
      <c r="AG487" s="121"/>
      <c r="AN487" s="100"/>
      <c r="AO487" s="100"/>
      <c r="AP487" s="100"/>
      <c r="AQ487" s="100"/>
      <c r="AR487" s="100"/>
      <c r="AS487" s="100"/>
      <c r="AT487" s="100"/>
      <c r="AU487" s="100"/>
    </row>
    <row r="488" spans="3:47" x14ac:dyDescent="0.2">
      <c r="C488" s="26"/>
      <c r="D488" s="26"/>
      <c r="AA488" s="100"/>
      <c r="AB488" s="100"/>
      <c r="AC488" s="100"/>
      <c r="AD488" s="100"/>
      <c r="AE488" s="100"/>
      <c r="AG488" s="121"/>
      <c r="AN488" s="100"/>
      <c r="AO488" s="100"/>
      <c r="AP488" s="100"/>
      <c r="AQ488" s="100"/>
      <c r="AR488" s="100"/>
      <c r="AS488" s="100"/>
      <c r="AT488" s="100"/>
      <c r="AU488" s="100"/>
    </row>
    <row r="489" spans="3:47" x14ac:dyDescent="0.2">
      <c r="C489" s="26"/>
      <c r="D489" s="26"/>
      <c r="AA489" s="100"/>
      <c r="AB489" s="100"/>
      <c r="AC489" s="100"/>
      <c r="AD489" s="100"/>
      <c r="AE489" s="100"/>
      <c r="AG489" s="121"/>
      <c r="AN489" s="100"/>
      <c r="AO489" s="100"/>
      <c r="AP489" s="100"/>
      <c r="AQ489" s="100"/>
      <c r="AR489" s="100"/>
      <c r="AS489" s="100"/>
      <c r="AT489" s="100"/>
      <c r="AU489" s="100"/>
    </row>
    <row r="490" spans="3:47" x14ac:dyDescent="0.2">
      <c r="C490" s="26"/>
      <c r="D490" s="26"/>
      <c r="AA490" s="100"/>
      <c r="AB490" s="100"/>
      <c r="AC490" s="100"/>
      <c r="AD490" s="100"/>
      <c r="AE490" s="100"/>
      <c r="AG490" s="121"/>
      <c r="AN490" s="100"/>
      <c r="AO490" s="100"/>
      <c r="AP490" s="100"/>
      <c r="AQ490" s="100"/>
      <c r="AR490" s="100"/>
      <c r="AS490" s="100"/>
      <c r="AT490" s="100"/>
      <c r="AU490" s="100"/>
    </row>
    <row r="491" spans="3:47" x14ac:dyDescent="0.2">
      <c r="C491" s="26"/>
      <c r="D491" s="26"/>
      <c r="AA491" s="100"/>
      <c r="AB491" s="100"/>
      <c r="AC491" s="100"/>
      <c r="AD491" s="100"/>
      <c r="AE491" s="100"/>
      <c r="AG491" s="121"/>
      <c r="AN491" s="100"/>
      <c r="AO491" s="100"/>
      <c r="AP491" s="100"/>
      <c r="AQ491" s="100"/>
      <c r="AR491" s="100"/>
      <c r="AS491" s="100"/>
      <c r="AT491" s="100"/>
      <c r="AU491" s="100"/>
    </row>
    <row r="492" spans="3:47" x14ac:dyDescent="0.2">
      <c r="C492" s="26"/>
      <c r="D492" s="26"/>
      <c r="AA492" s="100"/>
      <c r="AB492" s="100"/>
      <c r="AC492" s="100"/>
      <c r="AD492" s="100"/>
      <c r="AE492" s="100"/>
      <c r="AG492" s="121"/>
      <c r="AN492" s="100"/>
      <c r="AO492" s="100"/>
      <c r="AP492" s="100"/>
      <c r="AQ492" s="100"/>
      <c r="AR492" s="100"/>
      <c r="AS492" s="100"/>
      <c r="AT492" s="100"/>
      <c r="AU492" s="100"/>
    </row>
    <row r="493" spans="3:47" x14ac:dyDescent="0.2">
      <c r="C493" s="26"/>
      <c r="D493" s="26"/>
      <c r="AA493" s="100"/>
      <c r="AB493" s="100"/>
      <c r="AC493" s="100"/>
      <c r="AD493" s="100"/>
      <c r="AE493" s="100"/>
      <c r="AG493" s="121"/>
      <c r="AN493" s="100"/>
      <c r="AO493" s="100"/>
      <c r="AP493" s="100"/>
      <c r="AQ493" s="100"/>
      <c r="AR493" s="100"/>
      <c r="AS493" s="100"/>
      <c r="AT493" s="100"/>
      <c r="AU493" s="100"/>
    </row>
    <row r="494" spans="3:47" x14ac:dyDescent="0.2">
      <c r="C494" s="26"/>
      <c r="D494" s="26"/>
      <c r="AA494" s="100"/>
      <c r="AB494" s="100"/>
      <c r="AC494" s="100"/>
      <c r="AD494" s="100"/>
      <c r="AE494" s="100"/>
      <c r="AG494" s="121"/>
      <c r="AN494" s="100"/>
      <c r="AO494" s="100"/>
      <c r="AP494" s="100"/>
      <c r="AQ494" s="100"/>
      <c r="AR494" s="100"/>
      <c r="AS494" s="100"/>
      <c r="AT494" s="100"/>
      <c r="AU494" s="100"/>
    </row>
    <row r="495" spans="3:47" x14ac:dyDescent="0.2">
      <c r="C495" s="26"/>
      <c r="D495" s="26"/>
      <c r="AA495" s="100"/>
      <c r="AB495" s="100"/>
      <c r="AC495" s="100"/>
      <c r="AD495" s="100"/>
      <c r="AE495" s="100"/>
      <c r="AG495" s="121"/>
      <c r="AN495" s="100"/>
      <c r="AO495" s="100"/>
      <c r="AP495" s="100"/>
      <c r="AQ495" s="100"/>
      <c r="AR495" s="100"/>
      <c r="AS495" s="100"/>
      <c r="AT495" s="100"/>
      <c r="AU495" s="100"/>
    </row>
    <row r="496" spans="3:47" x14ac:dyDescent="0.2">
      <c r="C496" s="26"/>
      <c r="D496" s="26"/>
      <c r="AA496" s="100"/>
      <c r="AB496" s="100"/>
      <c r="AC496" s="100"/>
      <c r="AD496" s="100"/>
      <c r="AE496" s="100"/>
      <c r="AG496" s="121"/>
      <c r="AN496" s="100"/>
      <c r="AO496" s="100"/>
      <c r="AP496" s="100"/>
      <c r="AQ496" s="100"/>
      <c r="AR496" s="100"/>
      <c r="AS496" s="100"/>
      <c r="AT496" s="100"/>
      <c r="AU496" s="100"/>
    </row>
    <row r="497" spans="3:64" x14ac:dyDescent="0.2">
      <c r="C497" s="26"/>
      <c r="D497" s="26"/>
      <c r="AA497" s="100"/>
      <c r="AB497" s="100"/>
      <c r="AC497" s="100"/>
      <c r="AD497" s="100"/>
      <c r="AE497" s="100"/>
      <c r="AG497" s="121"/>
      <c r="AN497" s="100"/>
      <c r="AO497" s="100"/>
      <c r="AP497" s="100"/>
      <c r="AQ497" s="100"/>
      <c r="AR497" s="100"/>
      <c r="AS497" s="100"/>
      <c r="AT497" s="100"/>
      <c r="AU497" s="100"/>
    </row>
    <row r="498" spans="3:64" x14ac:dyDescent="0.2">
      <c r="C498" s="26"/>
      <c r="D498" s="26"/>
      <c r="AA498" s="100"/>
      <c r="AB498" s="100"/>
      <c r="AC498" s="100"/>
      <c r="AD498" s="100"/>
      <c r="AE498" s="100"/>
      <c r="AG498" s="121"/>
      <c r="AN498" s="100"/>
      <c r="AO498" s="100"/>
      <c r="AP498" s="100"/>
      <c r="AQ498" s="100"/>
      <c r="AR498" s="100"/>
      <c r="AS498" s="100"/>
      <c r="AT498" s="100"/>
      <c r="AU498" s="100"/>
      <c r="AV498" s="100"/>
    </row>
    <row r="499" spans="3:64" x14ac:dyDescent="0.2">
      <c r="C499" s="26"/>
      <c r="D499" s="26"/>
      <c r="AA499" s="100"/>
      <c r="AB499" s="100"/>
      <c r="AC499" s="100"/>
      <c r="AD499" s="100"/>
      <c r="AE499" s="100"/>
      <c r="AG499" s="121"/>
      <c r="AN499" s="100"/>
      <c r="AO499" s="100"/>
      <c r="AP499" s="100"/>
      <c r="AQ499" s="100"/>
      <c r="AR499" s="100"/>
      <c r="AS499" s="100"/>
      <c r="AT499" s="100"/>
      <c r="AU499" s="100"/>
    </row>
    <row r="500" spans="3:64" x14ac:dyDescent="0.2">
      <c r="C500" s="26"/>
      <c r="D500" s="26"/>
      <c r="AA500" s="100"/>
      <c r="AB500" s="100"/>
      <c r="AC500" s="100"/>
      <c r="AD500" s="100"/>
      <c r="AE500" s="100"/>
      <c r="AG500" s="121"/>
      <c r="AN500" s="100"/>
      <c r="AO500" s="100"/>
      <c r="AP500" s="100"/>
      <c r="AQ500" s="100"/>
      <c r="AR500" s="100"/>
      <c r="AS500" s="100"/>
      <c r="AT500" s="100"/>
      <c r="AU500" s="100"/>
    </row>
    <row r="501" spans="3:64" x14ac:dyDescent="0.2">
      <c r="C501" s="26"/>
      <c r="D501" s="26"/>
      <c r="AA501" s="100"/>
      <c r="AB501" s="100"/>
      <c r="AC501" s="100"/>
      <c r="AD501" s="100"/>
      <c r="AE501" s="100"/>
      <c r="AG501" s="121"/>
      <c r="AN501" s="100"/>
      <c r="AO501" s="100"/>
      <c r="AP501" s="100"/>
      <c r="AQ501" s="100"/>
      <c r="AR501" s="100"/>
      <c r="AS501" s="100"/>
      <c r="AT501" s="100"/>
      <c r="AU501" s="100"/>
      <c r="AV501" s="100"/>
    </row>
    <row r="502" spans="3:64" x14ac:dyDescent="0.2">
      <c r="C502" s="26"/>
      <c r="D502" s="26"/>
      <c r="AA502" s="100"/>
      <c r="AB502" s="100"/>
      <c r="AC502" s="100"/>
      <c r="AD502" s="100"/>
      <c r="AE502" s="100"/>
      <c r="AG502" s="121"/>
      <c r="AN502" s="100"/>
      <c r="AO502" s="100"/>
      <c r="AP502" s="100"/>
      <c r="AQ502" s="100"/>
      <c r="AR502" s="100"/>
      <c r="AS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00"/>
      <c r="BD502" s="100"/>
      <c r="BE502" s="100"/>
      <c r="BF502" s="100"/>
      <c r="BG502" s="100"/>
      <c r="BH502" s="100"/>
      <c r="BI502" s="100"/>
      <c r="BJ502" s="100"/>
      <c r="BK502" s="100"/>
      <c r="BL502" s="100"/>
    </row>
    <row r="503" spans="3:64" x14ac:dyDescent="0.2">
      <c r="C503" s="26"/>
      <c r="D503" s="26"/>
      <c r="AA503" s="100"/>
      <c r="AB503" s="100"/>
      <c r="AC503" s="100"/>
      <c r="AD503" s="100"/>
      <c r="AE503" s="100"/>
      <c r="AG503" s="121"/>
      <c r="AN503" s="100"/>
      <c r="AO503" s="100"/>
      <c r="AP503" s="100"/>
      <c r="AQ503" s="100"/>
      <c r="AR503" s="100"/>
      <c r="AS503" s="100"/>
      <c r="AT503" s="100"/>
      <c r="AU503" s="100"/>
    </row>
    <row r="504" spans="3:64" x14ac:dyDescent="0.2">
      <c r="C504" s="26"/>
      <c r="D504" s="26"/>
      <c r="AA504" s="100"/>
      <c r="AB504" s="100"/>
      <c r="AC504" s="100"/>
      <c r="AD504" s="100"/>
      <c r="AE504" s="100"/>
      <c r="AG504" s="121"/>
      <c r="AN504" s="100"/>
      <c r="AO504" s="100"/>
      <c r="AP504" s="100"/>
      <c r="AQ504" s="100"/>
      <c r="AR504" s="100"/>
      <c r="AS504" s="100"/>
      <c r="AT504" s="100"/>
      <c r="AU504" s="100"/>
    </row>
    <row r="505" spans="3:64" x14ac:dyDescent="0.2">
      <c r="C505" s="26"/>
      <c r="D505" s="26"/>
      <c r="AA505" s="100"/>
      <c r="AB505" s="100"/>
      <c r="AC505" s="100"/>
      <c r="AD505" s="100"/>
      <c r="AE505" s="100"/>
      <c r="AG505" s="121"/>
      <c r="AN505" s="100"/>
      <c r="AO505" s="100"/>
      <c r="AP505" s="100"/>
      <c r="AQ505" s="100"/>
      <c r="AR505" s="100"/>
      <c r="AS505" s="100"/>
      <c r="AT505" s="100"/>
      <c r="AU505" s="100"/>
    </row>
    <row r="506" spans="3:64" x14ac:dyDescent="0.2">
      <c r="C506" s="26"/>
      <c r="D506" s="26"/>
      <c r="AA506" s="100"/>
      <c r="AB506" s="100"/>
      <c r="AC506" s="100"/>
      <c r="AD506" s="100"/>
      <c r="AE506" s="100"/>
      <c r="AG506" s="121"/>
      <c r="AN506" s="100"/>
      <c r="AO506" s="100"/>
      <c r="AP506" s="100"/>
      <c r="AQ506" s="100"/>
      <c r="AR506" s="100"/>
      <c r="AS506" s="100"/>
      <c r="AT506" s="100"/>
      <c r="AU506" s="100"/>
    </row>
    <row r="507" spans="3:64" x14ac:dyDescent="0.2">
      <c r="C507" s="26"/>
      <c r="D507" s="26"/>
      <c r="AA507" s="100"/>
      <c r="AB507" s="100"/>
      <c r="AC507" s="100"/>
      <c r="AD507" s="100"/>
      <c r="AE507" s="100"/>
      <c r="AG507" s="121"/>
      <c r="AN507" s="100"/>
      <c r="AO507" s="100"/>
      <c r="AP507" s="100"/>
      <c r="AQ507" s="100"/>
      <c r="AR507" s="100"/>
      <c r="AS507" s="100"/>
      <c r="AT507" s="100"/>
      <c r="AU507" s="100"/>
    </row>
    <row r="508" spans="3:64" x14ac:dyDescent="0.2">
      <c r="C508" s="26"/>
      <c r="D508" s="26"/>
      <c r="AA508" s="100"/>
      <c r="AB508" s="100"/>
      <c r="AC508" s="100"/>
      <c r="AD508" s="100"/>
      <c r="AE508" s="100"/>
      <c r="AG508" s="121"/>
      <c r="AN508" s="100"/>
      <c r="AO508" s="100"/>
      <c r="AP508" s="100"/>
      <c r="AQ508" s="100"/>
      <c r="AR508" s="100"/>
      <c r="AS508" s="100"/>
      <c r="AT508" s="100"/>
      <c r="AU508" s="100"/>
    </row>
    <row r="509" spans="3:64" x14ac:dyDescent="0.2">
      <c r="C509" s="26"/>
      <c r="D509" s="26"/>
      <c r="AA509" s="100"/>
      <c r="AB509" s="100"/>
      <c r="AC509" s="100"/>
      <c r="AD509" s="100"/>
      <c r="AE509" s="100"/>
      <c r="AG509" s="121"/>
      <c r="AN509" s="100"/>
      <c r="AO509" s="100"/>
      <c r="AP509" s="100"/>
      <c r="AQ509" s="100"/>
      <c r="AR509" s="100"/>
      <c r="AS509" s="100"/>
      <c r="AT509" s="100"/>
      <c r="AU509" s="100"/>
    </row>
    <row r="510" spans="3:64" x14ac:dyDescent="0.2">
      <c r="C510" s="26"/>
      <c r="D510" s="26"/>
      <c r="AA510" s="100"/>
      <c r="AB510" s="100"/>
      <c r="AC510" s="100"/>
      <c r="AD510" s="100"/>
      <c r="AE510" s="100"/>
      <c r="AG510" s="121"/>
      <c r="AN510" s="100"/>
      <c r="AO510" s="100"/>
      <c r="AP510" s="100"/>
      <c r="AQ510" s="100"/>
      <c r="AR510" s="100"/>
      <c r="AS510" s="100"/>
      <c r="AT510" s="100"/>
      <c r="AU510" s="100"/>
    </row>
    <row r="511" spans="3:64" x14ac:dyDescent="0.2">
      <c r="C511" s="26"/>
      <c r="D511" s="26"/>
      <c r="AA511" s="100"/>
      <c r="AB511" s="100"/>
      <c r="AC511" s="100"/>
      <c r="AD511" s="100"/>
      <c r="AE511" s="100"/>
      <c r="AG511" s="121"/>
      <c r="AN511" s="100"/>
      <c r="AO511" s="100"/>
      <c r="AP511" s="100"/>
      <c r="AQ511" s="100"/>
      <c r="AR511" s="100"/>
      <c r="AS511" s="100"/>
      <c r="AT511" s="100"/>
      <c r="AU511" s="100"/>
      <c r="AV511" s="100"/>
      <c r="AX511" s="100"/>
    </row>
    <row r="512" spans="3:64" x14ac:dyDescent="0.2">
      <c r="C512" s="26"/>
      <c r="D512" s="26"/>
      <c r="AA512" s="100"/>
      <c r="AB512" s="100"/>
      <c r="AC512" s="100"/>
      <c r="AD512" s="100"/>
      <c r="AE512" s="100"/>
      <c r="AG512" s="121"/>
      <c r="AN512" s="100"/>
      <c r="AO512" s="100"/>
      <c r="AP512" s="100"/>
      <c r="AQ512" s="100"/>
      <c r="AR512" s="100"/>
      <c r="AS512" s="100"/>
      <c r="AT512" s="100"/>
      <c r="AU512" s="100"/>
    </row>
    <row r="513" spans="3:64" x14ac:dyDescent="0.2">
      <c r="C513" s="26"/>
      <c r="D513" s="26"/>
      <c r="AA513" s="100"/>
      <c r="AB513" s="100"/>
      <c r="AC513" s="100"/>
      <c r="AD513" s="100"/>
      <c r="AE513" s="100"/>
      <c r="AG513" s="121"/>
      <c r="AN513" s="100"/>
      <c r="AO513" s="100"/>
      <c r="AP513" s="100"/>
      <c r="AQ513" s="100"/>
      <c r="AR513" s="100"/>
      <c r="AS513" s="100"/>
      <c r="AT513" s="100"/>
      <c r="AU513" s="100"/>
    </row>
    <row r="514" spans="3:64" x14ac:dyDescent="0.2">
      <c r="C514" s="26"/>
      <c r="D514" s="26"/>
      <c r="AA514" s="100"/>
      <c r="AB514" s="100"/>
      <c r="AC514" s="100"/>
      <c r="AD514" s="100"/>
      <c r="AE514" s="100"/>
      <c r="AG514" s="121"/>
      <c r="AN514" s="100"/>
      <c r="AO514" s="100"/>
      <c r="AP514" s="100"/>
      <c r="AQ514" s="100"/>
      <c r="AR514" s="100"/>
      <c r="AS514" s="100"/>
      <c r="AT514" s="100"/>
      <c r="AU514" s="100"/>
    </row>
    <row r="515" spans="3:64" x14ac:dyDescent="0.2">
      <c r="C515" s="26"/>
      <c r="D515" s="26"/>
      <c r="AA515" s="100"/>
      <c r="AB515" s="100"/>
      <c r="AC515" s="100"/>
      <c r="AD515" s="100"/>
      <c r="AE515" s="100"/>
      <c r="AG515" s="121"/>
      <c r="AN515" s="100"/>
      <c r="AO515" s="100"/>
      <c r="AP515" s="100"/>
      <c r="AQ515" s="100"/>
      <c r="AR515" s="100"/>
      <c r="AS515" s="100"/>
      <c r="AT515" s="100"/>
      <c r="AU515" s="100"/>
    </row>
    <row r="516" spans="3:64" x14ac:dyDescent="0.2">
      <c r="C516" s="26"/>
      <c r="D516" s="26"/>
      <c r="AA516" s="100"/>
      <c r="AB516" s="100"/>
      <c r="AC516" s="100"/>
      <c r="AD516" s="100"/>
      <c r="AE516" s="100"/>
      <c r="AG516" s="121"/>
      <c r="AN516" s="100"/>
      <c r="AO516" s="100"/>
      <c r="AP516" s="100"/>
      <c r="AQ516" s="100"/>
      <c r="AR516" s="100"/>
      <c r="AS516" s="100"/>
      <c r="AT516" s="100"/>
      <c r="AU516" s="100"/>
    </row>
    <row r="517" spans="3:64" x14ac:dyDescent="0.2">
      <c r="C517" s="26"/>
      <c r="D517" s="26"/>
      <c r="AA517" s="100"/>
      <c r="AB517" s="100"/>
      <c r="AC517" s="100"/>
      <c r="AD517" s="100"/>
      <c r="AE517" s="100"/>
      <c r="AG517" s="121"/>
      <c r="AN517" s="100"/>
      <c r="AO517" s="100"/>
      <c r="AP517" s="100"/>
      <c r="AQ517" s="100"/>
      <c r="AR517" s="100"/>
      <c r="AS517" s="100"/>
      <c r="AT517" s="100"/>
      <c r="AU517" s="100"/>
      <c r="AV517" s="100"/>
      <c r="AW517" s="100"/>
      <c r="AX517" s="100"/>
      <c r="AY517" s="100"/>
      <c r="AZ517" s="100"/>
      <c r="BA517" s="100"/>
      <c r="BB517" s="100"/>
      <c r="BC517" s="100"/>
      <c r="BD517" s="100"/>
      <c r="BE517" s="100"/>
      <c r="BF517" s="100"/>
      <c r="BG517" s="100"/>
      <c r="BH517" s="100"/>
      <c r="BI517" s="100"/>
      <c r="BJ517" s="100"/>
      <c r="BK517" s="100"/>
      <c r="BL517" s="100"/>
    </row>
    <row r="518" spans="3:64" x14ac:dyDescent="0.2">
      <c r="C518" s="26"/>
      <c r="D518" s="26"/>
      <c r="AA518" s="100"/>
      <c r="AB518" s="100"/>
      <c r="AC518" s="100"/>
      <c r="AD518" s="100"/>
      <c r="AE518" s="100"/>
      <c r="AG518" s="121"/>
      <c r="AN518" s="100"/>
      <c r="AO518" s="100"/>
      <c r="AP518" s="100"/>
      <c r="AQ518" s="100"/>
      <c r="AR518" s="100"/>
      <c r="AS518" s="100"/>
      <c r="AT518" s="100"/>
      <c r="AU518" s="100"/>
    </row>
    <row r="519" spans="3:64" x14ac:dyDescent="0.2">
      <c r="C519" s="26"/>
      <c r="D519" s="26"/>
      <c r="AA519" s="100"/>
      <c r="AB519" s="100"/>
      <c r="AC519" s="100"/>
      <c r="AD519" s="100"/>
      <c r="AE519" s="100"/>
      <c r="AG519" s="121"/>
      <c r="AN519" s="100"/>
      <c r="AO519" s="100"/>
      <c r="AP519" s="100"/>
      <c r="AQ519" s="100"/>
      <c r="AR519" s="100"/>
      <c r="AS519" s="100"/>
      <c r="AT519" s="100"/>
      <c r="AU519" s="100"/>
    </row>
    <row r="520" spans="3:64" x14ac:dyDescent="0.2">
      <c r="C520" s="26"/>
      <c r="D520" s="26"/>
      <c r="AA520" s="100"/>
      <c r="AB520" s="100"/>
      <c r="AC520" s="100"/>
      <c r="AD520" s="100"/>
      <c r="AE520" s="100"/>
      <c r="AG520" s="121"/>
      <c r="AN520" s="100"/>
      <c r="AO520" s="100"/>
      <c r="AP520" s="100"/>
      <c r="AQ520" s="100"/>
      <c r="AR520" s="100"/>
      <c r="AS520" s="100"/>
      <c r="AT520" s="100"/>
      <c r="AU520" s="100"/>
    </row>
    <row r="521" spans="3:64" x14ac:dyDescent="0.2">
      <c r="C521" s="26"/>
      <c r="D521" s="26"/>
      <c r="AA521" s="100"/>
      <c r="AB521" s="100"/>
      <c r="AC521" s="100"/>
      <c r="AD521" s="100"/>
      <c r="AE521" s="100"/>
      <c r="AG521" s="121"/>
      <c r="AN521" s="100"/>
      <c r="AO521" s="100"/>
      <c r="AP521" s="100"/>
      <c r="AQ521" s="100"/>
      <c r="AR521" s="100"/>
      <c r="AS521" s="100"/>
      <c r="AT521" s="100"/>
      <c r="AU521" s="100"/>
    </row>
    <row r="522" spans="3:64" x14ac:dyDescent="0.2">
      <c r="C522" s="26"/>
      <c r="D522" s="26"/>
      <c r="AA522" s="100"/>
      <c r="AB522" s="100"/>
      <c r="AC522" s="100"/>
      <c r="AD522" s="100"/>
      <c r="AE522" s="100"/>
      <c r="AG522" s="121"/>
      <c r="AN522" s="100"/>
      <c r="AO522" s="100"/>
      <c r="AP522" s="100"/>
      <c r="AQ522" s="100"/>
      <c r="AR522" s="100"/>
      <c r="AS522" s="100"/>
      <c r="AT522" s="100"/>
      <c r="AU522" s="100"/>
    </row>
    <row r="523" spans="3:64" x14ac:dyDescent="0.2">
      <c r="C523" s="26"/>
      <c r="D523" s="26"/>
      <c r="AA523" s="100"/>
      <c r="AB523" s="100"/>
      <c r="AC523" s="100"/>
      <c r="AD523" s="100"/>
      <c r="AE523" s="100"/>
      <c r="AG523" s="121"/>
      <c r="AN523" s="100"/>
      <c r="AO523" s="100"/>
      <c r="AP523" s="100"/>
      <c r="AQ523" s="100"/>
      <c r="AR523" s="100"/>
      <c r="AS523" s="100"/>
      <c r="AT523" s="100"/>
      <c r="AU523" s="100"/>
    </row>
    <row r="524" spans="3:64" x14ac:dyDescent="0.2">
      <c r="C524" s="26"/>
      <c r="D524" s="26"/>
      <c r="AA524" s="100"/>
      <c r="AB524" s="100"/>
      <c r="AC524" s="100"/>
      <c r="AD524" s="100"/>
      <c r="AE524" s="100"/>
      <c r="AG524" s="121"/>
      <c r="AN524" s="100"/>
      <c r="AO524" s="100"/>
      <c r="AP524" s="100"/>
      <c r="AQ524" s="100"/>
      <c r="AR524" s="100"/>
      <c r="AS524" s="100"/>
      <c r="AT524" s="100"/>
      <c r="AU524" s="100"/>
    </row>
    <row r="525" spans="3:64" x14ac:dyDescent="0.2">
      <c r="C525" s="26"/>
      <c r="D525" s="26"/>
      <c r="AA525" s="100"/>
      <c r="AB525" s="100"/>
      <c r="AC525" s="100"/>
      <c r="AD525" s="100"/>
      <c r="AE525" s="100"/>
      <c r="AG525" s="121"/>
      <c r="AN525" s="100"/>
      <c r="AO525" s="100"/>
      <c r="AP525" s="100"/>
      <c r="AQ525" s="100"/>
      <c r="AR525" s="100"/>
      <c r="AS525" s="100"/>
      <c r="AT525" s="100"/>
      <c r="AU525" s="100"/>
    </row>
    <row r="526" spans="3:64" x14ac:dyDescent="0.2">
      <c r="C526" s="26"/>
      <c r="D526" s="26"/>
      <c r="AA526" s="100"/>
      <c r="AB526" s="100"/>
      <c r="AC526" s="100"/>
      <c r="AD526" s="100"/>
      <c r="AE526" s="100"/>
      <c r="AG526" s="121"/>
      <c r="AN526" s="100"/>
      <c r="AO526" s="100"/>
      <c r="AP526" s="100"/>
      <c r="AQ526" s="100"/>
      <c r="AR526" s="100"/>
      <c r="AS526" s="100"/>
      <c r="AT526" s="100"/>
      <c r="AU526" s="100"/>
    </row>
    <row r="527" spans="3:64" x14ac:dyDescent="0.2">
      <c r="C527" s="26"/>
      <c r="D527" s="26"/>
      <c r="AA527" s="100"/>
      <c r="AB527" s="100"/>
      <c r="AC527" s="100"/>
      <c r="AD527" s="100"/>
      <c r="AE527" s="100"/>
      <c r="AG527" s="121"/>
      <c r="AN527" s="100"/>
      <c r="AO527" s="100"/>
      <c r="AP527" s="100"/>
      <c r="AQ527" s="100"/>
      <c r="AR527" s="100"/>
      <c r="AS527" s="100"/>
      <c r="AT527" s="100"/>
      <c r="AU527" s="100"/>
    </row>
    <row r="528" spans="3:64" x14ac:dyDescent="0.2">
      <c r="C528" s="26"/>
      <c r="D528" s="26"/>
      <c r="AA528" s="100"/>
      <c r="AB528" s="100"/>
      <c r="AC528" s="100"/>
      <c r="AD528" s="100"/>
      <c r="AE528" s="100"/>
      <c r="AG528" s="121"/>
      <c r="AN528" s="100"/>
      <c r="AO528" s="100"/>
      <c r="AP528" s="100"/>
      <c r="AQ528" s="100"/>
      <c r="AR528" s="100"/>
      <c r="AS528" s="100"/>
      <c r="AT528" s="100"/>
      <c r="AU528" s="100"/>
    </row>
    <row r="529" spans="3:48" x14ac:dyDescent="0.2">
      <c r="C529" s="26"/>
      <c r="D529" s="26"/>
      <c r="AA529" s="100"/>
      <c r="AB529" s="100"/>
      <c r="AC529" s="100"/>
      <c r="AD529" s="100"/>
      <c r="AE529" s="100"/>
      <c r="AG529" s="121"/>
      <c r="AN529" s="100"/>
      <c r="AO529" s="100"/>
      <c r="AP529" s="100"/>
      <c r="AQ529" s="100"/>
      <c r="AR529" s="100"/>
      <c r="AS529" s="100"/>
      <c r="AT529" s="100"/>
      <c r="AU529" s="100"/>
    </row>
    <row r="530" spans="3:48" x14ac:dyDescent="0.2">
      <c r="C530" s="26"/>
      <c r="D530" s="26"/>
      <c r="AA530" s="100"/>
      <c r="AB530" s="100"/>
      <c r="AC530" s="100"/>
      <c r="AD530" s="100"/>
      <c r="AE530" s="100"/>
      <c r="AG530" s="121"/>
      <c r="AN530" s="100"/>
      <c r="AO530" s="100"/>
      <c r="AP530" s="100"/>
      <c r="AQ530" s="100"/>
      <c r="AR530" s="100"/>
      <c r="AS530" s="100"/>
      <c r="AT530" s="100"/>
      <c r="AU530" s="100"/>
    </row>
    <row r="531" spans="3:48" x14ac:dyDescent="0.2">
      <c r="C531" s="26"/>
      <c r="D531" s="26"/>
      <c r="AA531" s="100"/>
      <c r="AB531" s="100"/>
      <c r="AC531" s="100"/>
      <c r="AD531" s="100"/>
      <c r="AE531" s="100"/>
      <c r="AG531" s="121"/>
      <c r="AN531" s="100"/>
      <c r="AO531" s="100"/>
      <c r="AP531" s="100"/>
      <c r="AQ531" s="100"/>
      <c r="AR531" s="100"/>
      <c r="AS531" s="100"/>
      <c r="AT531" s="100"/>
      <c r="AU531" s="100"/>
    </row>
    <row r="532" spans="3:48" x14ac:dyDescent="0.2">
      <c r="C532" s="26"/>
      <c r="D532" s="26"/>
      <c r="AA532" s="100"/>
      <c r="AB532" s="100"/>
      <c r="AC532" s="100"/>
      <c r="AD532" s="100"/>
      <c r="AE532" s="100"/>
      <c r="AG532" s="121"/>
      <c r="AN532" s="100"/>
      <c r="AO532" s="100"/>
      <c r="AP532" s="100"/>
      <c r="AQ532" s="100"/>
      <c r="AR532" s="100"/>
      <c r="AS532" s="100"/>
      <c r="AT532" s="100"/>
      <c r="AU532" s="100"/>
    </row>
    <row r="533" spans="3:48" x14ac:dyDescent="0.2">
      <c r="C533" s="26"/>
      <c r="D533" s="26"/>
      <c r="AA533" s="100"/>
      <c r="AB533" s="100"/>
      <c r="AC533" s="100"/>
      <c r="AD533" s="100"/>
      <c r="AE533" s="100"/>
      <c r="AG533" s="121"/>
      <c r="AN533" s="100"/>
      <c r="AO533" s="100"/>
      <c r="AP533" s="100"/>
      <c r="AQ533" s="100"/>
      <c r="AR533" s="100"/>
      <c r="AS533" s="100"/>
      <c r="AT533" s="100"/>
      <c r="AU533" s="100"/>
    </row>
    <row r="534" spans="3:48" x14ac:dyDescent="0.2">
      <c r="C534" s="26"/>
      <c r="D534" s="26"/>
      <c r="AA534" s="100"/>
      <c r="AB534" s="100"/>
      <c r="AC534" s="100"/>
      <c r="AD534" s="100"/>
      <c r="AE534" s="100"/>
      <c r="AG534" s="121"/>
      <c r="AN534" s="100"/>
      <c r="AO534" s="100"/>
      <c r="AP534" s="100"/>
      <c r="AQ534" s="100"/>
      <c r="AR534" s="100"/>
      <c r="AS534" s="100"/>
      <c r="AT534" s="100"/>
      <c r="AU534" s="100"/>
    </row>
    <row r="535" spans="3:48" x14ac:dyDescent="0.2">
      <c r="C535" s="26"/>
      <c r="D535" s="26"/>
      <c r="AA535" s="100"/>
      <c r="AB535" s="100"/>
      <c r="AC535" s="100"/>
      <c r="AD535" s="100"/>
      <c r="AE535" s="100"/>
      <c r="AG535" s="121"/>
      <c r="AN535" s="100"/>
      <c r="AO535" s="100"/>
      <c r="AP535" s="100"/>
      <c r="AQ535" s="100"/>
      <c r="AR535" s="100"/>
      <c r="AS535" s="100"/>
      <c r="AT535" s="100"/>
      <c r="AU535" s="100"/>
    </row>
    <row r="536" spans="3:48" x14ac:dyDescent="0.2">
      <c r="C536" s="26"/>
      <c r="D536" s="26"/>
      <c r="AA536" s="100"/>
      <c r="AB536" s="100"/>
      <c r="AC536" s="100"/>
      <c r="AD536" s="100"/>
      <c r="AE536" s="100"/>
      <c r="AG536" s="121"/>
      <c r="AN536" s="100"/>
      <c r="AO536" s="100"/>
      <c r="AP536" s="100"/>
      <c r="AQ536" s="100"/>
      <c r="AR536" s="100"/>
      <c r="AS536" s="100"/>
      <c r="AT536" s="100"/>
      <c r="AU536" s="100"/>
    </row>
    <row r="537" spans="3:48" x14ac:dyDescent="0.2">
      <c r="C537" s="26"/>
      <c r="D537" s="26"/>
      <c r="AA537" s="100"/>
      <c r="AB537" s="100"/>
      <c r="AC537" s="100"/>
      <c r="AD537" s="100"/>
      <c r="AE537" s="100"/>
      <c r="AG537" s="121"/>
      <c r="AN537" s="100"/>
      <c r="AO537" s="100"/>
      <c r="AP537" s="100"/>
      <c r="AQ537" s="100"/>
      <c r="AR537" s="100"/>
      <c r="AS537" s="100"/>
      <c r="AT537" s="100"/>
      <c r="AU537" s="100"/>
    </row>
    <row r="538" spans="3:48" x14ac:dyDescent="0.2">
      <c r="C538" s="26"/>
      <c r="D538" s="26"/>
      <c r="AA538" s="100"/>
      <c r="AB538" s="100"/>
      <c r="AC538" s="100"/>
      <c r="AD538" s="100"/>
      <c r="AE538" s="100"/>
      <c r="AG538" s="121"/>
      <c r="AN538" s="100"/>
      <c r="AO538" s="100"/>
      <c r="AP538" s="100"/>
      <c r="AQ538" s="100"/>
      <c r="AR538" s="100"/>
      <c r="AS538" s="100"/>
      <c r="AT538" s="100"/>
      <c r="AU538" s="100"/>
    </row>
    <row r="539" spans="3:48" x14ac:dyDescent="0.2">
      <c r="C539" s="26"/>
      <c r="D539" s="26"/>
      <c r="AA539" s="100"/>
      <c r="AB539" s="100"/>
      <c r="AC539" s="100"/>
      <c r="AD539" s="100"/>
      <c r="AE539" s="100"/>
      <c r="AG539" s="121"/>
      <c r="AN539" s="100"/>
      <c r="AO539" s="100"/>
      <c r="AP539" s="100"/>
      <c r="AQ539" s="100"/>
      <c r="AR539" s="100"/>
      <c r="AS539" s="100"/>
      <c r="AT539" s="100"/>
      <c r="AU539" s="100"/>
    </row>
    <row r="540" spans="3:48" x14ac:dyDescent="0.2">
      <c r="C540" s="26"/>
      <c r="D540" s="26"/>
      <c r="AA540" s="100"/>
      <c r="AB540" s="100"/>
      <c r="AC540" s="100"/>
      <c r="AD540" s="100"/>
      <c r="AE540" s="100"/>
      <c r="AG540" s="121"/>
      <c r="AN540" s="100"/>
      <c r="AO540" s="100"/>
      <c r="AP540" s="100"/>
      <c r="AQ540" s="100"/>
      <c r="AR540" s="100"/>
      <c r="AS540" s="100"/>
      <c r="AT540" s="100"/>
      <c r="AU540" s="100"/>
    </row>
    <row r="541" spans="3:48" x14ac:dyDescent="0.2">
      <c r="C541" s="26"/>
      <c r="D541" s="26"/>
      <c r="AA541" s="100"/>
      <c r="AB541" s="100"/>
      <c r="AC541" s="100"/>
      <c r="AD541" s="100"/>
      <c r="AE541" s="100"/>
      <c r="AG541" s="121"/>
      <c r="AN541" s="100"/>
      <c r="AO541" s="100"/>
      <c r="AP541" s="100"/>
      <c r="AQ541" s="100"/>
      <c r="AR541" s="100"/>
      <c r="AS541" s="100"/>
      <c r="AT541" s="100"/>
      <c r="AU541" s="100"/>
    </row>
    <row r="542" spans="3:48" x14ac:dyDescent="0.2">
      <c r="C542" s="26"/>
      <c r="D542" s="26"/>
      <c r="AA542" s="100"/>
      <c r="AB542" s="100"/>
      <c r="AC542" s="100"/>
      <c r="AD542" s="100"/>
      <c r="AE542" s="100"/>
      <c r="AG542" s="121"/>
      <c r="AN542" s="100"/>
      <c r="AO542" s="100"/>
      <c r="AP542" s="100"/>
      <c r="AQ542" s="100"/>
      <c r="AR542" s="100"/>
      <c r="AS542" s="100"/>
      <c r="AT542" s="100"/>
      <c r="AU542" s="100"/>
      <c r="AV542" s="100"/>
    </row>
    <row r="543" spans="3:48" x14ac:dyDescent="0.2">
      <c r="C543" s="26"/>
      <c r="D543" s="26"/>
      <c r="AA543" s="100"/>
      <c r="AB543" s="100"/>
      <c r="AC543" s="100"/>
      <c r="AD543" s="100"/>
      <c r="AE543" s="100"/>
      <c r="AG543" s="121"/>
      <c r="AN543" s="100"/>
      <c r="AO543" s="100"/>
      <c r="AP543" s="100"/>
      <c r="AQ543" s="100"/>
      <c r="AR543" s="100"/>
      <c r="AS543" s="100"/>
      <c r="AT543" s="100"/>
      <c r="AU543" s="100"/>
    </row>
    <row r="544" spans="3:48" x14ac:dyDescent="0.2">
      <c r="C544" s="26"/>
      <c r="D544" s="26"/>
      <c r="AA544" s="100"/>
      <c r="AB544" s="100"/>
      <c r="AC544" s="100"/>
      <c r="AD544" s="100"/>
      <c r="AE544" s="100"/>
      <c r="AG544" s="121"/>
      <c r="AN544" s="100"/>
      <c r="AO544" s="100"/>
      <c r="AP544" s="100"/>
      <c r="AQ544" s="100"/>
      <c r="AR544" s="100"/>
      <c r="AS544" s="100"/>
      <c r="AT544" s="100"/>
      <c r="AU544" s="100"/>
    </row>
    <row r="545" spans="3:47" x14ac:dyDescent="0.2">
      <c r="C545" s="26"/>
      <c r="D545" s="26"/>
      <c r="AA545" s="100"/>
      <c r="AB545" s="100"/>
      <c r="AC545" s="100"/>
      <c r="AD545" s="100"/>
      <c r="AE545" s="100"/>
      <c r="AG545" s="121"/>
      <c r="AN545" s="100"/>
      <c r="AO545" s="100"/>
      <c r="AP545" s="100"/>
      <c r="AQ545" s="100"/>
      <c r="AR545" s="100"/>
      <c r="AS545" s="100"/>
      <c r="AT545" s="100"/>
      <c r="AU545" s="100"/>
    </row>
    <row r="546" spans="3:47" x14ac:dyDescent="0.2">
      <c r="C546" s="26"/>
      <c r="D546" s="26"/>
      <c r="AA546" s="100"/>
      <c r="AB546" s="100"/>
      <c r="AC546" s="100"/>
      <c r="AD546" s="100"/>
      <c r="AE546" s="100"/>
      <c r="AG546" s="121"/>
      <c r="AN546" s="100"/>
      <c r="AO546" s="100"/>
      <c r="AP546" s="100"/>
      <c r="AQ546" s="100"/>
      <c r="AR546" s="100"/>
      <c r="AS546" s="100"/>
      <c r="AT546" s="100"/>
      <c r="AU546" s="100"/>
    </row>
    <row r="547" spans="3:47" x14ac:dyDescent="0.2">
      <c r="C547" s="26"/>
      <c r="D547" s="26"/>
      <c r="AA547" s="100"/>
      <c r="AB547" s="100"/>
      <c r="AC547" s="100"/>
      <c r="AD547" s="100"/>
      <c r="AE547" s="100"/>
      <c r="AG547" s="121"/>
      <c r="AN547" s="100"/>
      <c r="AO547" s="100"/>
      <c r="AP547" s="100"/>
      <c r="AQ547" s="100"/>
      <c r="AR547" s="100"/>
      <c r="AS547" s="100"/>
      <c r="AT547" s="100"/>
      <c r="AU547" s="100"/>
    </row>
    <row r="548" spans="3:47" x14ac:dyDescent="0.2">
      <c r="C548" s="26"/>
      <c r="D548" s="26"/>
      <c r="AA548" s="100"/>
      <c r="AB548" s="100"/>
      <c r="AC548" s="100"/>
      <c r="AD548" s="100"/>
      <c r="AE548" s="100"/>
      <c r="AG548" s="121"/>
      <c r="AN548" s="100"/>
      <c r="AO548" s="100"/>
      <c r="AP548" s="100"/>
      <c r="AQ548" s="100"/>
      <c r="AR548" s="100"/>
      <c r="AS548" s="100"/>
      <c r="AT548" s="100"/>
      <c r="AU548" s="100"/>
    </row>
    <row r="549" spans="3:47" x14ac:dyDescent="0.2">
      <c r="C549" s="26"/>
      <c r="D549" s="26"/>
      <c r="AA549" s="100"/>
      <c r="AB549" s="100"/>
      <c r="AC549" s="100"/>
      <c r="AD549" s="100"/>
      <c r="AE549" s="100"/>
      <c r="AG549" s="121"/>
      <c r="AN549" s="100"/>
      <c r="AO549" s="100"/>
      <c r="AP549" s="100"/>
      <c r="AQ549" s="100"/>
      <c r="AR549" s="100"/>
      <c r="AS549" s="100"/>
      <c r="AT549" s="100"/>
      <c r="AU549" s="100"/>
    </row>
    <row r="550" spans="3:47" x14ac:dyDescent="0.2">
      <c r="C550" s="26"/>
      <c r="D550" s="26"/>
      <c r="AA550" s="100"/>
      <c r="AB550" s="100"/>
      <c r="AC550" s="100"/>
      <c r="AD550" s="100"/>
      <c r="AE550" s="100"/>
      <c r="AG550" s="121"/>
      <c r="AN550" s="100"/>
      <c r="AO550" s="100"/>
      <c r="AP550" s="100"/>
      <c r="AQ550" s="100"/>
      <c r="AR550" s="100"/>
      <c r="AS550" s="100"/>
      <c r="AT550" s="100"/>
      <c r="AU550" s="100"/>
    </row>
    <row r="551" spans="3:47" x14ac:dyDescent="0.2">
      <c r="C551" s="26"/>
      <c r="D551" s="26"/>
      <c r="AA551" s="100"/>
      <c r="AB551" s="100"/>
      <c r="AC551" s="100"/>
      <c r="AD551" s="100"/>
      <c r="AE551" s="100"/>
      <c r="AG551" s="121"/>
      <c r="AN551" s="100"/>
      <c r="AO551" s="100"/>
      <c r="AP551" s="100"/>
      <c r="AQ551" s="100"/>
      <c r="AR551" s="100"/>
      <c r="AS551" s="100"/>
      <c r="AT551" s="100"/>
      <c r="AU551" s="100"/>
    </row>
    <row r="552" spans="3:47" x14ac:dyDescent="0.2">
      <c r="C552" s="26"/>
      <c r="D552" s="26"/>
      <c r="AA552" s="100"/>
      <c r="AB552" s="100"/>
      <c r="AC552" s="100"/>
      <c r="AD552" s="100"/>
      <c r="AE552" s="100"/>
      <c r="AG552" s="121"/>
      <c r="AN552" s="100"/>
      <c r="AO552" s="100"/>
      <c r="AP552" s="100"/>
      <c r="AQ552" s="100"/>
      <c r="AR552" s="100"/>
      <c r="AS552" s="100"/>
      <c r="AT552" s="100"/>
      <c r="AU552" s="100"/>
    </row>
    <row r="553" spans="3:47" x14ac:dyDescent="0.2">
      <c r="C553" s="26"/>
      <c r="D553" s="26"/>
      <c r="AA553" s="100"/>
      <c r="AB553" s="100"/>
      <c r="AC553" s="100"/>
      <c r="AD553" s="100"/>
      <c r="AE553" s="100"/>
      <c r="AG553" s="121"/>
      <c r="AN553" s="100"/>
      <c r="AO553" s="100"/>
      <c r="AP553" s="100"/>
      <c r="AQ553" s="100"/>
      <c r="AR553" s="100"/>
      <c r="AS553" s="100"/>
      <c r="AT553" s="100"/>
      <c r="AU553" s="100"/>
    </row>
    <row r="554" spans="3:47" x14ac:dyDescent="0.2">
      <c r="C554" s="26"/>
      <c r="D554" s="26"/>
      <c r="AA554" s="100"/>
      <c r="AB554" s="100"/>
      <c r="AC554" s="100"/>
      <c r="AD554" s="100"/>
      <c r="AE554" s="100"/>
      <c r="AG554" s="121"/>
      <c r="AN554" s="100"/>
      <c r="AO554" s="100"/>
      <c r="AP554" s="100"/>
      <c r="AQ554" s="100"/>
      <c r="AR554" s="100"/>
      <c r="AS554" s="100"/>
      <c r="AT554" s="100"/>
      <c r="AU554" s="100"/>
    </row>
    <row r="555" spans="3:47" x14ac:dyDescent="0.2">
      <c r="C555" s="26"/>
      <c r="D555" s="26"/>
      <c r="AA555" s="100"/>
      <c r="AB555" s="100"/>
      <c r="AC555" s="100"/>
      <c r="AD555" s="100"/>
      <c r="AE555" s="100"/>
      <c r="AG555" s="121"/>
      <c r="AN555" s="100"/>
      <c r="AO555" s="100"/>
      <c r="AP555" s="100"/>
      <c r="AQ555" s="100"/>
      <c r="AR555" s="100"/>
      <c r="AS555" s="100"/>
      <c r="AT555" s="100"/>
      <c r="AU555" s="100"/>
    </row>
    <row r="556" spans="3:47" x14ac:dyDescent="0.2">
      <c r="C556" s="26"/>
      <c r="D556" s="26"/>
      <c r="AA556" s="100"/>
      <c r="AB556" s="100"/>
      <c r="AC556" s="100"/>
      <c r="AD556" s="100"/>
      <c r="AE556" s="100"/>
      <c r="AG556" s="121"/>
      <c r="AN556" s="100"/>
      <c r="AO556" s="100"/>
      <c r="AP556" s="100"/>
      <c r="AQ556" s="100"/>
      <c r="AR556" s="100"/>
      <c r="AS556" s="100"/>
      <c r="AT556" s="100"/>
      <c r="AU556" s="100"/>
    </row>
    <row r="557" spans="3:47" x14ac:dyDescent="0.2">
      <c r="C557" s="26"/>
      <c r="D557" s="26"/>
      <c r="AA557" s="100"/>
      <c r="AB557" s="100"/>
      <c r="AC557" s="100"/>
      <c r="AD557" s="100"/>
      <c r="AE557" s="100"/>
      <c r="AG557" s="121"/>
      <c r="AN557" s="100"/>
      <c r="AO557" s="100"/>
      <c r="AP557" s="100"/>
      <c r="AQ557" s="100"/>
      <c r="AR557" s="100"/>
      <c r="AS557" s="100"/>
      <c r="AT557" s="100"/>
      <c r="AU557" s="100"/>
    </row>
    <row r="558" spans="3:47" x14ac:dyDescent="0.2">
      <c r="C558" s="26"/>
      <c r="D558" s="26"/>
      <c r="AA558" s="100"/>
      <c r="AB558" s="100"/>
      <c r="AC558" s="100"/>
      <c r="AD558" s="100"/>
      <c r="AE558" s="100"/>
      <c r="AG558" s="121"/>
      <c r="AN558" s="100"/>
      <c r="AO558" s="100"/>
      <c r="AP558" s="100"/>
      <c r="AQ558" s="100"/>
      <c r="AR558" s="100"/>
      <c r="AS558" s="100"/>
      <c r="AT558" s="100"/>
      <c r="AU558" s="100"/>
    </row>
    <row r="559" spans="3:47" x14ac:dyDescent="0.2">
      <c r="C559" s="26"/>
      <c r="D559" s="26"/>
      <c r="AA559" s="100"/>
      <c r="AB559" s="100"/>
      <c r="AC559" s="100"/>
      <c r="AD559" s="100"/>
      <c r="AE559" s="100"/>
      <c r="AG559" s="121"/>
      <c r="AN559" s="100"/>
      <c r="AO559" s="100"/>
      <c r="AP559" s="100"/>
      <c r="AQ559" s="100"/>
      <c r="AR559" s="100"/>
      <c r="AS559" s="100"/>
      <c r="AT559" s="100"/>
      <c r="AU559" s="100"/>
    </row>
    <row r="560" spans="3:47" x14ac:dyDescent="0.2">
      <c r="C560" s="26"/>
      <c r="D560" s="26"/>
      <c r="AA560" s="100"/>
      <c r="AB560" s="100"/>
      <c r="AC560" s="100"/>
      <c r="AD560" s="100"/>
      <c r="AE560" s="100"/>
      <c r="AG560" s="121"/>
      <c r="AN560" s="100"/>
      <c r="AO560" s="100"/>
      <c r="AP560" s="100"/>
      <c r="AQ560" s="100"/>
      <c r="AR560" s="100"/>
      <c r="AS560" s="100"/>
      <c r="AT560" s="100"/>
      <c r="AU560" s="100"/>
    </row>
    <row r="561" spans="3:50" x14ac:dyDescent="0.2">
      <c r="C561" s="26"/>
      <c r="D561" s="26"/>
      <c r="AA561" s="100"/>
      <c r="AB561" s="100"/>
      <c r="AC561" s="100"/>
      <c r="AD561" s="100"/>
      <c r="AE561" s="100"/>
      <c r="AG561" s="121"/>
      <c r="AN561" s="100"/>
      <c r="AO561" s="100"/>
      <c r="AP561" s="100"/>
      <c r="AQ561" s="100"/>
      <c r="AR561" s="100"/>
      <c r="AS561" s="100"/>
      <c r="AT561" s="100"/>
      <c r="AU561" s="100"/>
    </row>
    <row r="562" spans="3:50" x14ac:dyDescent="0.2">
      <c r="C562" s="26"/>
      <c r="D562" s="26"/>
      <c r="AA562" s="100"/>
      <c r="AB562" s="100"/>
      <c r="AC562" s="100"/>
      <c r="AD562" s="100"/>
      <c r="AE562" s="100"/>
      <c r="AG562" s="121"/>
      <c r="AN562" s="100"/>
      <c r="AO562" s="100"/>
      <c r="AP562" s="100"/>
      <c r="AQ562" s="100"/>
      <c r="AR562" s="100"/>
      <c r="AS562" s="100"/>
      <c r="AT562" s="100"/>
      <c r="AU562" s="100"/>
      <c r="AV562" s="100"/>
    </row>
    <row r="563" spans="3:50" x14ac:dyDescent="0.2">
      <c r="C563" s="26"/>
      <c r="D563" s="26"/>
      <c r="AA563" s="100"/>
      <c r="AB563" s="100"/>
      <c r="AC563" s="100"/>
      <c r="AD563" s="100"/>
      <c r="AE563" s="100"/>
      <c r="AG563" s="121"/>
      <c r="AN563" s="100"/>
      <c r="AO563" s="100"/>
      <c r="AP563" s="100"/>
      <c r="AQ563" s="100"/>
      <c r="AR563" s="100"/>
      <c r="AS563" s="100"/>
      <c r="AT563" s="100"/>
      <c r="AU563" s="100"/>
    </row>
    <row r="564" spans="3:50" x14ac:dyDescent="0.2">
      <c r="C564" s="26"/>
      <c r="D564" s="26"/>
      <c r="AA564" s="100"/>
      <c r="AB564" s="100"/>
      <c r="AC564" s="100"/>
      <c r="AD564" s="100"/>
      <c r="AE564" s="100"/>
      <c r="AG564" s="121"/>
      <c r="AN564" s="100"/>
      <c r="AO564" s="100"/>
      <c r="AP564" s="100"/>
      <c r="AQ564" s="100"/>
      <c r="AR564" s="100"/>
      <c r="AS564" s="100"/>
      <c r="AT564" s="100"/>
      <c r="AU564" s="100"/>
    </row>
    <row r="565" spans="3:50" x14ac:dyDescent="0.2">
      <c r="C565" s="26"/>
      <c r="D565" s="26"/>
      <c r="AA565" s="100"/>
      <c r="AB565" s="100"/>
      <c r="AC565" s="100"/>
      <c r="AD565" s="100"/>
      <c r="AE565" s="100"/>
      <c r="AG565" s="121"/>
      <c r="AN565" s="100"/>
      <c r="AO565" s="100"/>
      <c r="AP565" s="100"/>
      <c r="AQ565" s="100"/>
      <c r="AR565" s="100"/>
      <c r="AS565" s="100"/>
      <c r="AT565" s="100"/>
      <c r="AU565" s="100"/>
    </row>
    <row r="566" spans="3:50" x14ac:dyDescent="0.2">
      <c r="C566" s="26"/>
      <c r="D566" s="26"/>
      <c r="AA566" s="100"/>
      <c r="AB566" s="100"/>
      <c r="AC566" s="100"/>
      <c r="AD566" s="100"/>
      <c r="AE566" s="100"/>
      <c r="AG566" s="121"/>
      <c r="AN566" s="100"/>
      <c r="AO566" s="100"/>
      <c r="AP566" s="100"/>
      <c r="AQ566" s="100"/>
      <c r="AR566" s="100"/>
      <c r="AS566" s="100"/>
      <c r="AT566" s="100"/>
      <c r="AU566" s="100"/>
    </row>
    <row r="567" spans="3:50" x14ac:dyDescent="0.2">
      <c r="C567" s="26"/>
      <c r="D567" s="26"/>
      <c r="AA567" s="100"/>
      <c r="AB567" s="100"/>
      <c r="AC567" s="100"/>
      <c r="AD567" s="100"/>
      <c r="AE567" s="100"/>
      <c r="AG567" s="121"/>
      <c r="AN567" s="100"/>
      <c r="AO567" s="100"/>
      <c r="AP567" s="100"/>
      <c r="AQ567" s="100"/>
      <c r="AR567" s="100"/>
      <c r="AS567" s="100"/>
      <c r="AT567" s="100"/>
      <c r="AU567" s="100"/>
    </row>
    <row r="568" spans="3:50" x14ac:dyDescent="0.2">
      <c r="C568" s="26"/>
      <c r="D568" s="26"/>
      <c r="AA568" s="100"/>
      <c r="AB568" s="100"/>
      <c r="AC568" s="100"/>
      <c r="AD568" s="100"/>
      <c r="AE568" s="100"/>
      <c r="AG568" s="121"/>
      <c r="AN568" s="100"/>
      <c r="AO568" s="100"/>
      <c r="AP568" s="100"/>
      <c r="AQ568" s="100"/>
      <c r="AR568" s="100"/>
      <c r="AS568" s="100"/>
      <c r="AT568" s="100"/>
      <c r="AU568" s="100"/>
    </row>
    <row r="569" spans="3:50" x14ac:dyDescent="0.2">
      <c r="C569" s="26"/>
      <c r="D569" s="26"/>
      <c r="AA569" s="100"/>
      <c r="AB569" s="100"/>
      <c r="AC569" s="100"/>
      <c r="AD569" s="100"/>
      <c r="AE569" s="100"/>
      <c r="AG569" s="121"/>
      <c r="AN569" s="100"/>
      <c r="AO569" s="100"/>
      <c r="AP569" s="100"/>
      <c r="AQ569" s="100"/>
      <c r="AR569" s="100"/>
      <c r="AS569" s="100"/>
      <c r="AT569" s="100"/>
      <c r="AU569" s="100"/>
    </row>
    <row r="570" spans="3:50" x14ac:dyDescent="0.2">
      <c r="C570" s="26"/>
      <c r="D570" s="26"/>
      <c r="AA570" s="100"/>
      <c r="AB570" s="100"/>
      <c r="AC570" s="100"/>
      <c r="AD570" s="100"/>
      <c r="AE570" s="100"/>
      <c r="AG570" s="121"/>
      <c r="AN570" s="100"/>
      <c r="AO570" s="100"/>
      <c r="AP570" s="100"/>
      <c r="AQ570" s="100"/>
      <c r="AR570" s="100"/>
      <c r="AS570" s="100"/>
      <c r="AT570" s="100"/>
      <c r="AU570" s="100"/>
    </row>
    <row r="571" spans="3:50" x14ac:dyDescent="0.2">
      <c r="C571" s="26"/>
      <c r="D571" s="26"/>
      <c r="AA571" s="100"/>
      <c r="AB571" s="100"/>
      <c r="AC571" s="100"/>
      <c r="AD571" s="100"/>
      <c r="AE571" s="100"/>
      <c r="AG571" s="121"/>
      <c r="AN571" s="100"/>
      <c r="AO571" s="100"/>
      <c r="AP571" s="100"/>
      <c r="AQ571" s="100"/>
      <c r="AR571" s="100"/>
      <c r="AS571" s="100"/>
      <c r="AT571" s="100"/>
      <c r="AU571" s="100"/>
    </row>
    <row r="572" spans="3:50" x14ac:dyDescent="0.2">
      <c r="C572" s="26"/>
      <c r="D572" s="26"/>
      <c r="AA572" s="100"/>
      <c r="AB572" s="100"/>
      <c r="AC572" s="100"/>
      <c r="AD572" s="100"/>
      <c r="AE572" s="100"/>
      <c r="AG572" s="121"/>
      <c r="AN572" s="100"/>
      <c r="AO572" s="100"/>
      <c r="AP572" s="100"/>
      <c r="AQ572" s="100"/>
      <c r="AR572" s="100"/>
      <c r="AS572" s="100"/>
      <c r="AT572" s="100"/>
      <c r="AU572" s="100"/>
    </row>
    <row r="573" spans="3:50" x14ac:dyDescent="0.2">
      <c r="C573" s="26"/>
      <c r="D573" s="26"/>
      <c r="AA573" s="100"/>
      <c r="AB573" s="100"/>
      <c r="AC573" s="100"/>
      <c r="AD573" s="100"/>
      <c r="AE573" s="100"/>
      <c r="AG573" s="121"/>
      <c r="AN573" s="100"/>
      <c r="AO573" s="100"/>
      <c r="AP573" s="100"/>
      <c r="AQ573" s="100"/>
      <c r="AR573" s="100"/>
      <c r="AS573" s="100"/>
      <c r="AT573" s="100"/>
      <c r="AU573" s="100"/>
    </row>
    <row r="574" spans="3:50" x14ac:dyDescent="0.2">
      <c r="C574" s="26"/>
      <c r="D574" s="26"/>
      <c r="AA574" s="100"/>
      <c r="AB574" s="100"/>
      <c r="AC574" s="100"/>
      <c r="AD574" s="100"/>
      <c r="AE574" s="100"/>
      <c r="AG574" s="121"/>
      <c r="AN574" s="100"/>
      <c r="AO574" s="100"/>
      <c r="AP574" s="100"/>
      <c r="AQ574" s="100"/>
      <c r="AR574" s="100"/>
      <c r="AS574" s="100"/>
      <c r="AT574" s="100"/>
      <c r="AU574" s="100"/>
      <c r="AV574" s="100"/>
    </row>
    <row r="575" spans="3:50" x14ac:dyDescent="0.2">
      <c r="C575" s="26"/>
      <c r="D575" s="26"/>
      <c r="AA575" s="100"/>
      <c r="AB575" s="100"/>
      <c r="AC575" s="100"/>
      <c r="AD575" s="100"/>
      <c r="AE575" s="100"/>
      <c r="AG575" s="121"/>
      <c r="AN575" s="100"/>
      <c r="AO575" s="100"/>
      <c r="AP575" s="100"/>
      <c r="AQ575" s="100"/>
      <c r="AR575" s="100"/>
      <c r="AS575" s="100"/>
      <c r="AT575" s="100"/>
      <c r="AU575" s="100"/>
      <c r="AV575" s="100"/>
    </row>
    <row r="576" spans="3:50" x14ac:dyDescent="0.2">
      <c r="C576" s="26"/>
      <c r="D576" s="26"/>
      <c r="AA576" s="100"/>
      <c r="AB576" s="100"/>
      <c r="AC576" s="100"/>
      <c r="AD576" s="100"/>
      <c r="AE576" s="100"/>
      <c r="AG576" s="121"/>
      <c r="AN576" s="100"/>
      <c r="AO576" s="100"/>
      <c r="AP576" s="100"/>
      <c r="AQ576" s="100"/>
      <c r="AR576" s="100"/>
      <c r="AS576" s="100"/>
      <c r="AT576" s="100"/>
      <c r="AU576" s="100"/>
      <c r="AV576" s="100"/>
      <c r="AX576" s="100"/>
    </row>
    <row r="577" spans="3:64" x14ac:dyDescent="0.2">
      <c r="C577" s="26"/>
      <c r="D577" s="26"/>
      <c r="AA577" s="100"/>
      <c r="AB577" s="100"/>
      <c r="AC577" s="100"/>
      <c r="AD577" s="100"/>
      <c r="AE577" s="100"/>
      <c r="AG577" s="121"/>
      <c r="AN577" s="100"/>
      <c r="AO577" s="100"/>
      <c r="AP577" s="100"/>
      <c r="AQ577" s="100"/>
      <c r="AR577" s="100"/>
      <c r="AS577" s="100"/>
      <c r="AT577" s="100"/>
      <c r="AU577" s="100"/>
      <c r="AV577" s="100"/>
    </row>
    <row r="578" spans="3:64" x14ac:dyDescent="0.2">
      <c r="C578" s="26"/>
      <c r="D578" s="26"/>
      <c r="AA578" s="100"/>
      <c r="AB578" s="100"/>
      <c r="AC578" s="100"/>
      <c r="AD578" s="100"/>
      <c r="AE578" s="100"/>
      <c r="AG578" s="121"/>
      <c r="AN578" s="100"/>
      <c r="AO578" s="100"/>
      <c r="AP578" s="100"/>
      <c r="AQ578" s="100"/>
      <c r="AR578" s="100"/>
      <c r="AS578" s="100"/>
      <c r="AT578" s="100"/>
      <c r="AU578" s="100"/>
    </row>
    <row r="579" spans="3:64" x14ac:dyDescent="0.2">
      <c r="C579" s="26"/>
      <c r="D579" s="26"/>
      <c r="AA579" s="100"/>
      <c r="AB579" s="100"/>
      <c r="AC579" s="100"/>
      <c r="AD579" s="100"/>
      <c r="AE579" s="100"/>
      <c r="AG579" s="121"/>
      <c r="AN579" s="100"/>
      <c r="AO579" s="100"/>
      <c r="AP579" s="100"/>
      <c r="AQ579" s="100"/>
      <c r="AR579" s="100"/>
      <c r="AS579" s="100"/>
      <c r="AT579" s="100"/>
      <c r="AU579" s="100"/>
    </row>
    <row r="580" spans="3:64" x14ac:dyDescent="0.2">
      <c r="C580" s="26"/>
      <c r="D580" s="26"/>
      <c r="AA580" s="100"/>
      <c r="AB580" s="100"/>
      <c r="AC580" s="100"/>
      <c r="AD580" s="100"/>
      <c r="AE580" s="100"/>
      <c r="AG580" s="121"/>
      <c r="AN580" s="100"/>
      <c r="AO580" s="100"/>
      <c r="AP580" s="100"/>
      <c r="AQ580" s="100"/>
      <c r="AR580" s="100"/>
      <c r="AS580" s="100"/>
      <c r="AT580" s="100"/>
      <c r="AU580" s="100"/>
    </row>
    <row r="581" spans="3:64" x14ac:dyDescent="0.2">
      <c r="C581" s="26"/>
      <c r="D581" s="26"/>
      <c r="AA581" s="100"/>
      <c r="AB581" s="100"/>
      <c r="AC581" s="100"/>
      <c r="AD581" s="100"/>
      <c r="AE581" s="100"/>
      <c r="AG581" s="121"/>
      <c r="AN581" s="100"/>
      <c r="AO581" s="100"/>
      <c r="AP581" s="100"/>
      <c r="AQ581" s="100"/>
      <c r="AR581" s="100"/>
      <c r="AS581" s="100"/>
      <c r="AT581" s="100"/>
      <c r="AU581" s="100"/>
    </row>
    <row r="582" spans="3:64" x14ac:dyDescent="0.2">
      <c r="C582" s="26"/>
      <c r="D582" s="26"/>
      <c r="AA582" s="100"/>
      <c r="AB582" s="100"/>
      <c r="AC582" s="100"/>
      <c r="AD582" s="100"/>
      <c r="AE582" s="100"/>
      <c r="AG582" s="121"/>
      <c r="AN582" s="100"/>
      <c r="AO582" s="100"/>
      <c r="AP582" s="100"/>
      <c r="AQ582" s="100"/>
      <c r="AR582" s="100"/>
      <c r="AS582" s="100"/>
      <c r="AT582" s="100"/>
      <c r="AU582" s="100"/>
    </row>
    <row r="583" spans="3:64" x14ac:dyDescent="0.2">
      <c r="C583" s="26"/>
      <c r="D583" s="26"/>
      <c r="AA583" s="100"/>
      <c r="AB583" s="100"/>
      <c r="AC583" s="100"/>
      <c r="AD583" s="100"/>
      <c r="AE583" s="100"/>
      <c r="AG583" s="121"/>
      <c r="AN583" s="100"/>
      <c r="AO583" s="100"/>
      <c r="AP583" s="100"/>
      <c r="AQ583" s="100"/>
      <c r="AR583" s="100"/>
      <c r="AS583" s="100"/>
      <c r="AT583" s="100"/>
      <c r="AU583" s="100"/>
    </row>
    <row r="584" spans="3:64" x14ac:dyDescent="0.2">
      <c r="C584" s="26"/>
      <c r="D584" s="26"/>
      <c r="AA584" s="100"/>
      <c r="AB584" s="100"/>
      <c r="AC584" s="100"/>
      <c r="AD584" s="100"/>
      <c r="AE584" s="100"/>
      <c r="AG584" s="121"/>
      <c r="AN584" s="100"/>
      <c r="AO584" s="100"/>
      <c r="AP584" s="100"/>
      <c r="AQ584" s="100"/>
      <c r="AR584" s="100"/>
      <c r="AS584" s="100"/>
      <c r="AT584" s="100"/>
      <c r="AU584" s="100"/>
    </row>
    <row r="585" spans="3:64" x14ac:dyDescent="0.2">
      <c r="C585" s="26"/>
      <c r="D585" s="26"/>
      <c r="AA585" s="100"/>
      <c r="AB585" s="100"/>
      <c r="AC585" s="100"/>
      <c r="AD585" s="100"/>
      <c r="AE585" s="100"/>
      <c r="AG585" s="121"/>
      <c r="AN585" s="100"/>
      <c r="AO585" s="100"/>
      <c r="AP585" s="100"/>
      <c r="AQ585" s="100"/>
      <c r="AR585" s="100"/>
      <c r="AS585" s="100"/>
      <c r="AT585" s="100"/>
      <c r="AU585" s="100"/>
    </row>
    <row r="586" spans="3:64" x14ac:dyDescent="0.2">
      <c r="C586" s="26"/>
      <c r="D586" s="26"/>
      <c r="AA586" s="100"/>
      <c r="AB586" s="100"/>
      <c r="AC586" s="100"/>
      <c r="AD586" s="100"/>
      <c r="AE586" s="100"/>
      <c r="AG586" s="121"/>
      <c r="AN586" s="100"/>
      <c r="AO586" s="100"/>
      <c r="AP586" s="100"/>
      <c r="AQ586" s="100"/>
      <c r="AR586" s="100"/>
      <c r="AS586" s="100"/>
      <c r="AT586" s="100"/>
      <c r="AU586" s="100"/>
    </row>
    <row r="587" spans="3:64" x14ac:dyDescent="0.2">
      <c r="C587" s="26"/>
      <c r="D587" s="26"/>
      <c r="AA587" s="100"/>
      <c r="AB587" s="100"/>
      <c r="AC587" s="100"/>
      <c r="AD587" s="100"/>
      <c r="AE587" s="100"/>
      <c r="AG587" s="121"/>
      <c r="AN587" s="100"/>
      <c r="AO587" s="100"/>
      <c r="AP587" s="100"/>
      <c r="AQ587" s="100"/>
      <c r="AR587" s="100"/>
      <c r="AS587" s="100"/>
      <c r="AT587" s="100"/>
      <c r="AU587" s="100"/>
    </row>
    <row r="588" spans="3:64" x14ac:dyDescent="0.2">
      <c r="C588" s="26"/>
      <c r="D588" s="26"/>
      <c r="AA588" s="100"/>
      <c r="AB588" s="100"/>
      <c r="AC588" s="100"/>
      <c r="AD588" s="100"/>
      <c r="AE588" s="100"/>
      <c r="AG588" s="121"/>
      <c r="AN588" s="100"/>
      <c r="AO588" s="100"/>
      <c r="AP588" s="100"/>
      <c r="AQ588" s="100"/>
      <c r="AR588" s="100"/>
      <c r="AS588" s="100"/>
      <c r="AT588" s="100"/>
      <c r="AU588" s="100"/>
      <c r="AV588" s="100"/>
      <c r="AW588" s="100"/>
      <c r="AX588" s="100"/>
      <c r="AY588" s="100"/>
      <c r="AZ588" s="100"/>
      <c r="BA588" s="100"/>
      <c r="BB588" s="100"/>
      <c r="BC588" s="100"/>
      <c r="BD588" s="100"/>
      <c r="BE588" s="100"/>
      <c r="BF588" s="100"/>
      <c r="BG588" s="100"/>
      <c r="BH588" s="100"/>
      <c r="BI588" s="100"/>
      <c r="BJ588" s="100"/>
      <c r="BK588" s="100"/>
      <c r="BL588" s="100"/>
    </row>
    <row r="589" spans="3:64" x14ac:dyDescent="0.2">
      <c r="C589" s="26"/>
      <c r="D589" s="26"/>
      <c r="AA589" s="100"/>
      <c r="AB589" s="100"/>
      <c r="AC589" s="100"/>
      <c r="AD589" s="100"/>
      <c r="AE589" s="100"/>
      <c r="AG589" s="121"/>
      <c r="AN589" s="100"/>
      <c r="AO589" s="100"/>
      <c r="AP589" s="100"/>
      <c r="AQ589" s="100"/>
      <c r="AR589" s="100"/>
      <c r="AS589" s="100"/>
      <c r="AT589" s="100"/>
      <c r="AU589" s="100"/>
    </row>
    <row r="590" spans="3:64" x14ac:dyDescent="0.2">
      <c r="C590" s="26"/>
      <c r="D590" s="26"/>
      <c r="AA590" s="100"/>
      <c r="AB590" s="100"/>
      <c r="AC590" s="100"/>
      <c r="AD590" s="100"/>
      <c r="AE590" s="100"/>
      <c r="AG590" s="121"/>
      <c r="AN590" s="100"/>
      <c r="AO590" s="100"/>
      <c r="AP590" s="100"/>
      <c r="AQ590" s="100"/>
      <c r="AR590" s="100"/>
      <c r="AS590" s="100"/>
      <c r="AT590" s="100"/>
      <c r="AU590" s="100"/>
    </row>
    <row r="591" spans="3:64" x14ac:dyDescent="0.2">
      <c r="C591" s="26"/>
      <c r="D591" s="26"/>
      <c r="AA591" s="100"/>
      <c r="AB591" s="100"/>
      <c r="AC591" s="100"/>
      <c r="AD591" s="100"/>
      <c r="AE591" s="100"/>
      <c r="AG591" s="121"/>
      <c r="AN591" s="100"/>
      <c r="AO591" s="100"/>
      <c r="AP591" s="100"/>
      <c r="AQ591" s="100"/>
      <c r="AR591" s="100"/>
      <c r="AS591" s="100"/>
      <c r="AT591" s="100"/>
      <c r="AU591" s="100"/>
    </row>
    <row r="592" spans="3:64" x14ac:dyDescent="0.2">
      <c r="C592" s="26"/>
      <c r="D592" s="26"/>
      <c r="AA592" s="100"/>
      <c r="AB592" s="100"/>
      <c r="AC592" s="100"/>
      <c r="AD592" s="100"/>
      <c r="AE592" s="100"/>
      <c r="AG592" s="121"/>
      <c r="AN592" s="100"/>
      <c r="AO592" s="100"/>
      <c r="AP592" s="100"/>
      <c r="AQ592" s="100"/>
      <c r="AR592" s="100"/>
      <c r="AS592" s="100"/>
      <c r="AT592" s="100"/>
      <c r="AU592" s="100"/>
    </row>
    <row r="593" spans="3:64" x14ac:dyDescent="0.2">
      <c r="C593" s="26"/>
      <c r="D593" s="26"/>
      <c r="AA593" s="100"/>
      <c r="AB593" s="100"/>
      <c r="AC593" s="100"/>
      <c r="AD593" s="100"/>
      <c r="AE593" s="100"/>
      <c r="AG593" s="121"/>
      <c r="AN593" s="100"/>
      <c r="AO593" s="100"/>
      <c r="AP593" s="100"/>
      <c r="AQ593" s="100"/>
      <c r="AR593" s="100"/>
      <c r="AS593" s="100"/>
      <c r="AT593" s="100"/>
      <c r="AU593" s="100"/>
    </row>
    <row r="594" spans="3:64" x14ac:dyDescent="0.2">
      <c r="C594" s="26"/>
      <c r="D594" s="26"/>
      <c r="AA594" s="100"/>
      <c r="AB594" s="100"/>
      <c r="AC594" s="100"/>
      <c r="AD594" s="100"/>
      <c r="AE594" s="100"/>
      <c r="AG594" s="121"/>
      <c r="AN594" s="100"/>
      <c r="AO594" s="100"/>
      <c r="AP594" s="100"/>
      <c r="AQ594" s="100"/>
      <c r="AR594" s="100"/>
      <c r="AS594" s="100"/>
      <c r="AT594" s="100"/>
      <c r="AU594" s="100"/>
    </row>
    <row r="595" spans="3:64" x14ac:dyDescent="0.2">
      <c r="C595" s="26"/>
      <c r="D595" s="26"/>
      <c r="AA595" s="100"/>
      <c r="AB595" s="100"/>
      <c r="AC595" s="100"/>
      <c r="AD595" s="100"/>
      <c r="AE595" s="100"/>
      <c r="AG595" s="121"/>
      <c r="AN595" s="100"/>
      <c r="AO595" s="100"/>
      <c r="AP595" s="100"/>
      <c r="AQ595" s="100"/>
      <c r="AR595" s="100"/>
      <c r="AS595" s="100"/>
      <c r="AT595" s="100"/>
      <c r="AU595" s="100"/>
    </row>
    <row r="596" spans="3:64" x14ac:dyDescent="0.2">
      <c r="C596" s="26"/>
      <c r="D596" s="26"/>
      <c r="AA596" s="100"/>
      <c r="AB596" s="100"/>
      <c r="AC596" s="100"/>
      <c r="AD596" s="100"/>
      <c r="AE596" s="100"/>
      <c r="AG596" s="121"/>
      <c r="AN596" s="100"/>
      <c r="AO596" s="100"/>
      <c r="AP596" s="100"/>
      <c r="AQ596" s="100"/>
      <c r="AR596" s="100"/>
      <c r="AS596" s="100"/>
      <c r="AT596" s="100"/>
      <c r="AU596" s="100"/>
    </row>
    <row r="597" spans="3:64" x14ac:dyDescent="0.2">
      <c r="C597" s="26"/>
      <c r="D597" s="26"/>
      <c r="AA597" s="100"/>
      <c r="AB597" s="100"/>
      <c r="AC597" s="100"/>
      <c r="AD597" s="100"/>
      <c r="AE597" s="100"/>
      <c r="AG597" s="121"/>
      <c r="AN597" s="100"/>
      <c r="AO597" s="100"/>
      <c r="AP597" s="100"/>
      <c r="AQ597" s="100"/>
      <c r="AR597" s="100"/>
      <c r="AS597" s="100"/>
      <c r="AT597" s="100"/>
      <c r="AU597" s="100"/>
      <c r="AV597" s="100"/>
    </row>
    <row r="598" spans="3:64" x14ac:dyDescent="0.2">
      <c r="C598" s="26"/>
      <c r="D598" s="26"/>
      <c r="AA598" s="100"/>
      <c r="AB598" s="100"/>
      <c r="AC598" s="100"/>
      <c r="AD598" s="100"/>
      <c r="AE598" s="100"/>
      <c r="AG598" s="121"/>
      <c r="AN598" s="100"/>
      <c r="AO598" s="100"/>
      <c r="AP598" s="100"/>
      <c r="AQ598" s="100"/>
      <c r="AR598" s="100"/>
      <c r="AS598" s="100"/>
      <c r="AT598" s="100"/>
      <c r="AU598" s="100"/>
    </row>
    <row r="599" spans="3:64" x14ac:dyDescent="0.2">
      <c r="C599" s="26"/>
      <c r="D599" s="26"/>
      <c r="AA599" s="100"/>
      <c r="AB599" s="100"/>
      <c r="AC599" s="100"/>
      <c r="AD599" s="100"/>
      <c r="AE599" s="100"/>
      <c r="AG599" s="121"/>
      <c r="AN599" s="100"/>
      <c r="AO599" s="100"/>
      <c r="AP599" s="100"/>
      <c r="AQ599" s="100"/>
      <c r="AR599" s="100"/>
      <c r="AS599" s="100"/>
      <c r="AT599" s="100"/>
      <c r="AU599" s="100"/>
    </row>
    <row r="600" spans="3:64" x14ac:dyDescent="0.2">
      <c r="C600" s="26"/>
      <c r="D600" s="26"/>
      <c r="AA600" s="100"/>
      <c r="AB600" s="100"/>
      <c r="AC600" s="100"/>
      <c r="AD600" s="100"/>
      <c r="AE600" s="100"/>
      <c r="AG600" s="121"/>
      <c r="AN600" s="100"/>
      <c r="AO600" s="100"/>
      <c r="AP600" s="100"/>
      <c r="AQ600" s="100"/>
      <c r="AR600" s="100"/>
      <c r="AS600" s="100"/>
      <c r="AT600" s="100"/>
      <c r="AU600" s="100"/>
    </row>
    <row r="601" spans="3:64" x14ac:dyDescent="0.2">
      <c r="C601" s="26"/>
      <c r="D601" s="26"/>
      <c r="AA601" s="100"/>
      <c r="AB601" s="100"/>
      <c r="AC601" s="100"/>
      <c r="AD601" s="100"/>
      <c r="AE601" s="100"/>
      <c r="AG601" s="121"/>
      <c r="AN601" s="100"/>
      <c r="AO601" s="100"/>
      <c r="AP601" s="100"/>
      <c r="AQ601" s="100"/>
      <c r="AR601" s="100"/>
      <c r="AS601" s="100"/>
      <c r="AT601" s="100"/>
      <c r="AU601" s="100"/>
      <c r="AV601" s="100"/>
      <c r="AW601" s="100"/>
      <c r="AX601" s="100"/>
      <c r="AY601" s="100"/>
      <c r="AZ601" s="100"/>
      <c r="BA601" s="100"/>
      <c r="BB601" s="100"/>
      <c r="BC601" s="100"/>
      <c r="BD601" s="100"/>
      <c r="BE601" s="100"/>
      <c r="BF601" s="100"/>
      <c r="BG601" s="100"/>
      <c r="BH601" s="100"/>
      <c r="BI601" s="100"/>
      <c r="BJ601" s="100"/>
      <c r="BK601" s="100"/>
      <c r="BL601" s="100"/>
    </row>
    <row r="602" spans="3:64" x14ac:dyDescent="0.2">
      <c r="C602" s="26"/>
      <c r="D602" s="26"/>
      <c r="AA602" s="100"/>
      <c r="AB602" s="100"/>
      <c r="AC602" s="100"/>
      <c r="AD602" s="100"/>
      <c r="AE602" s="100"/>
      <c r="AG602" s="121"/>
      <c r="AN602" s="100"/>
      <c r="AO602" s="100"/>
      <c r="AP602" s="100"/>
      <c r="AQ602" s="100"/>
      <c r="AR602" s="100"/>
      <c r="AS602" s="100"/>
      <c r="AT602" s="100"/>
      <c r="AU602" s="100"/>
    </row>
    <row r="603" spans="3:64" x14ac:dyDescent="0.2">
      <c r="C603" s="26"/>
      <c r="D603" s="26"/>
      <c r="AA603" s="100"/>
      <c r="AB603" s="100"/>
      <c r="AC603" s="100"/>
      <c r="AD603" s="100"/>
      <c r="AE603" s="100"/>
      <c r="AG603" s="121"/>
      <c r="AN603" s="100"/>
      <c r="AO603" s="100"/>
      <c r="AP603" s="100"/>
      <c r="AQ603" s="100"/>
      <c r="AR603" s="100"/>
      <c r="AS603" s="100"/>
      <c r="AT603" s="100"/>
      <c r="AU603" s="100"/>
    </row>
    <row r="604" spans="3:64" x14ac:dyDescent="0.2">
      <c r="C604" s="26"/>
      <c r="D604" s="26"/>
      <c r="AA604" s="100"/>
      <c r="AB604" s="100"/>
      <c r="AC604" s="100"/>
      <c r="AD604" s="100"/>
      <c r="AE604" s="100"/>
      <c r="AG604" s="121"/>
      <c r="AN604" s="100"/>
      <c r="AO604" s="100"/>
      <c r="AP604" s="100"/>
      <c r="AQ604" s="100"/>
      <c r="AR604" s="100"/>
      <c r="AS604" s="100"/>
      <c r="AT604" s="100"/>
      <c r="AU604" s="100"/>
    </row>
    <row r="605" spans="3:64" x14ac:dyDescent="0.2">
      <c r="C605" s="26"/>
      <c r="D605" s="26"/>
      <c r="AA605" s="100"/>
      <c r="AB605" s="100"/>
      <c r="AC605" s="100"/>
      <c r="AD605" s="100"/>
      <c r="AE605" s="100"/>
      <c r="AG605" s="121"/>
      <c r="AN605" s="100"/>
      <c r="AO605" s="100"/>
      <c r="AP605" s="100"/>
      <c r="AQ605" s="100"/>
      <c r="AR605" s="100"/>
      <c r="AS605" s="100"/>
      <c r="AT605" s="100"/>
      <c r="AU605" s="100"/>
    </row>
    <row r="606" spans="3:64" x14ac:dyDescent="0.2">
      <c r="C606" s="26"/>
      <c r="D606" s="26"/>
      <c r="AA606" s="100"/>
      <c r="AB606" s="100"/>
      <c r="AC606" s="100"/>
      <c r="AD606" s="100"/>
      <c r="AE606" s="100"/>
      <c r="AG606" s="121"/>
      <c r="AN606" s="100"/>
      <c r="AO606" s="100"/>
      <c r="AP606" s="100"/>
      <c r="AQ606" s="100"/>
      <c r="AR606" s="100"/>
      <c r="AS606" s="100"/>
      <c r="AT606" s="100"/>
      <c r="AU606" s="100"/>
    </row>
    <row r="607" spans="3:64" x14ac:dyDescent="0.2">
      <c r="C607" s="26"/>
      <c r="D607" s="26"/>
      <c r="AA607" s="100"/>
      <c r="AB607" s="100"/>
      <c r="AC607" s="100"/>
      <c r="AD607" s="100"/>
      <c r="AE607" s="100"/>
      <c r="AG607" s="121"/>
      <c r="AN607" s="100"/>
      <c r="AO607" s="100"/>
      <c r="AP607" s="100"/>
      <c r="AQ607" s="100"/>
      <c r="AR607" s="100"/>
      <c r="AS607" s="100"/>
      <c r="AT607" s="100"/>
      <c r="AU607" s="100"/>
    </row>
    <row r="608" spans="3:64" x14ac:dyDescent="0.2">
      <c r="C608" s="26"/>
      <c r="D608" s="26"/>
      <c r="AA608" s="100"/>
      <c r="AB608" s="100"/>
      <c r="AC608" s="100"/>
      <c r="AD608" s="100"/>
      <c r="AE608" s="100"/>
      <c r="AG608" s="121"/>
      <c r="AN608" s="100"/>
      <c r="AO608" s="100"/>
      <c r="AP608" s="100"/>
      <c r="AQ608" s="100"/>
      <c r="AR608" s="100"/>
      <c r="AS608" s="100"/>
      <c r="AT608" s="100"/>
      <c r="AU608" s="100"/>
    </row>
    <row r="609" spans="3:64" x14ac:dyDescent="0.2">
      <c r="C609" s="26"/>
      <c r="D609" s="26"/>
      <c r="AA609" s="100"/>
      <c r="AB609" s="100"/>
      <c r="AC609" s="100"/>
      <c r="AD609" s="100"/>
      <c r="AE609" s="100"/>
      <c r="AG609" s="121"/>
      <c r="AN609" s="100"/>
      <c r="AO609" s="100"/>
      <c r="AP609" s="100"/>
      <c r="AQ609" s="100"/>
      <c r="AR609" s="100"/>
      <c r="AS609" s="100"/>
      <c r="AT609" s="100"/>
      <c r="AU609" s="100"/>
      <c r="AV609" s="100"/>
      <c r="AW609" s="100"/>
      <c r="AX609" s="100"/>
      <c r="AY609" s="100"/>
      <c r="AZ609" s="100"/>
      <c r="BA609" s="100"/>
      <c r="BB609" s="100"/>
      <c r="BC609" s="100"/>
      <c r="BD609" s="100"/>
      <c r="BE609" s="100"/>
      <c r="BF609" s="100"/>
      <c r="BG609" s="100"/>
      <c r="BH609" s="100"/>
      <c r="BI609" s="100"/>
      <c r="BJ609" s="100"/>
      <c r="BK609" s="100"/>
      <c r="BL609" s="100"/>
    </row>
    <row r="610" spans="3:64" x14ac:dyDescent="0.2">
      <c r="C610" s="26"/>
      <c r="D610" s="26"/>
      <c r="AA610" s="100"/>
      <c r="AB610" s="100"/>
      <c r="AC610" s="100"/>
      <c r="AD610" s="100"/>
      <c r="AE610" s="100"/>
      <c r="AG610" s="121"/>
      <c r="AN610" s="100"/>
      <c r="AO610" s="100"/>
      <c r="AP610" s="100"/>
      <c r="AQ610" s="100"/>
      <c r="AR610" s="100"/>
      <c r="AS610" s="100"/>
      <c r="AT610" s="100"/>
      <c r="AU610" s="100"/>
    </row>
    <row r="611" spans="3:64" x14ac:dyDescent="0.2">
      <c r="C611" s="26"/>
      <c r="D611" s="26"/>
      <c r="AA611" s="100"/>
      <c r="AB611" s="100"/>
      <c r="AC611" s="100"/>
      <c r="AD611" s="100"/>
      <c r="AE611" s="100"/>
      <c r="AG611" s="121"/>
      <c r="AN611" s="100"/>
      <c r="AO611" s="100"/>
      <c r="AP611" s="100"/>
      <c r="AQ611" s="100"/>
      <c r="AR611" s="100"/>
      <c r="AS611" s="100"/>
      <c r="AT611" s="100"/>
      <c r="AU611" s="100"/>
    </row>
    <row r="612" spans="3:64" x14ac:dyDescent="0.2">
      <c r="C612" s="26"/>
      <c r="D612" s="26"/>
      <c r="AA612" s="100"/>
      <c r="AB612" s="100"/>
      <c r="AC612" s="100"/>
      <c r="AD612" s="100"/>
      <c r="AE612" s="100"/>
      <c r="AG612" s="121"/>
      <c r="AN612" s="100"/>
      <c r="AO612" s="100"/>
      <c r="AP612" s="100"/>
      <c r="AQ612" s="100"/>
      <c r="AR612" s="100"/>
      <c r="AS612" s="100"/>
      <c r="AT612" s="100"/>
      <c r="AU612" s="100"/>
    </row>
    <row r="613" spans="3:64" x14ac:dyDescent="0.2">
      <c r="C613" s="26"/>
      <c r="D613" s="26"/>
      <c r="AA613" s="100"/>
      <c r="AB613" s="100"/>
      <c r="AC613" s="100"/>
      <c r="AD613" s="100"/>
      <c r="AE613" s="100"/>
      <c r="AG613" s="121"/>
      <c r="AN613" s="100"/>
      <c r="AO613" s="100"/>
      <c r="AP613" s="100"/>
      <c r="AQ613" s="100"/>
      <c r="AR613" s="100"/>
      <c r="AS613" s="100"/>
      <c r="AT613" s="100"/>
      <c r="AU613" s="100"/>
    </row>
    <row r="614" spans="3:64" x14ac:dyDescent="0.2">
      <c r="C614" s="26"/>
      <c r="D614" s="26"/>
      <c r="AA614" s="100"/>
      <c r="AB614" s="100"/>
      <c r="AC614" s="100"/>
      <c r="AD614" s="100"/>
      <c r="AE614" s="100"/>
      <c r="AG614" s="121"/>
      <c r="AN614" s="100"/>
      <c r="AO614" s="100"/>
      <c r="AP614" s="100"/>
      <c r="AQ614" s="100"/>
      <c r="AR614" s="100"/>
      <c r="AS614" s="100"/>
      <c r="AT614" s="100"/>
      <c r="AU614" s="100"/>
    </row>
    <row r="615" spans="3:64" x14ac:dyDescent="0.2">
      <c r="C615" s="26"/>
      <c r="D615" s="26"/>
      <c r="AA615" s="100"/>
      <c r="AB615" s="100"/>
      <c r="AC615" s="100"/>
      <c r="AD615" s="100"/>
      <c r="AE615" s="100"/>
      <c r="AG615" s="121"/>
      <c r="AN615" s="100"/>
      <c r="AO615" s="100"/>
      <c r="AP615" s="100"/>
      <c r="AQ615" s="100"/>
      <c r="AR615" s="100"/>
      <c r="AS615" s="100"/>
      <c r="AT615" s="100"/>
      <c r="AU615" s="100"/>
    </row>
    <row r="616" spans="3:64" x14ac:dyDescent="0.2">
      <c r="C616" s="26"/>
      <c r="D616" s="26"/>
      <c r="AA616" s="100"/>
      <c r="AB616" s="100"/>
      <c r="AC616" s="100"/>
      <c r="AD616" s="100"/>
      <c r="AE616" s="100"/>
      <c r="AG616" s="121"/>
      <c r="AN616" s="100"/>
      <c r="AO616" s="100"/>
      <c r="AP616" s="100"/>
      <c r="AQ616" s="100"/>
      <c r="AR616" s="100"/>
      <c r="AS616" s="100"/>
      <c r="AT616" s="100"/>
      <c r="AU616" s="100"/>
    </row>
    <row r="617" spans="3:64" x14ac:dyDescent="0.2">
      <c r="C617" s="26"/>
      <c r="D617" s="26"/>
      <c r="AA617" s="100"/>
      <c r="AB617" s="100"/>
      <c r="AC617" s="100"/>
      <c r="AD617" s="100"/>
      <c r="AE617" s="100"/>
      <c r="AG617" s="121"/>
      <c r="AN617" s="100"/>
      <c r="AO617" s="100"/>
      <c r="AP617" s="100"/>
      <c r="AQ617" s="100"/>
      <c r="AR617" s="100"/>
      <c r="AS617" s="100"/>
      <c r="AT617" s="100"/>
      <c r="AU617" s="100"/>
    </row>
    <row r="618" spans="3:64" x14ac:dyDescent="0.2">
      <c r="C618" s="26"/>
      <c r="D618" s="26"/>
      <c r="AA618" s="100"/>
      <c r="AB618" s="100"/>
      <c r="AC618" s="100"/>
      <c r="AD618" s="100"/>
      <c r="AE618" s="100"/>
      <c r="AG618" s="121"/>
      <c r="AN618" s="100"/>
      <c r="AO618" s="100"/>
      <c r="AP618" s="100"/>
      <c r="AQ618" s="100"/>
      <c r="AR618" s="100"/>
      <c r="AS618" s="100"/>
      <c r="AT618" s="100"/>
      <c r="AU618" s="100"/>
    </row>
    <row r="619" spans="3:64" x14ac:dyDescent="0.2">
      <c r="C619" s="26"/>
      <c r="D619" s="26"/>
      <c r="AA619" s="100"/>
      <c r="AB619" s="100"/>
      <c r="AC619" s="100"/>
      <c r="AD619" s="100"/>
      <c r="AE619" s="100"/>
      <c r="AG619" s="121"/>
      <c r="AN619" s="100"/>
      <c r="AO619" s="100"/>
      <c r="AP619" s="100"/>
      <c r="AQ619" s="100"/>
      <c r="AR619" s="100"/>
      <c r="AS619" s="100"/>
      <c r="AT619" s="100"/>
      <c r="AU619" s="100"/>
    </row>
    <row r="620" spans="3:64" x14ac:dyDescent="0.2">
      <c r="C620" s="26"/>
      <c r="D620" s="26"/>
      <c r="AA620" s="100"/>
      <c r="AB620" s="100"/>
      <c r="AC620" s="100"/>
      <c r="AD620" s="100"/>
      <c r="AE620" s="100"/>
      <c r="AG620" s="121"/>
      <c r="AN620" s="100"/>
      <c r="AO620" s="100"/>
      <c r="AP620" s="100"/>
      <c r="AQ620" s="100"/>
      <c r="AR620" s="100"/>
      <c r="AS620" s="100"/>
      <c r="AT620" s="100"/>
      <c r="AU620" s="100"/>
    </row>
    <row r="621" spans="3:64" x14ac:dyDescent="0.2">
      <c r="C621" s="26"/>
      <c r="D621" s="26"/>
      <c r="AA621" s="100"/>
      <c r="AB621" s="100"/>
      <c r="AC621" s="100"/>
      <c r="AD621" s="100"/>
      <c r="AE621" s="100"/>
      <c r="AG621" s="121"/>
      <c r="AN621" s="100"/>
      <c r="AO621" s="100"/>
      <c r="AP621" s="100"/>
      <c r="AQ621" s="100"/>
      <c r="AR621" s="100"/>
      <c r="AS621" s="100"/>
      <c r="AT621" s="100"/>
      <c r="AU621" s="100"/>
    </row>
    <row r="622" spans="3:64" x14ac:dyDescent="0.2">
      <c r="C622" s="26"/>
      <c r="D622" s="26"/>
      <c r="AA622" s="100"/>
      <c r="AB622" s="100"/>
      <c r="AC622" s="100"/>
      <c r="AD622" s="100"/>
      <c r="AE622" s="100"/>
      <c r="AG622" s="121"/>
      <c r="AN622" s="100"/>
      <c r="AO622" s="100"/>
      <c r="AP622" s="100"/>
      <c r="AQ622" s="100"/>
      <c r="AR622" s="100"/>
      <c r="AS622" s="100"/>
      <c r="AT622" s="100"/>
      <c r="AU622" s="100"/>
    </row>
    <row r="623" spans="3:64" x14ac:dyDescent="0.2">
      <c r="C623" s="26"/>
      <c r="D623" s="26"/>
      <c r="AA623" s="100"/>
      <c r="AB623" s="100"/>
      <c r="AC623" s="100"/>
      <c r="AD623" s="100"/>
      <c r="AE623" s="100"/>
      <c r="AG623" s="121"/>
      <c r="AN623" s="100"/>
      <c r="AO623" s="100"/>
      <c r="AP623" s="100"/>
      <c r="AQ623" s="100"/>
      <c r="AR623" s="100"/>
      <c r="AS623" s="100"/>
      <c r="AT623" s="100"/>
      <c r="AU623" s="100"/>
      <c r="AV623" s="100"/>
    </row>
    <row r="624" spans="3:64" x14ac:dyDescent="0.2">
      <c r="C624" s="26"/>
      <c r="D624" s="26"/>
      <c r="AA624" s="100"/>
      <c r="AB624" s="100"/>
      <c r="AC624" s="100"/>
      <c r="AD624" s="100"/>
      <c r="AE624" s="100"/>
      <c r="AG624" s="121"/>
      <c r="AN624" s="100"/>
      <c r="AO624" s="100"/>
      <c r="AP624" s="100"/>
      <c r="AQ624" s="100"/>
      <c r="AR624" s="100"/>
      <c r="AS624" s="100"/>
      <c r="AT624" s="100"/>
      <c r="AU624" s="100"/>
    </row>
    <row r="625" spans="3:47" x14ac:dyDescent="0.2">
      <c r="C625" s="26"/>
      <c r="D625" s="26"/>
      <c r="AA625" s="100"/>
      <c r="AB625" s="100"/>
      <c r="AC625" s="100"/>
      <c r="AD625" s="100"/>
      <c r="AE625" s="100"/>
      <c r="AG625" s="121"/>
      <c r="AN625" s="100"/>
      <c r="AO625" s="100"/>
      <c r="AP625" s="100"/>
      <c r="AQ625" s="100"/>
      <c r="AR625" s="100"/>
      <c r="AS625" s="100"/>
      <c r="AT625" s="100"/>
      <c r="AU625" s="100"/>
    </row>
    <row r="626" spans="3:47" x14ac:dyDescent="0.2">
      <c r="C626" s="26"/>
      <c r="D626" s="26"/>
      <c r="AA626" s="100"/>
      <c r="AB626" s="100"/>
      <c r="AC626" s="100"/>
      <c r="AD626" s="100"/>
      <c r="AE626" s="100"/>
      <c r="AG626" s="121"/>
      <c r="AN626" s="100"/>
      <c r="AO626" s="100"/>
      <c r="AP626" s="100"/>
      <c r="AQ626" s="100"/>
      <c r="AR626" s="100"/>
      <c r="AS626" s="100"/>
      <c r="AT626" s="100"/>
      <c r="AU626" s="100"/>
    </row>
    <row r="627" spans="3:47" x14ac:dyDescent="0.2">
      <c r="C627" s="26"/>
      <c r="D627" s="26"/>
      <c r="AA627" s="100"/>
      <c r="AB627" s="100"/>
      <c r="AC627" s="100"/>
      <c r="AD627" s="100"/>
      <c r="AE627" s="100"/>
      <c r="AG627" s="121"/>
      <c r="AN627" s="100"/>
      <c r="AO627" s="100"/>
      <c r="AP627" s="100"/>
      <c r="AQ627" s="100"/>
      <c r="AR627" s="100"/>
      <c r="AS627" s="100"/>
      <c r="AT627" s="100"/>
      <c r="AU627" s="100"/>
    </row>
    <row r="628" spans="3:47" x14ac:dyDescent="0.2">
      <c r="C628" s="26"/>
      <c r="D628" s="26"/>
      <c r="AA628" s="100"/>
      <c r="AB628" s="100"/>
      <c r="AC628" s="100"/>
      <c r="AD628" s="100"/>
      <c r="AE628" s="100"/>
      <c r="AG628" s="121"/>
      <c r="AN628" s="100"/>
      <c r="AO628" s="100"/>
      <c r="AP628" s="100"/>
      <c r="AQ628" s="100"/>
      <c r="AR628" s="100"/>
      <c r="AS628" s="100"/>
      <c r="AT628" s="100"/>
      <c r="AU628" s="100"/>
    </row>
    <row r="629" spans="3:47" x14ac:dyDescent="0.2">
      <c r="C629" s="26"/>
      <c r="D629" s="26"/>
      <c r="AA629" s="100"/>
      <c r="AB629" s="100"/>
      <c r="AC629" s="100"/>
      <c r="AD629" s="100"/>
      <c r="AE629" s="100"/>
      <c r="AG629" s="121"/>
      <c r="AN629" s="100"/>
      <c r="AO629" s="100"/>
      <c r="AP629" s="100"/>
      <c r="AQ629" s="100"/>
      <c r="AR629" s="100"/>
      <c r="AS629" s="100"/>
      <c r="AT629" s="100"/>
      <c r="AU629" s="100"/>
    </row>
    <row r="630" spans="3:47" x14ac:dyDescent="0.2">
      <c r="C630" s="26"/>
      <c r="D630" s="26"/>
      <c r="AA630" s="100"/>
      <c r="AB630" s="100"/>
      <c r="AC630" s="100"/>
      <c r="AD630" s="100"/>
      <c r="AE630" s="100"/>
      <c r="AG630" s="121"/>
      <c r="AN630" s="100"/>
      <c r="AO630" s="100"/>
      <c r="AP630" s="100"/>
      <c r="AQ630" s="100"/>
      <c r="AR630" s="100"/>
      <c r="AS630" s="100"/>
      <c r="AT630" s="100"/>
      <c r="AU630" s="100"/>
    </row>
    <row r="631" spans="3:47" x14ac:dyDescent="0.2">
      <c r="C631" s="26"/>
      <c r="D631" s="26"/>
      <c r="AA631" s="100"/>
      <c r="AB631" s="100"/>
      <c r="AC631" s="100"/>
      <c r="AD631" s="100"/>
      <c r="AE631" s="100"/>
      <c r="AG631" s="121"/>
      <c r="AN631" s="100"/>
      <c r="AO631" s="100"/>
      <c r="AP631" s="100"/>
      <c r="AQ631" s="100"/>
      <c r="AR631" s="100"/>
      <c r="AS631" s="100"/>
      <c r="AT631" s="100"/>
      <c r="AU631" s="100"/>
    </row>
    <row r="632" spans="3:47" x14ac:dyDescent="0.2">
      <c r="C632" s="26"/>
      <c r="D632" s="26"/>
      <c r="AA632" s="100"/>
      <c r="AB632" s="100"/>
      <c r="AC632" s="100"/>
      <c r="AD632" s="100"/>
      <c r="AE632" s="100"/>
      <c r="AG632" s="121"/>
      <c r="AN632" s="100"/>
      <c r="AO632" s="100"/>
      <c r="AP632" s="100"/>
      <c r="AQ632" s="100"/>
      <c r="AR632" s="100"/>
      <c r="AS632" s="100"/>
      <c r="AT632" s="100"/>
      <c r="AU632" s="100"/>
    </row>
    <row r="633" spans="3:47" x14ac:dyDescent="0.2">
      <c r="C633" s="26"/>
      <c r="D633" s="26"/>
      <c r="AA633" s="100"/>
      <c r="AB633" s="100"/>
      <c r="AC633" s="100"/>
      <c r="AD633" s="100"/>
      <c r="AE633" s="100"/>
      <c r="AG633" s="121"/>
      <c r="AN633" s="100"/>
      <c r="AO633" s="100"/>
      <c r="AP633" s="100"/>
      <c r="AQ633" s="100"/>
      <c r="AR633" s="100"/>
      <c r="AS633" s="100"/>
      <c r="AT633" s="100"/>
      <c r="AU633" s="100"/>
    </row>
    <row r="634" spans="3:47" x14ac:dyDescent="0.2">
      <c r="C634" s="26"/>
      <c r="D634" s="26"/>
      <c r="AA634" s="100"/>
      <c r="AB634" s="100"/>
      <c r="AC634" s="100"/>
      <c r="AD634" s="100"/>
      <c r="AE634" s="100"/>
      <c r="AG634" s="121"/>
      <c r="AN634" s="100"/>
      <c r="AO634" s="100"/>
      <c r="AP634" s="100"/>
      <c r="AQ634" s="100"/>
      <c r="AR634" s="100"/>
      <c r="AS634" s="100"/>
      <c r="AT634" s="100"/>
      <c r="AU634" s="100"/>
    </row>
    <row r="635" spans="3:47" x14ac:dyDescent="0.2">
      <c r="C635" s="26"/>
      <c r="D635" s="26"/>
      <c r="AA635" s="100"/>
      <c r="AB635" s="100"/>
      <c r="AC635" s="100"/>
      <c r="AD635" s="100"/>
      <c r="AE635" s="100"/>
      <c r="AG635" s="121"/>
      <c r="AN635" s="100"/>
      <c r="AO635" s="100"/>
      <c r="AP635" s="100"/>
      <c r="AQ635" s="100"/>
      <c r="AR635" s="100"/>
      <c r="AS635" s="100"/>
      <c r="AT635" s="100"/>
      <c r="AU635" s="100"/>
    </row>
    <row r="636" spans="3:47" x14ac:dyDescent="0.2">
      <c r="C636" s="26"/>
      <c r="D636" s="26"/>
      <c r="AA636" s="100"/>
      <c r="AB636" s="100"/>
      <c r="AC636" s="100"/>
      <c r="AD636" s="100"/>
      <c r="AE636" s="100"/>
      <c r="AG636" s="121"/>
      <c r="AN636" s="100"/>
      <c r="AO636" s="100"/>
      <c r="AP636" s="100"/>
      <c r="AQ636" s="100"/>
      <c r="AR636" s="100"/>
      <c r="AS636" s="100"/>
      <c r="AT636" s="100"/>
      <c r="AU636" s="100"/>
    </row>
    <row r="637" spans="3:47" x14ac:dyDescent="0.2">
      <c r="C637" s="26"/>
      <c r="D637" s="26"/>
      <c r="AA637" s="100"/>
      <c r="AB637" s="100"/>
      <c r="AC637" s="100"/>
      <c r="AD637" s="100"/>
      <c r="AE637" s="100"/>
      <c r="AG637" s="121"/>
      <c r="AN637" s="100"/>
      <c r="AO637" s="100"/>
      <c r="AP637" s="100"/>
      <c r="AQ637" s="100"/>
      <c r="AR637" s="100"/>
      <c r="AS637" s="100"/>
      <c r="AT637" s="100"/>
      <c r="AU637" s="100"/>
    </row>
    <row r="638" spans="3:47" x14ac:dyDescent="0.2">
      <c r="C638" s="26"/>
      <c r="D638" s="26"/>
      <c r="AA638" s="100"/>
      <c r="AB638" s="100"/>
      <c r="AC638" s="100"/>
      <c r="AD638" s="100"/>
      <c r="AE638" s="100"/>
      <c r="AG638" s="121"/>
      <c r="AN638" s="100"/>
      <c r="AO638" s="100"/>
      <c r="AP638" s="100"/>
      <c r="AQ638" s="100"/>
      <c r="AR638" s="100"/>
      <c r="AS638" s="100"/>
      <c r="AT638" s="100"/>
      <c r="AU638" s="100"/>
    </row>
    <row r="639" spans="3:47" x14ac:dyDescent="0.2">
      <c r="C639" s="26"/>
      <c r="D639" s="26"/>
      <c r="AA639" s="100"/>
      <c r="AB639" s="100"/>
      <c r="AC639" s="100"/>
      <c r="AD639" s="100"/>
      <c r="AE639" s="100"/>
      <c r="AG639" s="121"/>
      <c r="AN639" s="100"/>
      <c r="AO639" s="100"/>
      <c r="AP639" s="100"/>
      <c r="AQ639" s="100"/>
      <c r="AR639" s="100"/>
      <c r="AS639" s="100"/>
      <c r="AT639" s="100"/>
      <c r="AU639" s="100"/>
    </row>
    <row r="640" spans="3:47" x14ac:dyDescent="0.2">
      <c r="C640" s="26"/>
      <c r="D640" s="26"/>
      <c r="AA640" s="100"/>
      <c r="AB640" s="100"/>
      <c r="AC640" s="100"/>
      <c r="AD640" s="100"/>
      <c r="AE640" s="100"/>
      <c r="AG640" s="121"/>
      <c r="AN640" s="100"/>
      <c r="AO640" s="100"/>
      <c r="AP640" s="100"/>
      <c r="AQ640" s="100"/>
      <c r="AR640" s="100"/>
      <c r="AS640" s="100"/>
      <c r="AT640" s="100"/>
      <c r="AU640" s="100"/>
    </row>
    <row r="641" spans="3:64" x14ac:dyDescent="0.2">
      <c r="C641" s="26"/>
      <c r="D641" s="26"/>
      <c r="AA641" s="100"/>
      <c r="AB641" s="100"/>
      <c r="AC641" s="100"/>
      <c r="AD641" s="100"/>
      <c r="AE641" s="100"/>
      <c r="AG641" s="121"/>
      <c r="AN641" s="100"/>
      <c r="AO641" s="100"/>
      <c r="AP641" s="100"/>
      <c r="AQ641" s="100"/>
      <c r="AR641" s="100"/>
      <c r="AS641" s="100"/>
      <c r="AT641" s="100"/>
      <c r="AU641" s="100"/>
    </row>
    <row r="642" spans="3:64" x14ac:dyDescent="0.2">
      <c r="C642" s="26"/>
      <c r="D642" s="26"/>
      <c r="AA642" s="100"/>
      <c r="AB642" s="100"/>
      <c r="AC642" s="100"/>
      <c r="AD642" s="100"/>
      <c r="AE642" s="100"/>
      <c r="AG642" s="121"/>
      <c r="AN642" s="100"/>
      <c r="AO642" s="100"/>
      <c r="AP642" s="100"/>
      <c r="AQ642" s="100"/>
      <c r="AR642" s="100"/>
      <c r="AS642" s="100"/>
      <c r="AT642" s="100"/>
      <c r="AU642" s="100"/>
      <c r="AV642" s="100"/>
      <c r="AW642" s="100"/>
      <c r="AX642" s="100"/>
      <c r="AY642" s="100"/>
      <c r="AZ642" s="100"/>
      <c r="BA642" s="100"/>
      <c r="BB642" s="100"/>
      <c r="BC642" s="100"/>
      <c r="BD642" s="100"/>
      <c r="BE642" s="100"/>
      <c r="BF642" s="100"/>
      <c r="BG642" s="100"/>
      <c r="BH642" s="100"/>
      <c r="BI642" s="100"/>
      <c r="BJ642" s="100"/>
      <c r="BK642" s="100"/>
      <c r="BL642" s="100"/>
    </row>
    <row r="643" spans="3:64" x14ac:dyDescent="0.2">
      <c r="C643" s="26"/>
      <c r="D643" s="26"/>
      <c r="AA643" s="100"/>
      <c r="AB643" s="100"/>
      <c r="AC643" s="100"/>
      <c r="AD643" s="100"/>
      <c r="AE643" s="100"/>
      <c r="AG643" s="121"/>
      <c r="AN643" s="100"/>
      <c r="AO643" s="100"/>
      <c r="AP643" s="100"/>
      <c r="AQ643" s="100"/>
      <c r="AR643" s="100"/>
      <c r="AS643" s="100"/>
      <c r="AT643" s="100"/>
      <c r="AU643" s="100"/>
    </row>
    <row r="644" spans="3:64" x14ac:dyDescent="0.2">
      <c r="C644" s="26"/>
      <c r="D644" s="26"/>
      <c r="AA644" s="100"/>
      <c r="AB644" s="100"/>
      <c r="AC644" s="100"/>
      <c r="AD644" s="100"/>
      <c r="AE644" s="100"/>
      <c r="AG644" s="121"/>
      <c r="AN644" s="100"/>
      <c r="AO644" s="100"/>
      <c r="AP644" s="100"/>
      <c r="AQ644" s="100"/>
      <c r="AR644" s="100"/>
      <c r="AS644" s="100"/>
      <c r="AT644" s="100"/>
      <c r="AU644" s="100"/>
    </row>
    <row r="645" spans="3:64" x14ac:dyDescent="0.2">
      <c r="C645" s="26"/>
      <c r="D645" s="26"/>
      <c r="AA645" s="100"/>
      <c r="AB645" s="100"/>
      <c r="AC645" s="100"/>
      <c r="AD645" s="100"/>
      <c r="AE645" s="100"/>
      <c r="AG645" s="121"/>
      <c r="AN645" s="100"/>
      <c r="AO645" s="100"/>
      <c r="AP645" s="100"/>
      <c r="AQ645" s="100"/>
      <c r="AR645" s="100"/>
      <c r="AS645" s="100"/>
      <c r="AT645" s="100"/>
      <c r="AU645" s="100"/>
    </row>
    <row r="646" spans="3:64" x14ac:dyDescent="0.2">
      <c r="C646" s="26"/>
      <c r="D646" s="26"/>
      <c r="AA646" s="100"/>
      <c r="AB646" s="100"/>
      <c r="AC646" s="100"/>
      <c r="AD646" s="100"/>
      <c r="AE646" s="100"/>
      <c r="AG646" s="121"/>
      <c r="AN646" s="100"/>
      <c r="AO646" s="100"/>
      <c r="AP646" s="100"/>
      <c r="AQ646" s="100"/>
      <c r="AR646" s="100"/>
      <c r="AS646" s="100"/>
      <c r="AT646" s="100"/>
      <c r="AU646" s="100"/>
    </row>
    <row r="647" spans="3:64" x14ac:dyDescent="0.2">
      <c r="C647" s="26"/>
      <c r="D647" s="26"/>
      <c r="AA647" s="100"/>
      <c r="AB647" s="100"/>
      <c r="AC647" s="100"/>
      <c r="AD647" s="100"/>
      <c r="AE647" s="100"/>
      <c r="AG647" s="121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  <c r="BA647" s="100"/>
      <c r="BB647" s="100"/>
      <c r="BC647" s="100"/>
      <c r="BD647" s="100"/>
      <c r="BE647" s="100"/>
      <c r="BF647" s="100"/>
      <c r="BG647" s="100"/>
      <c r="BH647" s="100"/>
      <c r="BI647" s="100"/>
      <c r="BJ647" s="100"/>
      <c r="BK647" s="100"/>
      <c r="BL647" s="100"/>
    </row>
    <row r="648" spans="3:64" x14ac:dyDescent="0.2">
      <c r="C648" s="26"/>
      <c r="D648" s="26"/>
      <c r="AA648" s="100"/>
      <c r="AB648" s="100"/>
      <c r="AC648" s="100"/>
      <c r="AD648" s="100"/>
      <c r="AE648" s="100"/>
      <c r="AG648" s="121"/>
      <c r="AN648" s="100"/>
      <c r="AO648" s="100"/>
      <c r="AP648" s="100"/>
      <c r="AQ648" s="100"/>
      <c r="AR648" s="100"/>
      <c r="AS648" s="100"/>
      <c r="AT648" s="100"/>
      <c r="AU648" s="100"/>
    </row>
    <row r="649" spans="3:64" x14ac:dyDescent="0.2">
      <c r="C649" s="26"/>
      <c r="D649" s="26"/>
      <c r="AA649" s="100"/>
      <c r="AB649" s="100"/>
      <c r="AC649" s="100"/>
      <c r="AD649" s="100"/>
      <c r="AE649" s="100"/>
      <c r="AG649" s="121"/>
      <c r="AN649" s="100"/>
      <c r="AO649" s="100"/>
      <c r="AP649" s="100"/>
      <c r="AQ649" s="100"/>
      <c r="AR649" s="100"/>
      <c r="AS649" s="100"/>
      <c r="AT649" s="100"/>
      <c r="AU649" s="100"/>
    </row>
    <row r="650" spans="3:64" x14ac:dyDescent="0.2">
      <c r="C650" s="26"/>
      <c r="D650" s="26"/>
      <c r="AA650" s="100"/>
      <c r="AB650" s="100"/>
      <c r="AC650" s="100"/>
      <c r="AD650" s="100"/>
      <c r="AE650" s="100"/>
      <c r="AG650" s="121"/>
      <c r="AN650" s="100"/>
      <c r="AO650" s="100"/>
      <c r="AP650" s="100"/>
      <c r="AQ650" s="100"/>
      <c r="AR650" s="100"/>
      <c r="AS650" s="100"/>
      <c r="AT650" s="100"/>
      <c r="AU650" s="100"/>
    </row>
    <row r="651" spans="3:64" x14ac:dyDescent="0.2">
      <c r="C651" s="26"/>
      <c r="D651" s="26"/>
      <c r="AA651" s="100"/>
      <c r="AB651" s="100"/>
      <c r="AC651" s="100"/>
      <c r="AD651" s="100"/>
      <c r="AE651" s="100"/>
      <c r="AG651" s="121"/>
      <c r="AN651" s="100"/>
      <c r="AO651" s="100"/>
      <c r="AP651" s="100"/>
      <c r="AQ651" s="100"/>
      <c r="AR651" s="100"/>
      <c r="AS651" s="100"/>
      <c r="AT651" s="100"/>
      <c r="AU651" s="100"/>
    </row>
    <row r="652" spans="3:64" x14ac:dyDescent="0.2">
      <c r="C652" s="26"/>
      <c r="D652" s="26"/>
      <c r="AA652" s="100"/>
      <c r="AB652" s="100"/>
      <c r="AC652" s="100"/>
      <c r="AD652" s="100"/>
      <c r="AE652" s="100"/>
      <c r="AG652" s="121"/>
      <c r="AN652" s="100"/>
      <c r="AO652" s="100"/>
      <c r="AP652" s="100"/>
      <c r="AQ652" s="100"/>
      <c r="AR652" s="100"/>
      <c r="AS652" s="100"/>
      <c r="AT652" s="100"/>
      <c r="AU652" s="100"/>
      <c r="AV652" s="100"/>
      <c r="AX652" s="100"/>
    </row>
    <row r="653" spans="3:64" x14ac:dyDescent="0.2">
      <c r="C653" s="26"/>
      <c r="D653" s="26"/>
      <c r="AA653" s="100"/>
      <c r="AB653" s="100"/>
      <c r="AC653" s="100"/>
      <c r="AD653" s="100"/>
      <c r="AE653" s="100"/>
      <c r="AG653" s="121"/>
      <c r="AN653" s="100"/>
      <c r="AO653" s="100"/>
      <c r="AP653" s="100"/>
      <c r="AQ653" s="100"/>
      <c r="AR653" s="100"/>
      <c r="AS653" s="100"/>
      <c r="AT653" s="100"/>
      <c r="AU653" s="100"/>
    </row>
    <row r="654" spans="3:64" x14ac:dyDescent="0.2">
      <c r="C654" s="26"/>
      <c r="D654" s="26"/>
      <c r="AA654" s="100"/>
      <c r="AB654" s="100"/>
      <c r="AC654" s="100"/>
      <c r="AD654" s="100"/>
      <c r="AE654" s="100"/>
      <c r="AG654" s="121"/>
      <c r="AN654" s="100"/>
      <c r="AO654" s="100"/>
      <c r="AP654" s="100"/>
      <c r="AQ654" s="100"/>
      <c r="AR654" s="100"/>
      <c r="AS654" s="100"/>
      <c r="AT654" s="100"/>
      <c r="AU654" s="100"/>
    </row>
    <row r="655" spans="3:64" x14ac:dyDescent="0.2">
      <c r="C655" s="26"/>
      <c r="D655" s="26"/>
      <c r="AA655" s="100"/>
      <c r="AB655" s="100"/>
      <c r="AC655" s="100"/>
      <c r="AD655" s="100"/>
      <c r="AE655" s="100"/>
      <c r="AG655" s="121"/>
      <c r="AN655" s="100"/>
      <c r="AO655" s="100"/>
      <c r="AP655" s="100"/>
      <c r="AQ655" s="100"/>
      <c r="AR655" s="100"/>
      <c r="AS655" s="100"/>
      <c r="AT655" s="100"/>
      <c r="AU655" s="100"/>
    </row>
    <row r="656" spans="3:64" x14ac:dyDescent="0.2">
      <c r="C656" s="26"/>
      <c r="D656" s="26"/>
      <c r="AA656" s="100"/>
      <c r="AB656" s="100"/>
      <c r="AC656" s="100"/>
      <c r="AD656" s="100"/>
      <c r="AE656" s="100"/>
      <c r="AG656" s="121"/>
      <c r="AN656" s="100"/>
      <c r="AO656" s="100"/>
      <c r="AP656" s="100"/>
      <c r="AQ656" s="100"/>
      <c r="AR656" s="100"/>
      <c r="AS656" s="100"/>
      <c r="AT656" s="100"/>
      <c r="AU656" s="100"/>
    </row>
    <row r="657" spans="3:47" x14ac:dyDescent="0.2">
      <c r="C657" s="26"/>
      <c r="D657" s="26"/>
      <c r="AA657" s="100"/>
      <c r="AB657" s="100"/>
      <c r="AC657" s="100"/>
      <c r="AD657" s="100"/>
      <c r="AE657" s="100"/>
      <c r="AG657" s="121"/>
      <c r="AN657" s="100"/>
      <c r="AO657" s="100"/>
      <c r="AP657" s="100"/>
      <c r="AQ657" s="100"/>
      <c r="AR657" s="100"/>
      <c r="AS657" s="100"/>
      <c r="AT657" s="100"/>
      <c r="AU657" s="100"/>
    </row>
    <row r="658" spans="3:47" x14ac:dyDescent="0.2">
      <c r="C658" s="26"/>
      <c r="D658" s="26"/>
      <c r="AA658" s="100"/>
      <c r="AB658" s="100"/>
      <c r="AC658" s="100"/>
      <c r="AD658" s="100"/>
      <c r="AE658" s="100"/>
      <c r="AG658" s="121"/>
      <c r="AN658" s="100"/>
      <c r="AO658" s="100"/>
      <c r="AP658" s="100"/>
      <c r="AQ658" s="100"/>
      <c r="AR658" s="100"/>
      <c r="AS658" s="100"/>
      <c r="AT658" s="100"/>
      <c r="AU658" s="100"/>
    </row>
    <row r="659" spans="3:47" x14ac:dyDescent="0.2">
      <c r="C659" s="26"/>
      <c r="D659" s="26"/>
      <c r="AA659" s="100"/>
      <c r="AB659" s="100"/>
      <c r="AC659" s="100"/>
      <c r="AD659" s="100"/>
      <c r="AE659" s="100"/>
      <c r="AG659" s="121"/>
      <c r="AN659" s="100"/>
      <c r="AO659" s="100"/>
      <c r="AP659" s="100"/>
      <c r="AQ659" s="100"/>
      <c r="AR659" s="100"/>
      <c r="AS659" s="100"/>
      <c r="AT659" s="100"/>
      <c r="AU659" s="100"/>
    </row>
    <row r="660" spans="3:47" x14ac:dyDescent="0.2">
      <c r="C660" s="26"/>
      <c r="D660" s="26"/>
      <c r="AA660" s="100"/>
      <c r="AB660" s="100"/>
      <c r="AC660" s="100"/>
      <c r="AD660" s="100"/>
      <c r="AE660" s="100"/>
      <c r="AG660" s="121"/>
      <c r="AN660" s="100"/>
      <c r="AO660" s="100"/>
      <c r="AP660" s="100"/>
      <c r="AQ660" s="100"/>
      <c r="AR660" s="100"/>
      <c r="AS660" s="100"/>
      <c r="AT660" s="100"/>
      <c r="AU660" s="100"/>
    </row>
    <row r="661" spans="3:47" x14ac:dyDescent="0.2">
      <c r="C661" s="26"/>
      <c r="D661" s="26"/>
      <c r="AA661" s="100"/>
      <c r="AB661" s="100"/>
      <c r="AC661" s="100"/>
      <c r="AD661" s="100"/>
      <c r="AE661" s="100"/>
      <c r="AG661" s="121"/>
      <c r="AN661" s="100"/>
      <c r="AO661" s="100"/>
      <c r="AP661" s="100"/>
      <c r="AQ661" s="100"/>
      <c r="AR661" s="100"/>
      <c r="AS661" s="100"/>
      <c r="AT661" s="100"/>
      <c r="AU661" s="100"/>
    </row>
    <row r="662" spans="3:47" x14ac:dyDescent="0.2">
      <c r="C662" s="26"/>
      <c r="D662" s="26"/>
      <c r="AA662" s="100"/>
      <c r="AB662" s="100"/>
      <c r="AC662" s="100"/>
      <c r="AD662" s="100"/>
      <c r="AE662" s="100"/>
      <c r="AG662" s="121"/>
      <c r="AN662" s="100"/>
      <c r="AO662" s="100"/>
      <c r="AP662" s="100"/>
      <c r="AQ662" s="100"/>
      <c r="AR662" s="100"/>
      <c r="AS662" s="100"/>
      <c r="AT662" s="100"/>
      <c r="AU662" s="100"/>
    </row>
    <row r="663" spans="3:47" x14ac:dyDescent="0.2">
      <c r="C663" s="26"/>
      <c r="D663" s="26"/>
      <c r="AA663" s="100"/>
      <c r="AB663" s="100"/>
      <c r="AC663" s="100"/>
      <c r="AD663" s="100"/>
      <c r="AE663" s="100"/>
      <c r="AG663" s="121"/>
      <c r="AN663" s="100"/>
      <c r="AO663" s="100"/>
      <c r="AP663" s="100"/>
      <c r="AQ663" s="100"/>
      <c r="AR663" s="100"/>
      <c r="AS663" s="100"/>
      <c r="AT663" s="100"/>
      <c r="AU663" s="100"/>
    </row>
    <row r="664" spans="3:47" x14ac:dyDescent="0.2">
      <c r="C664" s="26"/>
      <c r="D664" s="26"/>
      <c r="AA664" s="100"/>
      <c r="AB664" s="100"/>
      <c r="AC664" s="100"/>
      <c r="AD664" s="100"/>
      <c r="AE664" s="100"/>
      <c r="AG664" s="121"/>
      <c r="AN664" s="100"/>
      <c r="AO664" s="100"/>
      <c r="AP664" s="100"/>
      <c r="AQ664" s="100"/>
      <c r="AR664" s="100"/>
      <c r="AS664" s="100"/>
      <c r="AT664" s="100"/>
      <c r="AU664" s="100"/>
    </row>
    <row r="665" spans="3:47" x14ac:dyDescent="0.2">
      <c r="C665" s="26"/>
      <c r="D665" s="26"/>
      <c r="AA665" s="100"/>
      <c r="AB665" s="100"/>
      <c r="AC665" s="100"/>
      <c r="AD665" s="100"/>
      <c r="AE665" s="100"/>
      <c r="AG665" s="121"/>
      <c r="AN665" s="100"/>
      <c r="AO665" s="100"/>
      <c r="AP665" s="100"/>
      <c r="AQ665" s="100"/>
      <c r="AR665" s="100"/>
      <c r="AS665" s="100"/>
      <c r="AT665" s="100"/>
      <c r="AU665" s="100"/>
    </row>
    <row r="666" spans="3:47" x14ac:dyDescent="0.2">
      <c r="C666" s="26"/>
      <c r="D666" s="26"/>
      <c r="AA666" s="100"/>
      <c r="AB666" s="100"/>
      <c r="AC666" s="100"/>
      <c r="AD666" s="100"/>
      <c r="AE666" s="100"/>
      <c r="AG666" s="121"/>
      <c r="AN666" s="100"/>
      <c r="AO666" s="100"/>
      <c r="AP666" s="100"/>
      <c r="AQ666" s="100"/>
      <c r="AR666" s="100"/>
      <c r="AS666" s="100"/>
      <c r="AT666" s="100"/>
      <c r="AU666" s="100"/>
    </row>
    <row r="667" spans="3:47" x14ac:dyDescent="0.2">
      <c r="C667" s="26"/>
      <c r="D667" s="26"/>
      <c r="AA667" s="100"/>
      <c r="AB667" s="100"/>
      <c r="AC667" s="100"/>
      <c r="AD667" s="100"/>
      <c r="AE667" s="100"/>
      <c r="AG667" s="121"/>
      <c r="AN667" s="100"/>
      <c r="AO667" s="100"/>
      <c r="AP667" s="100"/>
      <c r="AQ667" s="100"/>
      <c r="AR667" s="100"/>
      <c r="AS667" s="100"/>
      <c r="AT667" s="100"/>
      <c r="AU667" s="100"/>
    </row>
    <row r="668" spans="3:47" x14ac:dyDescent="0.2">
      <c r="C668" s="26"/>
      <c r="D668" s="26"/>
      <c r="AA668" s="100"/>
      <c r="AB668" s="100"/>
      <c r="AC668" s="100"/>
      <c r="AD668" s="100"/>
      <c r="AE668" s="100"/>
      <c r="AG668" s="121"/>
      <c r="AN668" s="100"/>
      <c r="AO668" s="100"/>
      <c r="AP668" s="100"/>
      <c r="AQ668" s="100"/>
      <c r="AR668" s="100"/>
      <c r="AS668" s="100"/>
      <c r="AT668" s="100"/>
      <c r="AU668" s="100"/>
    </row>
    <row r="669" spans="3:47" x14ac:dyDescent="0.2">
      <c r="C669" s="26"/>
      <c r="D669" s="26"/>
      <c r="AA669" s="100"/>
      <c r="AB669" s="100"/>
      <c r="AC669" s="100"/>
      <c r="AD669" s="100"/>
      <c r="AE669" s="100"/>
      <c r="AG669" s="121"/>
      <c r="AN669" s="100"/>
      <c r="AO669" s="100"/>
      <c r="AP669" s="100"/>
      <c r="AQ669" s="100"/>
      <c r="AR669" s="100"/>
      <c r="AS669" s="100"/>
      <c r="AT669" s="100"/>
      <c r="AU669" s="100"/>
    </row>
    <row r="670" spans="3:47" x14ac:dyDescent="0.2">
      <c r="C670" s="26"/>
      <c r="D670" s="26"/>
      <c r="AA670" s="100"/>
      <c r="AB670" s="100"/>
      <c r="AC670" s="100"/>
      <c r="AD670" s="100"/>
      <c r="AE670" s="100"/>
      <c r="AG670" s="121"/>
      <c r="AN670" s="100"/>
      <c r="AO670" s="100"/>
      <c r="AP670" s="100"/>
      <c r="AQ670" s="100"/>
      <c r="AR670" s="100"/>
      <c r="AS670" s="100"/>
      <c r="AT670" s="100"/>
      <c r="AU670" s="100"/>
    </row>
    <row r="671" spans="3:47" x14ac:dyDescent="0.2">
      <c r="C671" s="26"/>
      <c r="D671" s="26"/>
      <c r="AA671" s="100"/>
      <c r="AB671" s="100"/>
      <c r="AC671" s="100"/>
      <c r="AD671" s="100"/>
      <c r="AE671" s="100"/>
      <c r="AG671" s="121"/>
      <c r="AN671" s="100"/>
      <c r="AO671" s="100"/>
      <c r="AP671" s="100"/>
      <c r="AQ671" s="100"/>
      <c r="AR671" s="100"/>
      <c r="AS671" s="100"/>
      <c r="AT671" s="100"/>
      <c r="AU671" s="100"/>
    </row>
    <row r="672" spans="3:47" x14ac:dyDescent="0.2">
      <c r="C672" s="26"/>
      <c r="D672" s="26"/>
      <c r="AA672" s="100"/>
      <c r="AB672" s="100"/>
      <c r="AC672" s="100"/>
      <c r="AD672" s="100"/>
      <c r="AE672" s="100"/>
      <c r="AG672" s="121"/>
      <c r="AN672" s="100"/>
      <c r="AO672" s="100"/>
      <c r="AP672" s="100"/>
      <c r="AQ672" s="100"/>
      <c r="AR672" s="100"/>
      <c r="AS672" s="100"/>
      <c r="AT672" s="100"/>
      <c r="AU672" s="100"/>
    </row>
    <row r="673" spans="3:64" x14ac:dyDescent="0.2">
      <c r="C673" s="26"/>
      <c r="D673" s="26"/>
      <c r="AA673" s="100"/>
      <c r="AB673" s="100"/>
      <c r="AC673" s="100"/>
      <c r="AD673" s="100"/>
      <c r="AE673" s="100"/>
      <c r="AG673" s="121"/>
      <c r="AN673" s="100"/>
      <c r="AO673" s="100"/>
      <c r="AP673" s="100"/>
      <c r="AQ673" s="100"/>
      <c r="AR673" s="100"/>
      <c r="AS673" s="100"/>
      <c r="AT673" s="100"/>
      <c r="AU673" s="100"/>
    </row>
    <row r="674" spans="3:64" x14ac:dyDescent="0.2">
      <c r="C674" s="26"/>
      <c r="D674" s="26"/>
      <c r="AA674" s="100"/>
      <c r="AB674" s="100"/>
      <c r="AC674" s="100"/>
      <c r="AD674" s="100"/>
      <c r="AE674" s="100"/>
      <c r="AG674" s="121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  <c r="BA674" s="100"/>
      <c r="BB674" s="100"/>
      <c r="BC674" s="100"/>
      <c r="BD674" s="100"/>
      <c r="BE674" s="100"/>
      <c r="BF674" s="100"/>
      <c r="BG674" s="100"/>
      <c r="BH674" s="100"/>
      <c r="BI674" s="100"/>
      <c r="BJ674" s="100"/>
      <c r="BK674" s="100"/>
      <c r="BL674" s="100"/>
    </row>
    <row r="675" spans="3:64" x14ac:dyDescent="0.2">
      <c r="C675" s="26"/>
      <c r="D675" s="26"/>
      <c r="AA675" s="100"/>
      <c r="AB675" s="100"/>
      <c r="AC675" s="100"/>
      <c r="AD675" s="100"/>
      <c r="AE675" s="100"/>
      <c r="AG675" s="121"/>
      <c r="AN675" s="100"/>
      <c r="AO675" s="100"/>
      <c r="AP675" s="100"/>
      <c r="AQ675" s="100"/>
      <c r="AR675" s="100"/>
      <c r="AS675" s="100"/>
      <c r="AT675" s="100"/>
      <c r="AU675" s="100"/>
    </row>
    <row r="676" spans="3:64" x14ac:dyDescent="0.2">
      <c r="C676" s="26"/>
      <c r="D676" s="26"/>
      <c r="AA676" s="100"/>
      <c r="AB676" s="100"/>
      <c r="AC676" s="100"/>
      <c r="AD676" s="100"/>
      <c r="AE676" s="100"/>
      <c r="AG676" s="121"/>
      <c r="AN676" s="100"/>
      <c r="AO676" s="100"/>
      <c r="AP676" s="100"/>
      <c r="AQ676" s="100"/>
      <c r="AR676" s="100"/>
      <c r="AS676" s="100"/>
      <c r="AT676" s="100"/>
      <c r="AU676" s="100"/>
    </row>
    <row r="677" spans="3:64" x14ac:dyDescent="0.2">
      <c r="C677" s="26"/>
      <c r="D677" s="26"/>
      <c r="AA677" s="100"/>
      <c r="AB677" s="100"/>
      <c r="AC677" s="100"/>
      <c r="AD677" s="100"/>
      <c r="AE677" s="100"/>
      <c r="AG677" s="121"/>
      <c r="AN677" s="100"/>
      <c r="AO677" s="100"/>
      <c r="AP677" s="100"/>
      <c r="AQ677" s="100"/>
      <c r="AR677" s="100"/>
      <c r="AS677" s="100"/>
      <c r="AT677" s="100"/>
      <c r="AU677" s="100"/>
    </row>
    <row r="678" spans="3:64" x14ac:dyDescent="0.2">
      <c r="C678" s="26"/>
      <c r="D678" s="26"/>
      <c r="AA678" s="100"/>
      <c r="AB678" s="100"/>
      <c r="AC678" s="100"/>
      <c r="AD678" s="100"/>
      <c r="AE678" s="100"/>
      <c r="AG678" s="121"/>
      <c r="AN678" s="100"/>
      <c r="AO678" s="100"/>
      <c r="AP678" s="100"/>
      <c r="AQ678" s="100"/>
      <c r="AR678" s="100"/>
      <c r="AS678" s="100"/>
      <c r="AT678" s="100"/>
      <c r="AU678" s="100"/>
    </row>
    <row r="679" spans="3:64" x14ac:dyDescent="0.2">
      <c r="C679" s="26"/>
      <c r="D679" s="26"/>
      <c r="AA679" s="100"/>
      <c r="AB679" s="100"/>
      <c r="AC679" s="100"/>
      <c r="AD679" s="100"/>
      <c r="AE679" s="100"/>
      <c r="AG679" s="121"/>
      <c r="AN679" s="100"/>
      <c r="AO679" s="100"/>
      <c r="AP679" s="100"/>
      <c r="AQ679" s="100"/>
      <c r="AR679" s="100"/>
      <c r="AS679" s="100"/>
      <c r="AT679" s="100"/>
      <c r="AU679" s="100"/>
    </row>
    <row r="680" spans="3:64" x14ac:dyDescent="0.2">
      <c r="C680" s="26"/>
      <c r="D680" s="26"/>
      <c r="AA680" s="100"/>
      <c r="AB680" s="100"/>
      <c r="AC680" s="100"/>
      <c r="AD680" s="100"/>
      <c r="AE680" s="100"/>
      <c r="AG680" s="121"/>
      <c r="AN680" s="100"/>
      <c r="AO680" s="100"/>
      <c r="AP680" s="100"/>
      <c r="AQ680" s="100"/>
      <c r="AR680" s="100"/>
      <c r="AS680" s="100"/>
      <c r="AT680" s="100"/>
      <c r="AU680" s="100"/>
    </row>
    <row r="681" spans="3:64" x14ac:dyDescent="0.2">
      <c r="C681" s="26"/>
      <c r="D681" s="26"/>
      <c r="AA681" s="100"/>
      <c r="AB681" s="100"/>
      <c r="AC681" s="100"/>
      <c r="AD681" s="100"/>
      <c r="AE681" s="100"/>
      <c r="AG681" s="121"/>
      <c r="AN681" s="100"/>
      <c r="AO681" s="100"/>
      <c r="AP681" s="100"/>
      <c r="AQ681" s="100"/>
      <c r="AR681" s="100"/>
      <c r="AS681" s="100"/>
      <c r="AT681" s="100"/>
      <c r="AU681" s="100"/>
    </row>
    <row r="682" spans="3:64" x14ac:dyDescent="0.2">
      <c r="C682" s="26"/>
      <c r="D682" s="26"/>
      <c r="AA682" s="100"/>
      <c r="AB682" s="100"/>
      <c r="AC682" s="100"/>
      <c r="AD682" s="100"/>
      <c r="AE682" s="100"/>
      <c r="AG682" s="121"/>
      <c r="AN682" s="100"/>
      <c r="AO682" s="100"/>
      <c r="AP682" s="100"/>
      <c r="AQ682" s="100"/>
      <c r="AR682" s="100"/>
      <c r="AS682" s="100"/>
      <c r="AT682" s="100"/>
      <c r="AU682" s="100"/>
    </row>
    <row r="683" spans="3:64" x14ac:dyDescent="0.2">
      <c r="C683" s="26"/>
      <c r="D683" s="26"/>
      <c r="AA683" s="100"/>
      <c r="AB683" s="100"/>
      <c r="AC683" s="100"/>
      <c r="AD683" s="100"/>
      <c r="AE683" s="100"/>
      <c r="AG683" s="121"/>
      <c r="AN683" s="100"/>
      <c r="AO683" s="100"/>
      <c r="AP683" s="100"/>
      <c r="AQ683" s="100"/>
      <c r="AR683" s="100"/>
      <c r="AS683" s="100"/>
      <c r="AT683" s="100"/>
      <c r="AU683" s="100"/>
    </row>
    <row r="684" spans="3:64" x14ac:dyDescent="0.2">
      <c r="C684" s="26"/>
      <c r="D684" s="26"/>
      <c r="AA684" s="100"/>
      <c r="AB684" s="100"/>
      <c r="AC684" s="100"/>
      <c r="AD684" s="100"/>
      <c r="AE684" s="100"/>
      <c r="AG684" s="121"/>
      <c r="AN684" s="100"/>
      <c r="AO684" s="100"/>
      <c r="AP684" s="100"/>
      <c r="AQ684" s="100"/>
      <c r="AR684" s="100"/>
      <c r="AS684" s="100"/>
      <c r="AT684" s="100"/>
      <c r="AU684" s="100"/>
    </row>
    <row r="685" spans="3:64" x14ac:dyDescent="0.2">
      <c r="C685" s="26"/>
      <c r="D685" s="26"/>
      <c r="AA685" s="100"/>
      <c r="AB685" s="100"/>
      <c r="AC685" s="100"/>
      <c r="AD685" s="100"/>
      <c r="AE685" s="100"/>
      <c r="AG685" s="121"/>
      <c r="AN685" s="100"/>
      <c r="AO685" s="100"/>
      <c r="AP685" s="100"/>
      <c r="AQ685" s="100"/>
      <c r="AR685" s="100"/>
      <c r="AS685" s="100"/>
      <c r="AT685" s="100"/>
      <c r="AU685" s="100"/>
    </row>
    <row r="686" spans="3:64" x14ac:dyDescent="0.2">
      <c r="C686" s="26"/>
      <c r="D686" s="26"/>
      <c r="AA686" s="100"/>
      <c r="AB686" s="100"/>
      <c r="AC686" s="100"/>
      <c r="AD686" s="100"/>
      <c r="AE686" s="100"/>
      <c r="AG686" s="121"/>
      <c r="AN686" s="100"/>
      <c r="AO686" s="100"/>
      <c r="AP686" s="100"/>
      <c r="AQ686" s="100"/>
      <c r="AR686" s="100"/>
      <c r="AS686" s="100"/>
      <c r="AT686" s="100"/>
      <c r="AU686" s="100"/>
    </row>
    <row r="687" spans="3:64" x14ac:dyDescent="0.2">
      <c r="C687" s="26"/>
      <c r="D687" s="26"/>
      <c r="AA687" s="100"/>
      <c r="AB687" s="100"/>
      <c r="AC687" s="100"/>
      <c r="AD687" s="100"/>
      <c r="AE687" s="100"/>
      <c r="AG687" s="121"/>
      <c r="AN687" s="100"/>
      <c r="AO687" s="100"/>
      <c r="AP687" s="100"/>
      <c r="AQ687" s="100"/>
      <c r="AR687" s="100"/>
      <c r="AS687" s="100"/>
      <c r="AT687" s="100"/>
      <c r="AU687" s="100"/>
    </row>
    <row r="688" spans="3:64" x14ac:dyDescent="0.2">
      <c r="C688" s="26"/>
      <c r="D688" s="26"/>
      <c r="AA688" s="100"/>
      <c r="AB688" s="100"/>
      <c r="AC688" s="100"/>
      <c r="AD688" s="100"/>
      <c r="AE688" s="100"/>
      <c r="AG688" s="121"/>
      <c r="AN688" s="100"/>
      <c r="AO688" s="100"/>
      <c r="AP688" s="100"/>
      <c r="AQ688" s="100"/>
      <c r="AR688" s="100"/>
      <c r="AS688" s="100"/>
      <c r="AT688" s="100"/>
      <c r="AU688" s="100"/>
    </row>
    <row r="689" spans="3:47" x14ac:dyDescent="0.2">
      <c r="C689" s="26"/>
      <c r="D689" s="26"/>
      <c r="AA689" s="100"/>
      <c r="AB689" s="100"/>
      <c r="AC689" s="100"/>
      <c r="AD689" s="100"/>
      <c r="AE689" s="100"/>
      <c r="AG689" s="121"/>
      <c r="AN689" s="100"/>
      <c r="AO689" s="100"/>
      <c r="AP689" s="100"/>
      <c r="AQ689" s="100"/>
      <c r="AR689" s="100"/>
      <c r="AS689" s="100"/>
      <c r="AT689" s="100"/>
      <c r="AU689" s="100"/>
    </row>
    <row r="690" spans="3:47" x14ac:dyDescent="0.2">
      <c r="C690" s="26"/>
      <c r="D690" s="26"/>
      <c r="AA690" s="100"/>
      <c r="AB690" s="100"/>
      <c r="AC690" s="100"/>
      <c r="AD690" s="100"/>
      <c r="AE690" s="100"/>
      <c r="AG690" s="121"/>
      <c r="AN690" s="100"/>
      <c r="AO690" s="100"/>
      <c r="AP690" s="100"/>
      <c r="AQ690" s="100"/>
      <c r="AR690" s="100"/>
      <c r="AS690" s="100"/>
      <c r="AT690" s="100"/>
      <c r="AU690" s="100"/>
    </row>
    <row r="691" spans="3:47" x14ac:dyDescent="0.2">
      <c r="C691" s="26"/>
      <c r="D691" s="26"/>
      <c r="AA691" s="100"/>
      <c r="AB691" s="100"/>
      <c r="AC691" s="100"/>
      <c r="AD691" s="100"/>
      <c r="AE691" s="100"/>
      <c r="AG691" s="121"/>
      <c r="AN691" s="100"/>
      <c r="AO691" s="100"/>
      <c r="AP691" s="100"/>
      <c r="AQ691" s="100"/>
      <c r="AR691" s="100"/>
      <c r="AS691" s="100"/>
      <c r="AT691" s="100"/>
      <c r="AU691" s="100"/>
    </row>
    <row r="692" spans="3:47" x14ac:dyDescent="0.2">
      <c r="C692" s="26"/>
      <c r="D692" s="26"/>
      <c r="AA692" s="100"/>
      <c r="AB692" s="100"/>
      <c r="AC692" s="100"/>
      <c r="AD692" s="100"/>
      <c r="AE692" s="100"/>
      <c r="AG692" s="121"/>
      <c r="AN692" s="100"/>
      <c r="AO692" s="100"/>
      <c r="AP692" s="100"/>
      <c r="AQ692" s="100"/>
      <c r="AR692" s="100"/>
      <c r="AS692" s="100"/>
      <c r="AT692" s="100"/>
      <c r="AU692" s="100"/>
    </row>
    <row r="693" spans="3:47" x14ac:dyDescent="0.2">
      <c r="C693" s="26"/>
      <c r="D693" s="26"/>
      <c r="AA693" s="100"/>
      <c r="AB693" s="100"/>
      <c r="AC693" s="100"/>
      <c r="AD693" s="100"/>
      <c r="AE693" s="100"/>
      <c r="AG693" s="121"/>
      <c r="AN693" s="100"/>
      <c r="AO693" s="100"/>
      <c r="AP693" s="100"/>
      <c r="AQ693" s="100"/>
      <c r="AR693" s="100"/>
      <c r="AS693" s="100"/>
      <c r="AT693" s="100"/>
      <c r="AU693" s="100"/>
    </row>
    <row r="694" spans="3:47" x14ac:dyDescent="0.2">
      <c r="C694" s="26"/>
      <c r="D694" s="26"/>
      <c r="AA694" s="100"/>
      <c r="AB694" s="100"/>
      <c r="AC694" s="100"/>
      <c r="AD694" s="100"/>
      <c r="AE694" s="100"/>
      <c r="AG694" s="121"/>
      <c r="AN694" s="100"/>
      <c r="AO694" s="100"/>
      <c r="AP694" s="100"/>
      <c r="AQ694" s="100"/>
      <c r="AR694" s="100"/>
      <c r="AS694" s="100"/>
      <c r="AT694" s="100"/>
      <c r="AU694" s="100"/>
    </row>
    <row r="695" spans="3:47" x14ac:dyDescent="0.2">
      <c r="C695" s="26"/>
      <c r="D695" s="26"/>
      <c r="AA695" s="100"/>
      <c r="AB695" s="100"/>
      <c r="AC695" s="100"/>
      <c r="AD695" s="100"/>
      <c r="AE695" s="100"/>
      <c r="AG695" s="121"/>
      <c r="AN695" s="100"/>
      <c r="AO695" s="100"/>
      <c r="AP695" s="100"/>
      <c r="AQ695" s="100"/>
      <c r="AR695" s="100"/>
      <c r="AS695" s="100"/>
      <c r="AT695" s="100"/>
      <c r="AU695" s="100"/>
    </row>
    <row r="696" spans="3:47" x14ac:dyDescent="0.2">
      <c r="C696" s="26"/>
      <c r="D696" s="26"/>
      <c r="AA696" s="100"/>
      <c r="AB696" s="100"/>
      <c r="AC696" s="100"/>
      <c r="AD696" s="100"/>
      <c r="AE696" s="100"/>
      <c r="AG696" s="121"/>
      <c r="AN696" s="100"/>
      <c r="AO696" s="100"/>
      <c r="AP696" s="100"/>
      <c r="AQ696" s="100"/>
      <c r="AR696" s="100"/>
      <c r="AS696" s="100"/>
      <c r="AT696" s="100"/>
      <c r="AU696" s="100"/>
    </row>
    <row r="697" spans="3:47" x14ac:dyDescent="0.2">
      <c r="C697" s="26"/>
      <c r="D697" s="26"/>
      <c r="AA697" s="100"/>
      <c r="AB697" s="100"/>
      <c r="AC697" s="100"/>
      <c r="AD697" s="100"/>
      <c r="AE697" s="100"/>
      <c r="AG697" s="121"/>
      <c r="AN697" s="100"/>
      <c r="AO697" s="100"/>
      <c r="AP697" s="100"/>
      <c r="AQ697" s="100"/>
      <c r="AR697" s="100"/>
      <c r="AS697" s="100"/>
      <c r="AT697" s="100"/>
      <c r="AU697" s="100"/>
    </row>
    <row r="698" spans="3:47" x14ac:dyDescent="0.2">
      <c r="C698" s="26"/>
      <c r="D698" s="26"/>
      <c r="AA698" s="100"/>
      <c r="AB698" s="100"/>
      <c r="AC698" s="100"/>
      <c r="AD698" s="100"/>
      <c r="AE698" s="100"/>
      <c r="AG698" s="121"/>
      <c r="AN698" s="100"/>
      <c r="AO698" s="100"/>
      <c r="AP698" s="100"/>
      <c r="AQ698" s="100"/>
      <c r="AR698" s="100"/>
      <c r="AS698" s="100"/>
      <c r="AT698" s="100"/>
      <c r="AU698" s="100"/>
    </row>
    <row r="699" spans="3:47" x14ac:dyDescent="0.2">
      <c r="C699" s="26"/>
      <c r="D699" s="26"/>
      <c r="AA699" s="100"/>
      <c r="AB699" s="100"/>
      <c r="AC699" s="100"/>
      <c r="AD699" s="100"/>
      <c r="AE699" s="100"/>
      <c r="AG699" s="121"/>
      <c r="AN699" s="100"/>
      <c r="AO699" s="100"/>
      <c r="AP699" s="100"/>
      <c r="AQ699" s="100"/>
      <c r="AR699" s="100"/>
      <c r="AS699" s="100"/>
      <c r="AT699" s="100"/>
      <c r="AU699" s="100"/>
    </row>
    <row r="700" spans="3:47" x14ac:dyDescent="0.2">
      <c r="C700" s="26"/>
      <c r="D700" s="26"/>
      <c r="AA700" s="100"/>
      <c r="AB700" s="100"/>
      <c r="AC700" s="100"/>
      <c r="AD700" s="100"/>
      <c r="AE700" s="100"/>
      <c r="AG700" s="121"/>
      <c r="AN700" s="100"/>
      <c r="AO700" s="100"/>
      <c r="AP700" s="100"/>
      <c r="AQ700" s="100"/>
      <c r="AR700" s="100"/>
      <c r="AS700" s="100"/>
      <c r="AT700" s="100"/>
      <c r="AU700" s="100"/>
    </row>
    <row r="701" spans="3:47" x14ac:dyDescent="0.2">
      <c r="C701" s="26"/>
      <c r="D701" s="26"/>
      <c r="AA701" s="100"/>
      <c r="AB701" s="100"/>
      <c r="AC701" s="100"/>
      <c r="AD701" s="100"/>
      <c r="AE701" s="100"/>
      <c r="AG701" s="121"/>
      <c r="AN701" s="100"/>
      <c r="AO701" s="100"/>
      <c r="AP701" s="100"/>
      <c r="AQ701" s="100"/>
      <c r="AR701" s="100"/>
      <c r="AS701" s="100"/>
      <c r="AT701" s="100"/>
      <c r="AU701" s="100"/>
    </row>
    <row r="702" spans="3:47" x14ac:dyDescent="0.2">
      <c r="C702" s="26"/>
      <c r="D702" s="26"/>
      <c r="AA702" s="100"/>
      <c r="AB702" s="100"/>
      <c r="AC702" s="100"/>
      <c r="AD702" s="100"/>
      <c r="AE702" s="100"/>
      <c r="AG702" s="121"/>
      <c r="AN702" s="100"/>
      <c r="AO702" s="100"/>
      <c r="AP702" s="100"/>
      <c r="AQ702" s="100"/>
      <c r="AR702" s="100"/>
      <c r="AS702" s="100"/>
      <c r="AT702" s="100"/>
      <c r="AU702" s="100"/>
    </row>
    <row r="703" spans="3:47" x14ac:dyDescent="0.2">
      <c r="C703" s="26"/>
      <c r="D703" s="26"/>
      <c r="AA703" s="100"/>
      <c r="AB703" s="100"/>
      <c r="AC703" s="100"/>
      <c r="AD703" s="100"/>
      <c r="AE703" s="100"/>
      <c r="AG703" s="121"/>
      <c r="AN703" s="100"/>
      <c r="AO703" s="100"/>
      <c r="AP703" s="100"/>
      <c r="AQ703" s="100"/>
      <c r="AR703" s="100"/>
      <c r="AS703" s="100"/>
      <c r="AT703" s="100"/>
      <c r="AU703" s="100"/>
    </row>
    <row r="704" spans="3:47" x14ac:dyDescent="0.2">
      <c r="C704" s="26"/>
      <c r="D704" s="26"/>
      <c r="AA704" s="100"/>
      <c r="AB704" s="100"/>
      <c r="AC704" s="100"/>
      <c r="AD704" s="100"/>
      <c r="AE704" s="100"/>
      <c r="AG704" s="121"/>
      <c r="AN704" s="100"/>
      <c r="AO704" s="100"/>
      <c r="AP704" s="100"/>
      <c r="AQ704" s="100"/>
      <c r="AR704" s="100"/>
      <c r="AS704" s="100"/>
      <c r="AT704" s="100"/>
      <c r="AU704" s="100"/>
    </row>
    <row r="705" spans="3:64" x14ac:dyDescent="0.2">
      <c r="C705" s="26"/>
      <c r="D705" s="26"/>
      <c r="AA705" s="100"/>
      <c r="AB705" s="100"/>
      <c r="AC705" s="100"/>
      <c r="AD705" s="100"/>
      <c r="AE705" s="100"/>
      <c r="AG705" s="121"/>
      <c r="AN705" s="100"/>
      <c r="AO705" s="100"/>
      <c r="AP705" s="100"/>
      <c r="AQ705" s="100"/>
      <c r="AR705" s="100"/>
      <c r="AS705" s="100"/>
      <c r="AT705" s="100"/>
      <c r="AU705" s="100"/>
    </row>
    <row r="706" spans="3:64" x14ac:dyDescent="0.2">
      <c r="C706" s="26"/>
      <c r="D706" s="26"/>
      <c r="AA706" s="100"/>
      <c r="AB706" s="100"/>
      <c r="AC706" s="100"/>
      <c r="AD706" s="100"/>
      <c r="AE706" s="100"/>
      <c r="AG706" s="121"/>
      <c r="AN706" s="100"/>
      <c r="AO706" s="100"/>
      <c r="AP706" s="100"/>
      <c r="AQ706" s="100"/>
      <c r="AR706" s="100"/>
      <c r="AS706" s="100"/>
      <c r="AT706" s="100"/>
      <c r="AU706" s="100"/>
    </row>
    <row r="707" spans="3:64" x14ac:dyDescent="0.2">
      <c r="C707" s="26"/>
      <c r="D707" s="26"/>
      <c r="AA707" s="100"/>
      <c r="AB707" s="100"/>
      <c r="AC707" s="100"/>
      <c r="AD707" s="100"/>
      <c r="AE707" s="100"/>
      <c r="AG707" s="121"/>
      <c r="AN707" s="100"/>
      <c r="AO707" s="100"/>
      <c r="AP707" s="100"/>
      <c r="AQ707" s="100"/>
      <c r="AR707" s="100"/>
      <c r="AS707" s="100"/>
      <c r="AT707" s="100"/>
      <c r="AU707" s="100"/>
    </row>
    <row r="708" spans="3:64" x14ac:dyDescent="0.2">
      <c r="C708" s="26"/>
      <c r="D708" s="26"/>
      <c r="AA708" s="100"/>
      <c r="AB708" s="100"/>
      <c r="AC708" s="100"/>
      <c r="AD708" s="100"/>
      <c r="AE708" s="100"/>
      <c r="AG708" s="121"/>
      <c r="AN708" s="100"/>
      <c r="AO708" s="100"/>
      <c r="AP708" s="100"/>
      <c r="AQ708" s="100"/>
      <c r="AR708" s="100"/>
      <c r="AS708" s="100"/>
      <c r="AT708" s="100"/>
      <c r="AU708" s="100"/>
    </row>
    <row r="709" spans="3:64" x14ac:dyDescent="0.2">
      <c r="C709" s="26"/>
      <c r="D709" s="26"/>
      <c r="AA709" s="100"/>
      <c r="AB709" s="100"/>
      <c r="AC709" s="100"/>
      <c r="AD709" s="100"/>
      <c r="AE709" s="100"/>
      <c r="AG709" s="121"/>
      <c r="AN709" s="100"/>
      <c r="AO709" s="100"/>
      <c r="AP709" s="100"/>
      <c r="AQ709" s="100"/>
      <c r="AR709" s="100"/>
      <c r="AS709" s="100"/>
      <c r="AT709" s="100"/>
      <c r="AU709" s="100"/>
    </row>
    <row r="710" spans="3:64" x14ac:dyDescent="0.2">
      <c r="C710" s="26"/>
      <c r="D710" s="26"/>
      <c r="AA710" s="100"/>
      <c r="AB710" s="100"/>
      <c r="AC710" s="100"/>
      <c r="AD710" s="100"/>
      <c r="AE710" s="100"/>
      <c r="AG710" s="121"/>
      <c r="AN710" s="100"/>
      <c r="AO710" s="100"/>
      <c r="AP710" s="100"/>
      <c r="AQ710" s="100"/>
      <c r="AR710" s="100"/>
      <c r="AS710" s="100"/>
      <c r="AT710" s="100"/>
      <c r="AU710" s="100"/>
      <c r="AV710" s="100"/>
    </row>
    <row r="711" spans="3:64" x14ac:dyDescent="0.2">
      <c r="C711" s="26"/>
      <c r="D711" s="26"/>
      <c r="AA711" s="100"/>
      <c r="AB711" s="100"/>
      <c r="AC711" s="100"/>
      <c r="AD711" s="100"/>
      <c r="AE711" s="100"/>
      <c r="AG711" s="121"/>
      <c r="AN711" s="100"/>
      <c r="AO711" s="100"/>
      <c r="AP711" s="100"/>
      <c r="AQ711" s="100"/>
      <c r="AR711" s="100"/>
      <c r="AS711" s="100"/>
      <c r="AT711" s="100"/>
      <c r="AU711" s="100"/>
      <c r="AV711" s="100"/>
      <c r="AW711" s="100"/>
      <c r="AX711" s="100"/>
      <c r="AY711" s="100"/>
      <c r="AZ711" s="100"/>
      <c r="BA711" s="100"/>
      <c r="BB711" s="100"/>
      <c r="BC711" s="100"/>
      <c r="BD711" s="100"/>
      <c r="BE711" s="100"/>
      <c r="BF711" s="100"/>
      <c r="BG711" s="100"/>
      <c r="BH711" s="100"/>
      <c r="BI711" s="100"/>
      <c r="BJ711" s="100"/>
      <c r="BK711" s="100"/>
      <c r="BL711" s="100"/>
    </row>
    <row r="712" spans="3:64" x14ac:dyDescent="0.2">
      <c r="C712" s="26"/>
      <c r="D712" s="26"/>
      <c r="AA712" s="100"/>
      <c r="AB712" s="100"/>
      <c r="AC712" s="100"/>
      <c r="AD712" s="100"/>
      <c r="AE712" s="100"/>
      <c r="AG712" s="121"/>
      <c r="AN712" s="100"/>
      <c r="AO712" s="100"/>
      <c r="AP712" s="100"/>
      <c r="AQ712" s="100"/>
      <c r="AR712" s="100"/>
      <c r="AS712" s="100"/>
      <c r="AT712" s="100"/>
      <c r="AU712" s="100"/>
    </row>
    <row r="713" spans="3:64" x14ac:dyDescent="0.2">
      <c r="C713" s="26"/>
      <c r="D713" s="26"/>
      <c r="AA713" s="100"/>
      <c r="AB713" s="100"/>
      <c r="AC713" s="100"/>
      <c r="AD713" s="100"/>
      <c r="AE713" s="100"/>
      <c r="AG713" s="121"/>
      <c r="AN713" s="100"/>
      <c r="AO713" s="100"/>
      <c r="AP713" s="100"/>
      <c r="AQ713" s="100"/>
      <c r="AR713" s="100"/>
      <c r="AS713" s="100"/>
      <c r="AT713" s="100"/>
      <c r="AU713" s="100"/>
    </row>
    <row r="714" spans="3:64" x14ac:dyDescent="0.2">
      <c r="C714" s="26"/>
      <c r="D714" s="26"/>
      <c r="AA714" s="100"/>
      <c r="AB714" s="100"/>
      <c r="AC714" s="100"/>
      <c r="AD714" s="100"/>
      <c r="AE714" s="100"/>
      <c r="AG714" s="121"/>
      <c r="AN714" s="100"/>
      <c r="AO714" s="100"/>
      <c r="AP714" s="100"/>
      <c r="AQ714" s="100"/>
      <c r="AR714" s="100"/>
      <c r="AS714" s="100"/>
      <c r="AT714" s="100"/>
      <c r="AU714" s="100"/>
    </row>
    <row r="715" spans="3:64" x14ac:dyDescent="0.2">
      <c r="C715" s="26"/>
      <c r="D715" s="26"/>
      <c r="AA715" s="100"/>
      <c r="AB715" s="100"/>
      <c r="AC715" s="100"/>
      <c r="AD715" s="100"/>
      <c r="AE715" s="100"/>
      <c r="AG715" s="121"/>
      <c r="AN715" s="100"/>
      <c r="AO715" s="100"/>
      <c r="AP715" s="100"/>
      <c r="AQ715" s="100"/>
      <c r="AR715" s="100"/>
      <c r="AS715" s="100"/>
      <c r="AT715" s="100"/>
      <c r="AU715" s="100"/>
    </row>
    <row r="716" spans="3:64" x14ac:dyDescent="0.2">
      <c r="C716" s="26"/>
      <c r="D716" s="26"/>
      <c r="AA716" s="100"/>
      <c r="AB716" s="100"/>
      <c r="AC716" s="100"/>
      <c r="AD716" s="100"/>
      <c r="AE716" s="100"/>
      <c r="AG716" s="121"/>
      <c r="AN716" s="100"/>
      <c r="AO716" s="100"/>
      <c r="AP716" s="100"/>
      <c r="AQ716" s="100"/>
      <c r="AR716" s="100"/>
      <c r="AS716" s="100"/>
      <c r="AT716" s="100"/>
      <c r="AU716" s="100"/>
    </row>
    <row r="717" spans="3:64" x14ac:dyDescent="0.2">
      <c r="C717" s="26"/>
      <c r="D717" s="26"/>
      <c r="AA717" s="100"/>
      <c r="AB717" s="100"/>
      <c r="AC717" s="100"/>
      <c r="AD717" s="100"/>
      <c r="AE717" s="100"/>
      <c r="AG717" s="121"/>
      <c r="AN717" s="100"/>
      <c r="AO717" s="100"/>
      <c r="AP717" s="100"/>
      <c r="AQ717" s="100"/>
      <c r="AR717" s="100"/>
      <c r="AS717" s="100"/>
      <c r="AT717" s="100"/>
      <c r="AU717" s="100"/>
    </row>
    <row r="718" spans="3:64" x14ac:dyDescent="0.2">
      <c r="C718" s="26"/>
      <c r="D718" s="26"/>
      <c r="AA718" s="100"/>
      <c r="AB718" s="100"/>
      <c r="AC718" s="100"/>
      <c r="AD718" s="100"/>
      <c r="AE718" s="100"/>
      <c r="AG718" s="121"/>
      <c r="AN718" s="100"/>
      <c r="AO718" s="100"/>
      <c r="AP718" s="100"/>
      <c r="AQ718" s="100"/>
      <c r="AR718" s="100"/>
      <c r="AS718" s="100"/>
      <c r="AT718" s="100"/>
      <c r="AU718" s="100"/>
    </row>
    <row r="719" spans="3:64" x14ac:dyDescent="0.2">
      <c r="C719" s="26"/>
      <c r="D719" s="26"/>
      <c r="AA719" s="100"/>
      <c r="AB719" s="100"/>
      <c r="AC719" s="100"/>
      <c r="AD719" s="100"/>
      <c r="AE719" s="100"/>
      <c r="AG719" s="121"/>
      <c r="AN719" s="100"/>
      <c r="AO719" s="100"/>
      <c r="AP719" s="100"/>
      <c r="AQ719" s="100"/>
      <c r="AR719" s="100"/>
      <c r="AS719" s="100"/>
      <c r="AT719" s="100"/>
      <c r="AU719" s="100"/>
    </row>
    <row r="720" spans="3:64" x14ac:dyDescent="0.2">
      <c r="C720" s="26"/>
      <c r="D720" s="26"/>
      <c r="AA720" s="100"/>
      <c r="AB720" s="100"/>
      <c r="AC720" s="100"/>
      <c r="AD720" s="100"/>
      <c r="AE720" s="100"/>
      <c r="AG720" s="121"/>
      <c r="AN720" s="100"/>
      <c r="AO720" s="100"/>
      <c r="AP720" s="100"/>
      <c r="AQ720" s="100"/>
      <c r="AR720" s="100"/>
      <c r="AS720" s="100"/>
      <c r="AT720" s="100"/>
      <c r="AU720" s="100"/>
    </row>
    <row r="721" spans="3:64" x14ac:dyDescent="0.2">
      <c r="C721" s="26"/>
      <c r="D721" s="26"/>
      <c r="AA721" s="100"/>
      <c r="AB721" s="100"/>
      <c r="AC721" s="100"/>
      <c r="AD721" s="100"/>
      <c r="AE721" s="100"/>
      <c r="AG721" s="121"/>
      <c r="AN721" s="100"/>
      <c r="AO721" s="100"/>
      <c r="AP721" s="100"/>
      <c r="AQ721" s="100"/>
      <c r="AR721" s="100"/>
      <c r="AS721" s="100"/>
      <c r="AT721" s="100"/>
      <c r="AU721" s="100"/>
    </row>
    <row r="722" spans="3:64" x14ac:dyDescent="0.2">
      <c r="C722" s="26"/>
      <c r="D722" s="26"/>
      <c r="AA722" s="100"/>
      <c r="AB722" s="100"/>
      <c r="AC722" s="100"/>
      <c r="AD722" s="100"/>
      <c r="AE722" s="100"/>
      <c r="AG722" s="121"/>
      <c r="AN722" s="100"/>
      <c r="AO722" s="100"/>
      <c r="AP722" s="100"/>
      <c r="AQ722" s="100"/>
      <c r="AR722" s="100"/>
      <c r="AS722" s="100"/>
      <c r="AT722" s="100"/>
      <c r="AU722" s="100"/>
    </row>
    <row r="723" spans="3:64" x14ac:dyDescent="0.2">
      <c r="C723" s="26"/>
      <c r="D723" s="26"/>
      <c r="AA723" s="100"/>
      <c r="AB723" s="100"/>
      <c r="AC723" s="100"/>
      <c r="AD723" s="100"/>
      <c r="AE723" s="100"/>
      <c r="AG723" s="121"/>
      <c r="AN723" s="100"/>
      <c r="AO723" s="100"/>
      <c r="AP723" s="100"/>
      <c r="AQ723" s="100"/>
      <c r="AR723" s="100"/>
      <c r="AS723" s="100"/>
      <c r="AT723" s="100"/>
      <c r="AU723" s="100"/>
    </row>
    <row r="724" spans="3:64" x14ac:dyDescent="0.2">
      <c r="C724" s="26"/>
      <c r="D724" s="26"/>
      <c r="AA724" s="100"/>
      <c r="AB724" s="100"/>
      <c r="AC724" s="100"/>
      <c r="AD724" s="100"/>
      <c r="AE724" s="100"/>
      <c r="AG724" s="121"/>
      <c r="AN724" s="100"/>
      <c r="AO724" s="100"/>
      <c r="AP724" s="100"/>
      <c r="AQ724" s="100"/>
      <c r="AR724" s="100"/>
      <c r="AS724" s="100"/>
      <c r="AT724" s="100"/>
      <c r="AU724" s="100"/>
    </row>
    <row r="725" spans="3:64" x14ac:dyDescent="0.2">
      <c r="C725" s="26"/>
      <c r="D725" s="26"/>
      <c r="AA725" s="100"/>
      <c r="AB725" s="100"/>
      <c r="AC725" s="100"/>
      <c r="AD725" s="100"/>
      <c r="AE725" s="100"/>
      <c r="AG725" s="121"/>
      <c r="AN725" s="100"/>
      <c r="AO725" s="100"/>
      <c r="AP725" s="100"/>
      <c r="AQ725" s="100"/>
      <c r="AR725" s="100"/>
      <c r="AS725" s="100"/>
      <c r="AT725" s="100"/>
      <c r="AU725" s="100"/>
    </row>
    <row r="726" spans="3:64" x14ac:dyDescent="0.2">
      <c r="C726" s="26"/>
      <c r="D726" s="26"/>
      <c r="AA726" s="100"/>
      <c r="AB726" s="100"/>
      <c r="AC726" s="100"/>
      <c r="AD726" s="100"/>
      <c r="AE726" s="100"/>
      <c r="AG726" s="121"/>
      <c r="AN726" s="100"/>
      <c r="AO726" s="100"/>
      <c r="AP726" s="100"/>
      <c r="AQ726" s="100"/>
      <c r="AR726" s="100"/>
      <c r="AS726" s="100"/>
      <c r="AT726" s="100"/>
      <c r="AU726" s="100"/>
    </row>
    <row r="727" spans="3:64" x14ac:dyDescent="0.2">
      <c r="C727" s="26"/>
      <c r="D727" s="26"/>
      <c r="AA727" s="100"/>
      <c r="AB727" s="100"/>
      <c r="AC727" s="100"/>
      <c r="AD727" s="100"/>
      <c r="AE727" s="100"/>
      <c r="AG727" s="121"/>
      <c r="AN727" s="100"/>
      <c r="AO727" s="100"/>
      <c r="AP727" s="100"/>
      <c r="AQ727" s="100"/>
      <c r="AR727" s="100"/>
      <c r="AS727" s="100"/>
      <c r="AT727" s="100"/>
      <c r="AU727" s="100"/>
    </row>
    <row r="728" spans="3:64" x14ac:dyDescent="0.2">
      <c r="C728" s="26"/>
      <c r="D728" s="26"/>
      <c r="AA728" s="100"/>
      <c r="AB728" s="100"/>
      <c r="AC728" s="100"/>
      <c r="AD728" s="100"/>
      <c r="AE728" s="100"/>
      <c r="AG728" s="121"/>
      <c r="AN728" s="100"/>
      <c r="AO728" s="100"/>
      <c r="AP728" s="100"/>
      <c r="AQ728" s="100"/>
      <c r="AR728" s="100"/>
      <c r="AS728" s="100"/>
      <c r="AT728" s="100"/>
      <c r="AU728" s="100"/>
    </row>
    <row r="729" spans="3:64" x14ac:dyDescent="0.2">
      <c r="C729" s="26"/>
      <c r="D729" s="26"/>
      <c r="AA729" s="100"/>
      <c r="AB729" s="100"/>
      <c r="AC729" s="100"/>
      <c r="AD729" s="100"/>
      <c r="AE729" s="100"/>
      <c r="AG729" s="121"/>
      <c r="AN729" s="100"/>
      <c r="AO729" s="100"/>
      <c r="AP729" s="100"/>
      <c r="AQ729" s="100"/>
      <c r="AR729" s="100"/>
      <c r="AS729" s="100"/>
      <c r="AT729" s="100"/>
      <c r="AU729" s="100"/>
    </row>
    <row r="730" spans="3:64" x14ac:dyDescent="0.2">
      <c r="C730" s="26"/>
      <c r="D730" s="26"/>
      <c r="AA730" s="100"/>
      <c r="AB730" s="100"/>
      <c r="AC730" s="100"/>
      <c r="AD730" s="100"/>
      <c r="AE730" s="100"/>
      <c r="AG730" s="121"/>
      <c r="AN730" s="100"/>
      <c r="AO730" s="100"/>
      <c r="AP730" s="100"/>
      <c r="AQ730" s="100"/>
      <c r="AR730" s="100"/>
      <c r="AS730" s="100"/>
      <c r="AT730" s="100"/>
      <c r="AU730" s="100"/>
    </row>
    <row r="731" spans="3:64" x14ac:dyDescent="0.2">
      <c r="C731" s="26"/>
      <c r="D731" s="26"/>
      <c r="AA731" s="100"/>
      <c r="AB731" s="100"/>
      <c r="AC731" s="100"/>
      <c r="AD731" s="100"/>
      <c r="AE731" s="100"/>
      <c r="AG731" s="121"/>
      <c r="AN731" s="100"/>
      <c r="AO731" s="100"/>
      <c r="AP731" s="100"/>
      <c r="AQ731" s="100"/>
      <c r="AR731" s="100"/>
      <c r="AS731" s="100"/>
      <c r="AT731" s="100"/>
      <c r="AU731" s="100"/>
      <c r="AV731" s="100"/>
      <c r="AW731" s="100"/>
      <c r="AX731" s="100"/>
      <c r="AY731" s="100"/>
      <c r="AZ731" s="100"/>
      <c r="BA731" s="100"/>
      <c r="BB731" s="100"/>
      <c r="BC731" s="100"/>
      <c r="BD731" s="100"/>
      <c r="BE731" s="100"/>
      <c r="BF731" s="100"/>
      <c r="BG731" s="100"/>
      <c r="BH731" s="100"/>
      <c r="BI731" s="100"/>
      <c r="BJ731" s="100"/>
      <c r="BK731" s="100"/>
      <c r="BL731" s="100"/>
    </row>
    <row r="732" spans="3:64" x14ac:dyDescent="0.2">
      <c r="C732" s="26"/>
      <c r="D732" s="26"/>
      <c r="AA732" s="100"/>
      <c r="AB732" s="100"/>
      <c r="AC732" s="100"/>
      <c r="AD732" s="100"/>
      <c r="AE732" s="100"/>
      <c r="AG732" s="121"/>
      <c r="AN732" s="100"/>
      <c r="AO732" s="100"/>
      <c r="AP732" s="100"/>
      <c r="AQ732" s="100"/>
      <c r="AR732" s="100"/>
      <c r="AS732" s="100"/>
      <c r="AT732" s="100"/>
      <c r="AU732" s="100"/>
    </row>
    <row r="733" spans="3:64" x14ac:dyDescent="0.2">
      <c r="C733" s="26"/>
      <c r="D733" s="26"/>
      <c r="AA733" s="100"/>
      <c r="AB733" s="100"/>
      <c r="AC733" s="100"/>
      <c r="AD733" s="100"/>
      <c r="AE733" s="100"/>
      <c r="AG733" s="121"/>
      <c r="AN733" s="100"/>
      <c r="AO733" s="100"/>
      <c r="AP733" s="100"/>
      <c r="AQ733" s="100"/>
      <c r="AR733" s="100"/>
      <c r="AS733" s="100"/>
      <c r="AT733" s="100"/>
      <c r="AU733" s="100"/>
    </row>
    <row r="734" spans="3:64" x14ac:dyDescent="0.2">
      <c r="C734" s="26"/>
      <c r="D734" s="26"/>
      <c r="AA734" s="100"/>
      <c r="AB734" s="100"/>
      <c r="AC734" s="100"/>
      <c r="AD734" s="100"/>
      <c r="AE734" s="100"/>
      <c r="AG734" s="121"/>
      <c r="AN734" s="100"/>
      <c r="AO734" s="100"/>
      <c r="AP734" s="100"/>
      <c r="AQ734" s="100"/>
      <c r="AR734" s="100"/>
      <c r="AS734" s="100"/>
      <c r="AT734" s="100"/>
      <c r="AU734" s="100"/>
    </row>
    <row r="735" spans="3:64" x14ac:dyDescent="0.2">
      <c r="C735" s="26"/>
      <c r="D735" s="26"/>
      <c r="AA735" s="100"/>
      <c r="AB735" s="100"/>
      <c r="AC735" s="100"/>
      <c r="AD735" s="100"/>
      <c r="AE735" s="100"/>
      <c r="AG735" s="121"/>
      <c r="AN735" s="100"/>
      <c r="AO735" s="100"/>
      <c r="AP735" s="100"/>
      <c r="AQ735" s="100"/>
      <c r="AR735" s="100"/>
      <c r="AS735" s="100"/>
      <c r="AT735" s="100"/>
      <c r="AU735" s="100"/>
    </row>
    <row r="736" spans="3:64" x14ac:dyDescent="0.2">
      <c r="C736" s="26"/>
      <c r="D736" s="26"/>
      <c r="AA736" s="100"/>
      <c r="AB736" s="100"/>
      <c r="AC736" s="100"/>
      <c r="AD736" s="100"/>
      <c r="AE736" s="100"/>
      <c r="AG736" s="121"/>
      <c r="AN736" s="100"/>
      <c r="AO736" s="100"/>
      <c r="AP736" s="100"/>
      <c r="AQ736" s="100"/>
      <c r="AR736" s="100"/>
      <c r="AS736" s="100"/>
      <c r="AT736" s="100"/>
      <c r="AU736" s="100"/>
    </row>
    <row r="737" spans="3:64" x14ac:dyDescent="0.2">
      <c r="C737" s="26"/>
      <c r="D737" s="26"/>
      <c r="AA737" s="100"/>
      <c r="AB737" s="100"/>
      <c r="AC737" s="100"/>
      <c r="AD737" s="100"/>
      <c r="AE737" s="100"/>
      <c r="AG737" s="121"/>
      <c r="AN737" s="100"/>
      <c r="AO737" s="100"/>
      <c r="AP737" s="100"/>
      <c r="AQ737" s="100"/>
      <c r="AR737" s="100"/>
      <c r="AS737" s="100"/>
      <c r="AT737" s="100"/>
      <c r="AU737" s="100"/>
    </row>
    <row r="738" spans="3:64" x14ac:dyDescent="0.2">
      <c r="C738" s="26"/>
      <c r="D738" s="26"/>
      <c r="AA738" s="100"/>
      <c r="AB738" s="100"/>
      <c r="AC738" s="100"/>
      <c r="AD738" s="100"/>
      <c r="AE738" s="100"/>
      <c r="AG738" s="121"/>
      <c r="AN738" s="100"/>
      <c r="AO738" s="100"/>
      <c r="AP738" s="100"/>
      <c r="AQ738" s="100"/>
      <c r="AR738" s="100"/>
      <c r="AS738" s="100"/>
      <c r="AT738" s="100"/>
      <c r="AU738" s="100"/>
    </row>
    <row r="739" spans="3:64" x14ac:dyDescent="0.2">
      <c r="C739" s="26"/>
      <c r="D739" s="26"/>
      <c r="AA739" s="100"/>
      <c r="AB739" s="100"/>
      <c r="AC739" s="100"/>
      <c r="AD739" s="100"/>
      <c r="AE739" s="100"/>
      <c r="AG739" s="121"/>
      <c r="AN739" s="100"/>
      <c r="AO739" s="100"/>
      <c r="AP739" s="100"/>
      <c r="AQ739" s="100"/>
      <c r="AR739" s="100"/>
      <c r="AS739" s="100"/>
      <c r="AT739" s="100"/>
      <c r="AU739" s="100"/>
    </row>
    <row r="740" spans="3:64" x14ac:dyDescent="0.2">
      <c r="C740" s="26"/>
      <c r="D740" s="26"/>
      <c r="AA740" s="100"/>
      <c r="AB740" s="100"/>
      <c r="AC740" s="100"/>
      <c r="AD740" s="100"/>
      <c r="AE740" s="100"/>
      <c r="AG740" s="121"/>
      <c r="AN740" s="100"/>
      <c r="AO740" s="100"/>
      <c r="AP740" s="100"/>
      <c r="AQ740" s="100"/>
      <c r="AR740" s="100"/>
      <c r="AS740" s="100"/>
      <c r="AT740" s="100"/>
      <c r="AU740" s="100"/>
    </row>
    <row r="741" spans="3:64" x14ac:dyDescent="0.2">
      <c r="C741" s="26"/>
      <c r="D741" s="26"/>
      <c r="AA741" s="100"/>
      <c r="AB741" s="100"/>
      <c r="AC741" s="100"/>
      <c r="AD741" s="100"/>
      <c r="AE741" s="100"/>
      <c r="AG741" s="121"/>
      <c r="AN741" s="100"/>
      <c r="AO741" s="100"/>
      <c r="AP741" s="100"/>
      <c r="AQ741" s="100"/>
      <c r="AR741" s="100"/>
      <c r="AS741" s="100"/>
      <c r="AT741" s="100"/>
      <c r="AU741" s="100"/>
    </row>
    <row r="742" spans="3:64" x14ac:dyDescent="0.2">
      <c r="C742" s="26"/>
      <c r="D742" s="26"/>
      <c r="AA742" s="100"/>
      <c r="AB742" s="100"/>
      <c r="AC742" s="100"/>
      <c r="AD742" s="100"/>
      <c r="AE742" s="100"/>
      <c r="AG742" s="121"/>
      <c r="AN742" s="100"/>
      <c r="AO742" s="100"/>
      <c r="AP742" s="100"/>
      <c r="AQ742" s="100"/>
      <c r="AR742" s="100"/>
      <c r="AS742" s="100"/>
      <c r="AT742" s="100"/>
      <c r="AU742" s="100"/>
      <c r="AV742" s="100"/>
    </row>
    <row r="743" spans="3:64" x14ac:dyDescent="0.2">
      <c r="C743" s="26"/>
      <c r="D743" s="26"/>
      <c r="AA743" s="100"/>
      <c r="AB743" s="100"/>
      <c r="AC743" s="100"/>
      <c r="AD743" s="100"/>
      <c r="AE743" s="100"/>
      <c r="AG743" s="121"/>
      <c r="AN743" s="100"/>
      <c r="AO743" s="100"/>
      <c r="AP743" s="100"/>
      <c r="AQ743" s="100"/>
      <c r="AR743" s="100"/>
      <c r="AS743" s="100"/>
      <c r="AT743" s="100"/>
      <c r="AU743" s="100"/>
    </row>
    <row r="744" spans="3:64" x14ac:dyDescent="0.2">
      <c r="C744" s="26"/>
      <c r="D744" s="26"/>
      <c r="AA744" s="100"/>
      <c r="AB744" s="100"/>
      <c r="AC744" s="100"/>
      <c r="AD744" s="100"/>
      <c r="AE744" s="100"/>
      <c r="AG744" s="121"/>
      <c r="AN744" s="100"/>
      <c r="AO744" s="100"/>
      <c r="AP744" s="100"/>
      <c r="AQ744" s="100"/>
      <c r="AR744" s="100"/>
      <c r="AS744" s="100"/>
      <c r="AT744" s="100"/>
      <c r="AU744" s="100"/>
    </row>
    <row r="745" spans="3:64" x14ac:dyDescent="0.2">
      <c r="C745" s="26"/>
      <c r="D745" s="26"/>
      <c r="AA745" s="100"/>
      <c r="AB745" s="100"/>
      <c r="AC745" s="100"/>
      <c r="AD745" s="100"/>
      <c r="AE745" s="100"/>
      <c r="AG745" s="121"/>
      <c r="AN745" s="100"/>
      <c r="AO745" s="100"/>
      <c r="AP745" s="100"/>
      <c r="AQ745" s="100"/>
      <c r="AR745" s="100"/>
      <c r="AS745" s="100"/>
      <c r="AT745" s="100"/>
      <c r="AU745" s="100"/>
    </row>
    <row r="746" spans="3:64" x14ac:dyDescent="0.2">
      <c r="C746" s="26"/>
      <c r="D746" s="26"/>
      <c r="AA746" s="100"/>
      <c r="AB746" s="100"/>
      <c r="AC746" s="100"/>
      <c r="AD746" s="100"/>
      <c r="AE746" s="100"/>
      <c r="AG746" s="121"/>
      <c r="AN746" s="100"/>
      <c r="AO746" s="100"/>
      <c r="AP746" s="100"/>
      <c r="AQ746" s="100"/>
      <c r="AR746" s="100"/>
      <c r="AS746" s="100"/>
      <c r="AT746" s="100"/>
      <c r="AU746" s="100"/>
    </row>
    <row r="747" spans="3:64" x14ac:dyDescent="0.2">
      <c r="C747" s="26"/>
      <c r="D747" s="26"/>
      <c r="AA747" s="100"/>
      <c r="AB747" s="100"/>
      <c r="AC747" s="100"/>
      <c r="AD747" s="100"/>
      <c r="AE747" s="100"/>
      <c r="AG747" s="121"/>
      <c r="AN747" s="100"/>
      <c r="AO747" s="100"/>
      <c r="AP747" s="100"/>
      <c r="AQ747" s="100"/>
      <c r="AR747" s="100"/>
      <c r="AS747" s="100"/>
      <c r="AT747" s="100"/>
      <c r="AU747" s="100"/>
    </row>
    <row r="748" spans="3:64" x14ac:dyDescent="0.2">
      <c r="C748" s="26"/>
      <c r="D748" s="26"/>
      <c r="AA748" s="100"/>
      <c r="AB748" s="100"/>
      <c r="AC748" s="100"/>
      <c r="AD748" s="100"/>
      <c r="AE748" s="100"/>
      <c r="AG748" s="121"/>
      <c r="AN748" s="100"/>
      <c r="AO748" s="100"/>
      <c r="AP748" s="100"/>
      <c r="AQ748" s="100"/>
      <c r="AR748" s="100"/>
      <c r="AS748" s="100"/>
      <c r="AT748" s="100"/>
      <c r="AU748" s="100"/>
    </row>
    <row r="749" spans="3:64" x14ac:dyDescent="0.2">
      <c r="C749" s="26"/>
      <c r="D749" s="26"/>
      <c r="AA749" s="100"/>
      <c r="AB749" s="100"/>
      <c r="AC749" s="100"/>
      <c r="AD749" s="100"/>
      <c r="AE749" s="100"/>
      <c r="AG749" s="121"/>
      <c r="AN749" s="100"/>
      <c r="AO749" s="100"/>
      <c r="AP749" s="100"/>
      <c r="AQ749" s="100"/>
      <c r="AR749" s="100"/>
      <c r="AS749" s="100"/>
      <c r="AT749" s="100"/>
      <c r="AU749" s="100"/>
    </row>
    <row r="750" spans="3:64" x14ac:dyDescent="0.2">
      <c r="C750" s="26"/>
      <c r="D750" s="26"/>
      <c r="AA750" s="100"/>
      <c r="AB750" s="100"/>
      <c r="AC750" s="100"/>
      <c r="AD750" s="100"/>
      <c r="AE750" s="100"/>
      <c r="AG750" s="121"/>
      <c r="AN750" s="100"/>
      <c r="AO750" s="100"/>
      <c r="AP750" s="100"/>
      <c r="AQ750" s="100"/>
      <c r="AR750" s="100"/>
      <c r="AS750" s="100"/>
      <c r="AT750" s="100"/>
      <c r="AU750" s="100"/>
    </row>
    <row r="751" spans="3:64" x14ac:dyDescent="0.2">
      <c r="C751" s="26"/>
      <c r="D751" s="26"/>
      <c r="AA751" s="100"/>
      <c r="AB751" s="100"/>
      <c r="AC751" s="100"/>
      <c r="AD751" s="100"/>
      <c r="AE751" s="100"/>
      <c r="AG751" s="121"/>
      <c r="AN751" s="100"/>
      <c r="AO751" s="100"/>
      <c r="AP751" s="100"/>
      <c r="AQ751" s="100"/>
      <c r="AR751" s="100"/>
      <c r="AS751" s="100"/>
      <c r="AT751" s="100"/>
      <c r="AU751" s="100"/>
    </row>
    <row r="752" spans="3:64" x14ac:dyDescent="0.2">
      <c r="C752" s="26"/>
      <c r="D752" s="26"/>
      <c r="AA752" s="100"/>
      <c r="AB752" s="100"/>
      <c r="AC752" s="100"/>
      <c r="AD752" s="100"/>
      <c r="AE752" s="100"/>
      <c r="AG752" s="121"/>
      <c r="AN752" s="100"/>
      <c r="AO752" s="100"/>
      <c r="AP752" s="100"/>
      <c r="AQ752" s="100"/>
      <c r="AR752" s="100"/>
      <c r="AS752" s="100"/>
      <c r="AT752" s="100"/>
      <c r="AU752" s="100"/>
      <c r="AV752" s="100"/>
      <c r="AX752" s="100"/>
      <c r="AY752" s="100"/>
      <c r="AZ752" s="100"/>
      <c r="BA752" s="100"/>
      <c r="BB752" s="100"/>
      <c r="BC752" s="100"/>
      <c r="BD752" s="100"/>
      <c r="BE752" s="100"/>
      <c r="BF752" s="100"/>
      <c r="BG752" s="100"/>
      <c r="BH752" s="100"/>
      <c r="BI752" s="100"/>
      <c r="BJ752" s="100"/>
      <c r="BK752" s="100"/>
      <c r="BL752" s="100"/>
    </row>
    <row r="753" spans="3:64" x14ac:dyDescent="0.2">
      <c r="C753" s="26"/>
      <c r="D753" s="26"/>
      <c r="AA753" s="100"/>
      <c r="AB753" s="100"/>
      <c r="AC753" s="100"/>
      <c r="AD753" s="100"/>
      <c r="AE753" s="100"/>
      <c r="AG753" s="121"/>
      <c r="AN753" s="100"/>
      <c r="AO753" s="100"/>
      <c r="AP753" s="100"/>
      <c r="AQ753" s="100"/>
      <c r="AR753" s="100"/>
      <c r="AS753" s="100"/>
      <c r="AT753" s="100"/>
      <c r="AU753" s="100"/>
    </row>
    <row r="754" spans="3:64" x14ac:dyDescent="0.2">
      <c r="C754" s="26"/>
      <c r="D754" s="26"/>
      <c r="AA754" s="100"/>
      <c r="AB754" s="100"/>
      <c r="AC754" s="100"/>
      <c r="AD754" s="100"/>
      <c r="AE754" s="100"/>
      <c r="AG754" s="121"/>
      <c r="AN754" s="100"/>
      <c r="AO754" s="100"/>
      <c r="AP754" s="100"/>
      <c r="AQ754" s="100"/>
      <c r="AR754" s="100"/>
      <c r="AS754" s="100"/>
      <c r="AT754" s="100"/>
      <c r="AU754" s="100"/>
    </row>
    <row r="755" spans="3:64" x14ac:dyDescent="0.2">
      <c r="C755" s="26"/>
      <c r="D755" s="26"/>
      <c r="AA755" s="100"/>
      <c r="AB755" s="100"/>
      <c r="AC755" s="100"/>
      <c r="AD755" s="100"/>
      <c r="AE755" s="100"/>
      <c r="AG755" s="121"/>
      <c r="AN755" s="100"/>
      <c r="AO755" s="100"/>
      <c r="AP755" s="100"/>
      <c r="AQ755" s="100"/>
      <c r="AR755" s="100"/>
      <c r="AS755" s="100"/>
      <c r="AT755" s="100"/>
      <c r="AU755" s="100"/>
    </row>
    <row r="756" spans="3:64" x14ac:dyDescent="0.2">
      <c r="C756" s="26"/>
      <c r="D756" s="26"/>
      <c r="AA756" s="100"/>
      <c r="AB756" s="100"/>
      <c r="AC756" s="100"/>
      <c r="AD756" s="100"/>
      <c r="AE756" s="100"/>
      <c r="AG756" s="121"/>
      <c r="AN756" s="100"/>
      <c r="AO756" s="100"/>
      <c r="AP756" s="100"/>
      <c r="AQ756" s="100"/>
      <c r="AR756" s="100"/>
      <c r="AS756" s="100"/>
      <c r="AT756" s="100"/>
      <c r="AU756" s="100"/>
    </row>
    <row r="757" spans="3:64" x14ac:dyDescent="0.2">
      <c r="C757" s="26"/>
      <c r="D757" s="26"/>
      <c r="AA757" s="100"/>
      <c r="AB757" s="100"/>
      <c r="AC757" s="100"/>
      <c r="AD757" s="100"/>
      <c r="AE757" s="100"/>
      <c r="AG757" s="121"/>
      <c r="AN757" s="100"/>
      <c r="AO757" s="100"/>
      <c r="AP757" s="100"/>
      <c r="AQ757" s="100"/>
      <c r="AR757" s="100"/>
      <c r="AS757" s="100"/>
      <c r="AT757" s="100"/>
      <c r="AU757" s="100"/>
      <c r="AV757" s="100"/>
      <c r="AW757" s="100"/>
      <c r="AX757" s="100"/>
      <c r="AY757" s="100"/>
      <c r="AZ757" s="100"/>
      <c r="BA757" s="100"/>
      <c r="BB757" s="100"/>
      <c r="BC757" s="100"/>
      <c r="BD757" s="100"/>
      <c r="BE757" s="100"/>
      <c r="BF757" s="100"/>
      <c r="BG757" s="100"/>
      <c r="BH757" s="100"/>
      <c r="BI757" s="100"/>
      <c r="BJ757" s="100"/>
      <c r="BK757" s="100"/>
      <c r="BL757" s="100"/>
    </row>
    <row r="758" spans="3:64" x14ac:dyDescent="0.2">
      <c r="C758" s="26"/>
      <c r="D758" s="26"/>
      <c r="AA758" s="100"/>
      <c r="AB758" s="100"/>
      <c r="AC758" s="100"/>
      <c r="AD758" s="100"/>
      <c r="AE758" s="100"/>
      <c r="AG758" s="121"/>
      <c r="AN758" s="100"/>
      <c r="AO758" s="100"/>
      <c r="AP758" s="100"/>
      <c r="AQ758" s="100"/>
      <c r="AR758" s="100"/>
      <c r="AS758" s="100"/>
      <c r="AT758" s="100"/>
      <c r="AU758" s="100"/>
    </row>
    <row r="759" spans="3:64" x14ac:dyDescent="0.2">
      <c r="C759" s="26"/>
      <c r="D759" s="26"/>
      <c r="AA759" s="100"/>
      <c r="AB759" s="100"/>
      <c r="AC759" s="100"/>
      <c r="AD759" s="100"/>
      <c r="AE759" s="100"/>
      <c r="AG759" s="121"/>
      <c r="AN759" s="100"/>
      <c r="AO759" s="100"/>
      <c r="AP759" s="100"/>
      <c r="AQ759" s="100"/>
      <c r="AR759" s="100"/>
      <c r="AS759" s="100"/>
      <c r="AT759" s="100"/>
      <c r="AU759" s="100"/>
    </row>
    <row r="760" spans="3:64" x14ac:dyDescent="0.2">
      <c r="C760" s="26"/>
      <c r="D760" s="26"/>
      <c r="AA760" s="100"/>
      <c r="AB760" s="100"/>
      <c r="AC760" s="100"/>
      <c r="AD760" s="100"/>
      <c r="AE760" s="100"/>
      <c r="AG760" s="121"/>
      <c r="AN760" s="100"/>
      <c r="AO760" s="100"/>
      <c r="AP760" s="100"/>
      <c r="AQ760" s="100"/>
      <c r="AR760" s="100"/>
      <c r="AS760" s="100"/>
      <c r="AT760" s="100"/>
      <c r="AU760" s="100"/>
    </row>
    <row r="761" spans="3:64" x14ac:dyDescent="0.2">
      <c r="C761" s="26"/>
      <c r="D761" s="26"/>
      <c r="AA761" s="100"/>
      <c r="AB761" s="100"/>
      <c r="AC761" s="100"/>
      <c r="AD761" s="100"/>
      <c r="AE761" s="100"/>
      <c r="AG761" s="121"/>
      <c r="AN761" s="100"/>
      <c r="AO761" s="100"/>
      <c r="AP761" s="100"/>
      <c r="AQ761" s="100"/>
      <c r="AR761" s="100"/>
      <c r="AS761" s="100"/>
      <c r="AT761" s="100"/>
      <c r="AU761" s="100"/>
    </row>
    <row r="762" spans="3:64" x14ac:dyDescent="0.2">
      <c r="C762" s="26"/>
      <c r="D762" s="26"/>
      <c r="AA762" s="100"/>
      <c r="AB762" s="100"/>
      <c r="AC762" s="100"/>
      <c r="AD762" s="100"/>
      <c r="AE762" s="100"/>
      <c r="AG762" s="121"/>
      <c r="AN762" s="100"/>
      <c r="AO762" s="100"/>
      <c r="AP762" s="100"/>
      <c r="AQ762" s="100"/>
      <c r="AR762" s="100"/>
      <c r="AS762" s="100"/>
      <c r="AT762" s="100"/>
      <c r="AU762" s="100"/>
    </row>
    <row r="763" spans="3:64" x14ac:dyDescent="0.2">
      <c r="C763" s="26"/>
      <c r="D763" s="26"/>
      <c r="AA763" s="100"/>
      <c r="AB763" s="100"/>
      <c r="AC763" s="100"/>
      <c r="AD763" s="100"/>
      <c r="AE763" s="100"/>
      <c r="AG763" s="121"/>
      <c r="AN763" s="100"/>
      <c r="AO763" s="100"/>
      <c r="AP763" s="100"/>
      <c r="AQ763" s="100"/>
      <c r="AR763" s="100"/>
      <c r="AS763" s="100"/>
      <c r="AT763" s="100"/>
      <c r="AU763" s="100"/>
    </row>
    <row r="764" spans="3:64" x14ac:dyDescent="0.2">
      <c r="C764" s="26"/>
      <c r="D764" s="26"/>
      <c r="AA764" s="100"/>
      <c r="AB764" s="100"/>
      <c r="AC764" s="100"/>
      <c r="AD764" s="100"/>
      <c r="AE764" s="100"/>
      <c r="AG764" s="121"/>
      <c r="AN764" s="100"/>
      <c r="AO764" s="100"/>
      <c r="AP764" s="100"/>
      <c r="AQ764" s="100"/>
      <c r="AR764" s="100"/>
      <c r="AS764" s="100"/>
      <c r="AT764" s="100"/>
      <c r="AU764" s="100"/>
    </row>
    <row r="765" spans="3:64" x14ac:dyDescent="0.2">
      <c r="C765" s="26"/>
      <c r="D765" s="26"/>
      <c r="AA765" s="100"/>
      <c r="AB765" s="100"/>
      <c r="AC765" s="100"/>
      <c r="AD765" s="100"/>
      <c r="AE765" s="100"/>
      <c r="AG765" s="121"/>
      <c r="AN765" s="100"/>
      <c r="AO765" s="100"/>
      <c r="AP765" s="100"/>
      <c r="AQ765" s="100"/>
      <c r="AR765" s="100"/>
      <c r="AS765" s="100"/>
      <c r="AT765" s="100"/>
      <c r="AU765" s="100"/>
    </row>
    <row r="766" spans="3:64" x14ac:dyDescent="0.2">
      <c r="C766" s="26"/>
      <c r="D766" s="26"/>
      <c r="AA766" s="100"/>
      <c r="AB766" s="100"/>
      <c r="AC766" s="100"/>
      <c r="AD766" s="100"/>
      <c r="AE766" s="100"/>
      <c r="AG766" s="121"/>
      <c r="AN766" s="100"/>
      <c r="AO766" s="100"/>
      <c r="AP766" s="100"/>
      <c r="AQ766" s="100"/>
      <c r="AR766" s="100"/>
      <c r="AS766" s="100"/>
      <c r="AT766" s="100"/>
      <c r="AU766" s="100"/>
      <c r="AV766" s="100"/>
    </row>
    <row r="767" spans="3:64" x14ac:dyDescent="0.2">
      <c r="C767" s="26"/>
      <c r="D767" s="26"/>
      <c r="AA767" s="100"/>
      <c r="AB767" s="100"/>
      <c r="AC767" s="100"/>
      <c r="AD767" s="100"/>
      <c r="AE767" s="100"/>
      <c r="AG767" s="121"/>
      <c r="AN767" s="100"/>
      <c r="AO767" s="100"/>
      <c r="AP767" s="100"/>
      <c r="AQ767" s="100"/>
      <c r="AR767" s="100"/>
      <c r="AS767" s="100"/>
      <c r="AT767" s="100"/>
      <c r="AU767" s="100"/>
    </row>
    <row r="768" spans="3:64" x14ac:dyDescent="0.2">
      <c r="C768" s="26"/>
      <c r="D768" s="26"/>
      <c r="AA768" s="100"/>
      <c r="AB768" s="100"/>
      <c r="AC768" s="100"/>
      <c r="AD768" s="100"/>
      <c r="AE768" s="100"/>
      <c r="AG768" s="121"/>
      <c r="AN768" s="100"/>
      <c r="AO768" s="100"/>
      <c r="AP768" s="100"/>
      <c r="AQ768" s="100"/>
      <c r="AR768" s="100"/>
      <c r="AS768" s="100"/>
      <c r="AT768" s="100"/>
      <c r="AU768" s="100"/>
    </row>
    <row r="769" spans="3:47" x14ac:dyDescent="0.2">
      <c r="C769" s="26"/>
      <c r="D769" s="26"/>
      <c r="AA769" s="100"/>
      <c r="AB769" s="100"/>
      <c r="AC769" s="100"/>
      <c r="AD769" s="100"/>
      <c r="AE769" s="100"/>
      <c r="AG769" s="121"/>
      <c r="AN769" s="100"/>
      <c r="AO769" s="100"/>
      <c r="AP769" s="100"/>
      <c r="AQ769" s="100"/>
      <c r="AR769" s="100"/>
      <c r="AS769" s="100"/>
      <c r="AT769" s="100"/>
      <c r="AU769" s="100"/>
    </row>
    <row r="770" spans="3:47" x14ac:dyDescent="0.2">
      <c r="C770" s="26"/>
      <c r="D770" s="26"/>
      <c r="AA770" s="100"/>
      <c r="AB770" s="100"/>
      <c r="AC770" s="100"/>
      <c r="AD770" s="100"/>
      <c r="AE770" s="100"/>
      <c r="AG770" s="121"/>
      <c r="AN770" s="100"/>
      <c r="AO770" s="100"/>
      <c r="AP770" s="100"/>
      <c r="AQ770" s="100"/>
      <c r="AR770" s="100"/>
      <c r="AS770" s="100"/>
      <c r="AT770" s="100"/>
      <c r="AU770" s="100"/>
    </row>
    <row r="771" spans="3:47" x14ac:dyDescent="0.2">
      <c r="C771" s="26"/>
      <c r="D771" s="26"/>
      <c r="AA771" s="100"/>
      <c r="AB771" s="100"/>
      <c r="AC771" s="100"/>
      <c r="AD771" s="100"/>
      <c r="AE771" s="100"/>
      <c r="AG771" s="121"/>
      <c r="AN771" s="100"/>
      <c r="AO771" s="100"/>
      <c r="AP771" s="100"/>
      <c r="AQ771" s="100"/>
      <c r="AR771" s="100"/>
      <c r="AS771" s="100"/>
      <c r="AT771" s="100"/>
      <c r="AU771" s="100"/>
    </row>
    <row r="772" spans="3:47" x14ac:dyDescent="0.2">
      <c r="C772" s="26"/>
      <c r="D772" s="26"/>
      <c r="AA772" s="100"/>
      <c r="AB772" s="100"/>
      <c r="AC772" s="100"/>
      <c r="AD772" s="100"/>
      <c r="AE772" s="100"/>
      <c r="AG772" s="121"/>
      <c r="AN772" s="100"/>
      <c r="AO772" s="100"/>
      <c r="AP772" s="100"/>
      <c r="AQ772" s="100"/>
      <c r="AR772" s="100"/>
      <c r="AS772" s="100"/>
      <c r="AT772" s="100"/>
      <c r="AU772" s="100"/>
    </row>
    <row r="773" spans="3:47" x14ac:dyDescent="0.2">
      <c r="C773" s="26"/>
      <c r="D773" s="26"/>
      <c r="AA773" s="100"/>
      <c r="AB773" s="100"/>
      <c r="AC773" s="100"/>
      <c r="AD773" s="100"/>
      <c r="AE773" s="100"/>
      <c r="AG773" s="121"/>
      <c r="AN773" s="100"/>
      <c r="AO773" s="100"/>
      <c r="AP773" s="100"/>
      <c r="AQ773" s="100"/>
      <c r="AR773" s="100"/>
      <c r="AS773" s="100"/>
      <c r="AT773" s="100"/>
      <c r="AU773" s="100"/>
    </row>
    <row r="774" spans="3:47" x14ac:dyDescent="0.2">
      <c r="C774" s="26"/>
      <c r="D774" s="26"/>
      <c r="AA774" s="100"/>
      <c r="AB774" s="100"/>
      <c r="AC774" s="100"/>
      <c r="AD774" s="100"/>
      <c r="AE774" s="100"/>
      <c r="AG774" s="121"/>
      <c r="AN774" s="100"/>
      <c r="AO774" s="100"/>
      <c r="AP774" s="100"/>
      <c r="AQ774" s="100"/>
      <c r="AR774" s="100"/>
      <c r="AS774" s="100"/>
      <c r="AT774" s="100"/>
      <c r="AU774" s="100"/>
    </row>
    <row r="775" spans="3:47" x14ac:dyDescent="0.2">
      <c r="C775" s="26"/>
      <c r="D775" s="26"/>
      <c r="AA775" s="100"/>
      <c r="AB775" s="100"/>
      <c r="AC775" s="100"/>
      <c r="AD775" s="100"/>
      <c r="AE775" s="100"/>
      <c r="AG775" s="121"/>
      <c r="AN775" s="100"/>
      <c r="AO775" s="100"/>
      <c r="AP775" s="100"/>
      <c r="AQ775" s="100"/>
      <c r="AR775" s="100"/>
      <c r="AS775" s="100"/>
      <c r="AT775" s="100"/>
      <c r="AU775" s="100"/>
    </row>
    <row r="776" spans="3:47" x14ac:dyDescent="0.2">
      <c r="C776" s="26"/>
      <c r="D776" s="26"/>
      <c r="AA776" s="100"/>
      <c r="AB776" s="100"/>
      <c r="AC776" s="100"/>
      <c r="AD776" s="100"/>
      <c r="AE776" s="100"/>
      <c r="AG776" s="121"/>
      <c r="AN776" s="100"/>
      <c r="AO776" s="100"/>
      <c r="AP776" s="100"/>
      <c r="AQ776" s="100"/>
      <c r="AR776" s="100"/>
      <c r="AS776" s="100"/>
      <c r="AT776" s="100"/>
      <c r="AU776" s="100"/>
    </row>
    <row r="777" spans="3:47" x14ac:dyDescent="0.2">
      <c r="C777" s="26"/>
      <c r="D777" s="26"/>
      <c r="AA777" s="100"/>
      <c r="AB777" s="100"/>
      <c r="AC777" s="100"/>
      <c r="AD777" s="100"/>
      <c r="AE777" s="100"/>
      <c r="AG777" s="121"/>
      <c r="AN777" s="100"/>
      <c r="AO777" s="100"/>
      <c r="AP777" s="100"/>
      <c r="AQ777" s="100"/>
      <c r="AR777" s="100"/>
      <c r="AS777" s="100"/>
      <c r="AT777" s="100"/>
      <c r="AU777" s="100"/>
    </row>
    <row r="778" spans="3:47" x14ac:dyDescent="0.2">
      <c r="C778" s="26"/>
      <c r="D778" s="26"/>
      <c r="AA778" s="100"/>
      <c r="AB778" s="100"/>
      <c r="AC778" s="100"/>
      <c r="AD778" s="100"/>
      <c r="AE778" s="100"/>
      <c r="AG778" s="121"/>
      <c r="AN778" s="100"/>
      <c r="AO778" s="100"/>
      <c r="AP778" s="100"/>
      <c r="AQ778" s="100"/>
      <c r="AR778" s="100"/>
      <c r="AS778" s="100"/>
      <c r="AT778" s="100"/>
      <c r="AU778" s="100"/>
    </row>
    <row r="779" spans="3:47" x14ac:dyDescent="0.2">
      <c r="C779" s="26"/>
      <c r="D779" s="26"/>
      <c r="AA779" s="100"/>
      <c r="AB779" s="100"/>
      <c r="AC779" s="100"/>
      <c r="AD779" s="100"/>
      <c r="AE779" s="100"/>
      <c r="AG779" s="121"/>
      <c r="AN779" s="100"/>
      <c r="AO779" s="100"/>
      <c r="AP779" s="100"/>
      <c r="AQ779" s="100"/>
      <c r="AR779" s="100"/>
      <c r="AS779" s="100"/>
      <c r="AT779" s="100"/>
      <c r="AU779" s="100"/>
    </row>
    <row r="780" spans="3:47" x14ac:dyDescent="0.2">
      <c r="C780" s="26"/>
      <c r="D780" s="26"/>
      <c r="AA780" s="100"/>
      <c r="AB780" s="100"/>
      <c r="AC780" s="100"/>
      <c r="AD780" s="100"/>
      <c r="AE780" s="100"/>
      <c r="AG780" s="121"/>
      <c r="AN780" s="100"/>
      <c r="AO780" s="100"/>
      <c r="AP780" s="100"/>
      <c r="AQ780" s="100"/>
      <c r="AR780" s="100"/>
      <c r="AS780" s="100"/>
      <c r="AT780" s="100"/>
      <c r="AU780" s="100"/>
    </row>
    <row r="781" spans="3:47" x14ac:dyDescent="0.2">
      <c r="C781" s="26"/>
      <c r="D781" s="26"/>
      <c r="AA781" s="100"/>
      <c r="AB781" s="100"/>
      <c r="AC781" s="100"/>
      <c r="AD781" s="100"/>
      <c r="AE781" s="100"/>
      <c r="AG781" s="121"/>
      <c r="AN781" s="100"/>
      <c r="AO781" s="100"/>
      <c r="AP781" s="100"/>
      <c r="AQ781" s="100"/>
      <c r="AR781" s="100"/>
      <c r="AS781" s="100"/>
      <c r="AT781" s="100"/>
      <c r="AU781" s="100"/>
    </row>
    <row r="782" spans="3:47" x14ac:dyDescent="0.2">
      <c r="C782" s="26"/>
      <c r="D782" s="26"/>
      <c r="AA782" s="100"/>
      <c r="AB782" s="100"/>
      <c r="AC782" s="100"/>
      <c r="AD782" s="100"/>
      <c r="AE782" s="100"/>
      <c r="AG782" s="121"/>
      <c r="AN782" s="100"/>
      <c r="AO782" s="100"/>
      <c r="AP782" s="100"/>
      <c r="AQ782" s="100"/>
      <c r="AR782" s="100"/>
      <c r="AS782" s="100"/>
      <c r="AT782" s="100"/>
      <c r="AU782" s="100"/>
    </row>
    <row r="783" spans="3:47" x14ac:dyDescent="0.2">
      <c r="C783" s="26"/>
      <c r="D783" s="26"/>
      <c r="AA783" s="100"/>
      <c r="AB783" s="100"/>
      <c r="AC783" s="100"/>
      <c r="AD783" s="100"/>
      <c r="AE783" s="100"/>
      <c r="AG783" s="121"/>
      <c r="AN783" s="100"/>
      <c r="AO783" s="100"/>
      <c r="AP783" s="100"/>
      <c r="AQ783" s="100"/>
      <c r="AR783" s="100"/>
      <c r="AS783" s="100"/>
      <c r="AT783" s="100"/>
      <c r="AU783" s="100"/>
    </row>
    <row r="784" spans="3:47" x14ac:dyDescent="0.2">
      <c r="C784" s="26"/>
      <c r="D784" s="26"/>
      <c r="AA784" s="100"/>
      <c r="AB784" s="100"/>
      <c r="AC784" s="100"/>
      <c r="AD784" s="100"/>
      <c r="AE784" s="100"/>
      <c r="AG784" s="121"/>
      <c r="AN784" s="100"/>
      <c r="AO784" s="100"/>
      <c r="AP784" s="100"/>
      <c r="AQ784" s="100"/>
      <c r="AR784" s="100"/>
      <c r="AS784" s="100"/>
      <c r="AT784" s="100"/>
      <c r="AU784" s="100"/>
    </row>
    <row r="785" spans="3:47" x14ac:dyDescent="0.2">
      <c r="C785" s="26"/>
      <c r="D785" s="26"/>
      <c r="AA785" s="100"/>
      <c r="AB785" s="100"/>
      <c r="AC785" s="100"/>
      <c r="AD785" s="100"/>
      <c r="AE785" s="100"/>
      <c r="AG785" s="121"/>
      <c r="AN785" s="100"/>
      <c r="AO785" s="100"/>
      <c r="AP785" s="100"/>
      <c r="AQ785" s="100"/>
      <c r="AR785" s="100"/>
      <c r="AS785" s="100"/>
      <c r="AT785" s="100"/>
      <c r="AU785" s="100"/>
    </row>
    <row r="786" spans="3:47" x14ac:dyDescent="0.2">
      <c r="C786" s="26"/>
      <c r="D786" s="26"/>
      <c r="AA786" s="100"/>
      <c r="AB786" s="100"/>
      <c r="AC786" s="100"/>
      <c r="AD786" s="100"/>
      <c r="AE786" s="100"/>
      <c r="AG786" s="121"/>
      <c r="AN786" s="100"/>
      <c r="AO786" s="100"/>
      <c r="AP786" s="100"/>
      <c r="AQ786" s="100"/>
      <c r="AR786" s="100"/>
      <c r="AS786" s="100"/>
      <c r="AT786" s="100"/>
      <c r="AU786" s="100"/>
    </row>
    <row r="787" spans="3:47" x14ac:dyDescent="0.2">
      <c r="C787" s="26"/>
      <c r="D787" s="26"/>
      <c r="AA787" s="100"/>
      <c r="AB787" s="100"/>
      <c r="AC787" s="100"/>
      <c r="AD787" s="100"/>
      <c r="AE787" s="100"/>
      <c r="AG787" s="121"/>
      <c r="AN787" s="100"/>
      <c r="AO787" s="100"/>
      <c r="AP787" s="100"/>
      <c r="AQ787" s="100"/>
      <c r="AR787" s="100"/>
      <c r="AS787" s="100"/>
      <c r="AT787" s="100"/>
      <c r="AU787" s="100"/>
    </row>
    <row r="788" spans="3:47" x14ac:dyDescent="0.2">
      <c r="C788" s="26"/>
      <c r="D788" s="26"/>
      <c r="AA788" s="100"/>
      <c r="AB788" s="100"/>
      <c r="AC788" s="100"/>
      <c r="AD788" s="100"/>
      <c r="AE788" s="100"/>
      <c r="AG788" s="121"/>
      <c r="AN788" s="100"/>
      <c r="AO788" s="100"/>
      <c r="AP788" s="100"/>
      <c r="AQ788" s="100"/>
      <c r="AR788" s="100"/>
      <c r="AS788" s="100"/>
      <c r="AT788" s="100"/>
      <c r="AU788" s="100"/>
    </row>
    <row r="789" spans="3:47" x14ac:dyDescent="0.2">
      <c r="C789" s="26"/>
      <c r="D789" s="26"/>
      <c r="AA789" s="100"/>
      <c r="AB789" s="100"/>
      <c r="AC789" s="100"/>
      <c r="AD789" s="100"/>
      <c r="AE789" s="100"/>
      <c r="AG789" s="121"/>
      <c r="AN789" s="100"/>
      <c r="AO789" s="100"/>
      <c r="AP789" s="100"/>
      <c r="AQ789" s="100"/>
      <c r="AR789" s="100"/>
      <c r="AS789" s="100"/>
      <c r="AT789" s="100"/>
      <c r="AU789" s="100"/>
    </row>
    <row r="790" spans="3:47" x14ac:dyDescent="0.2">
      <c r="C790" s="26"/>
      <c r="D790" s="26"/>
      <c r="AA790" s="100"/>
      <c r="AB790" s="100"/>
      <c r="AC790" s="100"/>
      <c r="AD790" s="100"/>
      <c r="AE790" s="100"/>
      <c r="AG790" s="121"/>
      <c r="AN790" s="100"/>
      <c r="AO790" s="100"/>
      <c r="AP790" s="100"/>
      <c r="AQ790" s="100"/>
      <c r="AR790" s="100"/>
      <c r="AS790" s="100"/>
      <c r="AT790" s="100"/>
      <c r="AU790" s="100"/>
    </row>
    <row r="791" spans="3:47" x14ac:dyDescent="0.2">
      <c r="C791" s="26"/>
      <c r="D791" s="26"/>
      <c r="AA791" s="100"/>
      <c r="AB791" s="100"/>
      <c r="AC791" s="100"/>
      <c r="AD791" s="100"/>
      <c r="AE791" s="100"/>
      <c r="AG791" s="121"/>
      <c r="AN791" s="100"/>
      <c r="AO791" s="100"/>
      <c r="AP791" s="100"/>
      <c r="AQ791" s="100"/>
      <c r="AR791" s="100"/>
      <c r="AS791" s="100"/>
      <c r="AT791" s="100"/>
      <c r="AU791" s="100"/>
    </row>
    <row r="792" spans="3:47" x14ac:dyDescent="0.2">
      <c r="C792" s="26"/>
      <c r="D792" s="26"/>
      <c r="AA792" s="100"/>
      <c r="AB792" s="100"/>
      <c r="AC792" s="100"/>
      <c r="AD792" s="100"/>
      <c r="AE792" s="100"/>
      <c r="AG792" s="121"/>
      <c r="AN792" s="100"/>
      <c r="AO792" s="100"/>
      <c r="AP792" s="100"/>
      <c r="AQ792" s="100"/>
      <c r="AR792" s="100"/>
      <c r="AS792" s="100"/>
      <c r="AT792" s="100"/>
      <c r="AU792" s="100"/>
    </row>
    <row r="793" spans="3:47" x14ac:dyDescent="0.2">
      <c r="C793" s="26"/>
      <c r="D793" s="26"/>
      <c r="AA793" s="100"/>
      <c r="AB793" s="100"/>
      <c r="AC793" s="100"/>
      <c r="AD793" s="100"/>
      <c r="AE793" s="100"/>
      <c r="AG793" s="121"/>
      <c r="AN793" s="100"/>
      <c r="AO793" s="100"/>
      <c r="AP793" s="100"/>
      <c r="AQ793" s="100"/>
      <c r="AR793" s="100"/>
      <c r="AS793" s="100"/>
      <c r="AT793" s="100"/>
      <c r="AU793" s="100"/>
    </row>
    <row r="794" spans="3:47" x14ac:dyDescent="0.2">
      <c r="C794" s="26"/>
      <c r="D794" s="26"/>
      <c r="AA794" s="100"/>
      <c r="AB794" s="100"/>
      <c r="AC794" s="100"/>
      <c r="AD794" s="100"/>
      <c r="AE794" s="100"/>
      <c r="AG794" s="121"/>
      <c r="AN794" s="100"/>
      <c r="AO794" s="100"/>
      <c r="AP794" s="100"/>
      <c r="AQ794" s="100"/>
      <c r="AR794" s="100"/>
      <c r="AS794" s="100"/>
      <c r="AT794" s="100"/>
      <c r="AU794" s="100"/>
    </row>
    <row r="795" spans="3:47" x14ac:dyDescent="0.2">
      <c r="C795" s="26"/>
      <c r="D795" s="26"/>
      <c r="AA795" s="100"/>
      <c r="AB795" s="100"/>
      <c r="AC795" s="100"/>
      <c r="AD795" s="100"/>
      <c r="AE795" s="100"/>
      <c r="AG795" s="121"/>
      <c r="AN795" s="100"/>
      <c r="AO795" s="100"/>
      <c r="AP795" s="100"/>
      <c r="AQ795" s="100"/>
      <c r="AR795" s="100"/>
      <c r="AS795" s="100"/>
      <c r="AT795" s="100"/>
      <c r="AU795" s="100"/>
    </row>
    <row r="796" spans="3:47" x14ac:dyDescent="0.2">
      <c r="C796" s="26"/>
      <c r="D796" s="26"/>
      <c r="AA796" s="100"/>
      <c r="AB796" s="100"/>
      <c r="AC796" s="100"/>
      <c r="AD796" s="100"/>
      <c r="AE796" s="100"/>
      <c r="AG796" s="121"/>
      <c r="AN796" s="100"/>
      <c r="AO796" s="100"/>
      <c r="AP796" s="100"/>
      <c r="AQ796" s="100"/>
      <c r="AR796" s="100"/>
      <c r="AS796" s="100"/>
      <c r="AT796" s="100"/>
      <c r="AU796" s="100"/>
    </row>
    <row r="797" spans="3:47" x14ac:dyDescent="0.2">
      <c r="C797" s="26"/>
      <c r="D797" s="26"/>
      <c r="AA797" s="100"/>
      <c r="AB797" s="100"/>
      <c r="AC797" s="100"/>
      <c r="AD797" s="100"/>
      <c r="AE797" s="100"/>
      <c r="AG797" s="121"/>
      <c r="AN797" s="100"/>
      <c r="AO797" s="100"/>
      <c r="AP797" s="100"/>
      <c r="AQ797" s="100"/>
      <c r="AR797" s="100"/>
      <c r="AS797" s="100"/>
      <c r="AT797" s="100"/>
      <c r="AU797" s="100"/>
    </row>
    <row r="798" spans="3:47" x14ac:dyDescent="0.2">
      <c r="C798" s="26"/>
      <c r="D798" s="26"/>
      <c r="AA798" s="100"/>
      <c r="AB798" s="100"/>
      <c r="AC798" s="100"/>
      <c r="AD798" s="100"/>
      <c r="AE798" s="100"/>
      <c r="AG798" s="121"/>
      <c r="AN798" s="100"/>
      <c r="AO798" s="100"/>
      <c r="AP798" s="100"/>
      <c r="AQ798" s="100"/>
      <c r="AR798" s="100"/>
      <c r="AS798" s="100"/>
      <c r="AT798" s="100"/>
      <c r="AU798" s="100"/>
    </row>
    <row r="799" spans="3:47" x14ac:dyDescent="0.2">
      <c r="C799" s="26"/>
      <c r="D799" s="26"/>
      <c r="AA799" s="100"/>
      <c r="AB799" s="100"/>
      <c r="AC799" s="100"/>
      <c r="AD799" s="100"/>
      <c r="AE799" s="100"/>
      <c r="AG799" s="121"/>
      <c r="AN799" s="100"/>
      <c r="AO799" s="100"/>
      <c r="AP799" s="100"/>
      <c r="AQ799" s="100"/>
      <c r="AR799" s="100"/>
      <c r="AS799" s="100"/>
      <c r="AT799" s="100"/>
      <c r="AU799" s="100"/>
    </row>
    <row r="800" spans="3:47" x14ac:dyDescent="0.2">
      <c r="C800" s="26"/>
      <c r="D800" s="26"/>
      <c r="AA800" s="100"/>
      <c r="AB800" s="100"/>
      <c r="AC800" s="100"/>
      <c r="AD800" s="100"/>
      <c r="AE800" s="100"/>
      <c r="AG800" s="121"/>
      <c r="AN800" s="100"/>
      <c r="AO800" s="100"/>
      <c r="AP800" s="100"/>
      <c r="AQ800" s="100"/>
      <c r="AR800" s="100"/>
      <c r="AS800" s="100"/>
      <c r="AT800" s="100"/>
      <c r="AU800" s="100"/>
    </row>
    <row r="801" spans="3:64" x14ac:dyDescent="0.2">
      <c r="C801" s="26"/>
      <c r="D801" s="26"/>
      <c r="AA801" s="100"/>
      <c r="AB801" s="100"/>
      <c r="AC801" s="100"/>
      <c r="AD801" s="100"/>
      <c r="AE801" s="100"/>
      <c r="AG801" s="121"/>
      <c r="AN801" s="100"/>
      <c r="AO801" s="100"/>
      <c r="AP801" s="100"/>
      <c r="AQ801" s="100"/>
      <c r="AR801" s="100"/>
      <c r="AS801" s="100"/>
      <c r="AT801" s="100"/>
      <c r="AU801" s="100"/>
    </row>
    <row r="802" spans="3:64" x14ac:dyDescent="0.2">
      <c r="C802" s="26"/>
      <c r="D802" s="26"/>
      <c r="AA802" s="100"/>
      <c r="AB802" s="100"/>
      <c r="AC802" s="100"/>
      <c r="AD802" s="100"/>
      <c r="AE802" s="100"/>
      <c r="AG802" s="121"/>
      <c r="AN802" s="100"/>
      <c r="AO802" s="100"/>
      <c r="AP802" s="100"/>
      <c r="AQ802" s="100"/>
      <c r="AR802" s="100"/>
      <c r="AS802" s="100"/>
      <c r="AT802" s="100"/>
      <c r="AU802" s="100"/>
    </row>
    <row r="803" spans="3:64" x14ac:dyDescent="0.2">
      <c r="C803" s="26"/>
      <c r="D803" s="26"/>
      <c r="AA803" s="100"/>
      <c r="AB803" s="100"/>
      <c r="AC803" s="100"/>
      <c r="AD803" s="100"/>
      <c r="AE803" s="100"/>
      <c r="AG803" s="121"/>
      <c r="AN803" s="100"/>
      <c r="AO803" s="100"/>
      <c r="AP803" s="100"/>
      <c r="AQ803" s="100"/>
      <c r="AR803" s="100"/>
      <c r="AS803" s="100"/>
      <c r="AT803" s="100"/>
      <c r="AU803" s="100"/>
    </row>
    <row r="804" spans="3:64" x14ac:dyDescent="0.2">
      <c r="C804" s="26"/>
      <c r="D804" s="26"/>
      <c r="AA804" s="100"/>
      <c r="AB804" s="100"/>
      <c r="AC804" s="100"/>
      <c r="AD804" s="100"/>
      <c r="AE804" s="100"/>
      <c r="AG804" s="121"/>
      <c r="AN804" s="100"/>
      <c r="AO804" s="100"/>
      <c r="AP804" s="100"/>
      <c r="AQ804" s="100"/>
      <c r="AR804" s="100"/>
      <c r="AS804" s="100"/>
      <c r="AT804" s="100"/>
      <c r="AU804" s="100"/>
      <c r="AV804" s="100"/>
      <c r="AW804" s="100"/>
      <c r="AX804" s="100"/>
      <c r="AY804" s="100"/>
      <c r="AZ804" s="100"/>
      <c r="BA804" s="100"/>
      <c r="BB804" s="100"/>
      <c r="BC804" s="100"/>
      <c r="BD804" s="100"/>
      <c r="BE804" s="100"/>
      <c r="BF804" s="100"/>
      <c r="BG804" s="100"/>
      <c r="BH804" s="100"/>
      <c r="BI804" s="100"/>
      <c r="BJ804" s="100"/>
      <c r="BK804" s="100"/>
      <c r="BL804" s="100"/>
    </row>
    <row r="805" spans="3:64" x14ac:dyDescent="0.2">
      <c r="C805" s="26"/>
      <c r="D805" s="26"/>
      <c r="AA805" s="100"/>
      <c r="AB805" s="100"/>
      <c r="AC805" s="100"/>
      <c r="AD805" s="100"/>
      <c r="AE805" s="100"/>
      <c r="AG805" s="121"/>
      <c r="AN805" s="100"/>
      <c r="AO805" s="100"/>
      <c r="AP805" s="100"/>
      <c r="AQ805" s="100"/>
      <c r="AR805" s="100"/>
      <c r="AS805" s="100"/>
      <c r="AT805" s="100"/>
      <c r="AU805" s="100"/>
      <c r="AV805" s="100"/>
      <c r="AX805" s="100"/>
      <c r="AY805" s="100"/>
      <c r="AZ805" s="100"/>
      <c r="BA805" s="100"/>
      <c r="BB805" s="100"/>
      <c r="BC805" s="100"/>
      <c r="BD805" s="100"/>
      <c r="BE805" s="100"/>
      <c r="BF805" s="100"/>
      <c r="BG805" s="100"/>
      <c r="BH805" s="100"/>
      <c r="BI805" s="100"/>
      <c r="BJ805" s="100"/>
      <c r="BK805" s="100"/>
      <c r="BL805" s="100"/>
    </row>
    <row r="806" spans="3:64" x14ac:dyDescent="0.2">
      <c r="C806" s="26"/>
      <c r="D806" s="26"/>
      <c r="AA806" s="100"/>
      <c r="AB806" s="100"/>
      <c r="AC806" s="100"/>
      <c r="AD806" s="100"/>
      <c r="AE806" s="100"/>
      <c r="AG806" s="121"/>
      <c r="AN806" s="100"/>
      <c r="AO806" s="100"/>
      <c r="AP806" s="100"/>
      <c r="AQ806" s="100"/>
      <c r="AR806" s="100"/>
      <c r="AS806" s="100"/>
      <c r="AT806" s="100"/>
      <c r="AU806" s="100"/>
    </row>
    <row r="807" spans="3:64" x14ac:dyDescent="0.2">
      <c r="C807" s="26"/>
      <c r="D807" s="26"/>
      <c r="AA807" s="100"/>
      <c r="AB807" s="100"/>
      <c r="AC807" s="100"/>
      <c r="AD807" s="100"/>
      <c r="AE807" s="100"/>
      <c r="AG807" s="121"/>
      <c r="AN807" s="100"/>
      <c r="AO807" s="100"/>
      <c r="AP807" s="100"/>
      <c r="AQ807" s="100"/>
      <c r="AR807" s="100"/>
      <c r="AS807" s="100"/>
      <c r="AT807" s="100"/>
      <c r="AU807" s="100"/>
    </row>
    <row r="808" spans="3:64" x14ac:dyDescent="0.2">
      <c r="C808" s="26"/>
      <c r="D808" s="26"/>
      <c r="AA808" s="100"/>
      <c r="AB808" s="100"/>
      <c r="AC808" s="100"/>
      <c r="AD808" s="100"/>
      <c r="AE808" s="100"/>
      <c r="AG808" s="121"/>
      <c r="AN808" s="100"/>
      <c r="AO808" s="100"/>
      <c r="AP808" s="100"/>
      <c r="AQ808" s="100"/>
      <c r="AR808" s="100"/>
      <c r="AS808" s="100"/>
      <c r="AT808" s="100"/>
      <c r="AU808" s="100"/>
    </row>
    <row r="809" spans="3:64" x14ac:dyDescent="0.2">
      <c r="C809" s="26"/>
      <c r="D809" s="26"/>
      <c r="AA809" s="100"/>
      <c r="AB809" s="100"/>
      <c r="AC809" s="100"/>
      <c r="AD809" s="100"/>
      <c r="AE809" s="100"/>
      <c r="AG809" s="121"/>
      <c r="AN809" s="100"/>
      <c r="AO809" s="100"/>
      <c r="AP809" s="100"/>
      <c r="AQ809" s="100"/>
      <c r="AR809" s="100"/>
      <c r="AS809" s="100"/>
      <c r="AT809" s="100"/>
      <c r="AU809" s="100"/>
    </row>
    <row r="810" spans="3:64" x14ac:dyDescent="0.2">
      <c r="C810" s="26"/>
      <c r="D810" s="26"/>
      <c r="AA810" s="100"/>
      <c r="AB810" s="100"/>
      <c r="AC810" s="100"/>
      <c r="AD810" s="100"/>
      <c r="AE810" s="100"/>
      <c r="AG810" s="121"/>
      <c r="AN810" s="100"/>
      <c r="AO810" s="100"/>
      <c r="AP810" s="100"/>
      <c r="AQ810" s="100"/>
      <c r="AR810" s="100"/>
      <c r="AS810" s="100"/>
      <c r="AT810" s="100"/>
      <c r="AU810" s="100"/>
    </row>
    <row r="811" spans="3:64" x14ac:dyDescent="0.2">
      <c r="C811" s="26"/>
      <c r="D811" s="26"/>
      <c r="AA811" s="100"/>
      <c r="AB811" s="100"/>
      <c r="AC811" s="100"/>
      <c r="AD811" s="100"/>
      <c r="AE811" s="100"/>
      <c r="AG811" s="121"/>
      <c r="AN811" s="100"/>
      <c r="AO811" s="100"/>
      <c r="AP811" s="100"/>
      <c r="AQ811" s="100"/>
      <c r="AR811" s="100"/>
      <c r="AS811" s="100"/>
      <c r="AT811" s="100"/>
      <c r="AU811" s="100"/>
    </row>
    <row r="812" spans="3:64" x14ac:dyDescent="0.2">
      <c r="C812" s="26"/>
      <c r="D812" s="26"/>
      <c r="AA812" s="100"/>
      <c r="AB812" s="100"/>
      <c r="AC812" s="100"/>
      <c r="AD812" s="100"/>
      <c r="AE812" s="100"/>
      <c r="AG812" s="121"/>
      <c r="AN812" s="100"/>
      <c r="AO812" s="100"/>
      <c r="AP812" s="100"/>
      <c r="AQ812" s="100"/>
      <c r="AR812" s="100"/>
      <c r="AS812" s="100"/>
      <c r="AT812" s="100"/>
      <c r="AU812" s="100"/>
    </row>
    <row r="813" spans="3:64" x14ac:dyDescent="0.2">
      <c r="C813" s="26"/>
      <c r="D813" s="26"/>
      <c r="AA813" s="100"/>
      <c r="AB813" s="100"/>
      <c r="AC813" s="100"/>
      <c r="AD813" s="100"/>
      <c r="AE813" s="100"/>
      <c r="AG813" s="121"/>
      <c r="AN813" s="100"/>
      <c r="AO813" s="100"/>
      <c r="AP813" s="100"/>
      <c r="AQ813" s="100"/>
      <c r="AR813" s="100"/>
      <c r="AS813" s="100"/>
      <c r="AT813" s="100"/>
      <c r="AU813" s="100"/>
    </row>
    <row r="814" spans="3:64" x14ac:dyDescent="0.2">
      <c r="C814" s="26"/>
      <c r="D814" s="26"/>
      <c r="AA814" s="100"/>
      <c r="AB814" s="100"/>
      <c r="AC814" s="100"/>
      <c r="AD814" s="100"/>
      <c r="AE814" s="100"/>
      <c r="AG814" s="121"/>
      <c r="AN814" s="100"/>
      <c r="AO814" s="100"/>
      <c r="AP814" s="100"/>
      <c r="AQ814" s="100"/>
      <c r="AR814" s="100"/>
      <c r="AS814" s="100"/>
      <c r="AT814" s="100"/>
      <c r="AU814" s="100"/>
    </row>
    <row r="815" spans="3:64" x14ac:dyDescent="0.2">
      <c r="C815" s="26"/>
      <c r="D815" s="26"/>
      <c r="AA815" s="100"/>
      <c r="AB815" s="100"/>
      <c r="AC815" s="100"/>
      <c r="AD815" s="100"/>
      <c r="AE815" s="100"/>
      <c r="AG815" s="121"/>
      <c r="AN815" s="100"/>
      <c r="AO815" s="100"/>
      <c r="AP815" s="100"/>
      <c r="AQ815" s="100"/>
      <c r="AR815" s="100"/>
      <c r="AS815" s="100"/>
      <c r="AT815" s="100"/>
      <c r="AU815" s="100"/>
    </row>
    <row r="816" spans="3:64" x14ac:dyDescent="0.2">
      <c r="C816" s="26"/>
      <c r="D816" s="26"/>
      <c r="AA816" s="100"/>
      <c r="AB816" s="100"/>
      <c r="AC816" s="100"/>
      <c r="AD816" s="100"/>
      <c r="AE816" s="100"/>
      <c r="AG816" s="121"/>
      <c r="AN816" s="100"/>
      <c r="AO816" s="100"/>
      <c r="AP816" s="100"/>
      <c r="AQ816" s="100"/>
      <c r="AR816" s="100"/>
      <c r="AS816" s="100"/>
      <c r="AT816" s="100"/>
      <c r="AU816" s="100"/>
      <c r="AV816" s="100"/>
      <c r="AX816" s="100"/>
    </row>
    <row r="817" spans="3:47" x14ac:dyDescent="0.2">
      <c r="C817" s="26"/>
      <c r="D817" s="26"/>
      <c r="AA817" s="100"/>
      <c r="AB817" s="100"/>
      <c r="AC817" s="100"/>
      <c r="AD817" s="100"/>
      <c r="AE817" s="100"/>
      <c r="AG817" s="121"/>
      <c r="AN817" s="100"/>
      <c r="AO817" s="100"/>
      <c r="AP817" s="100"/>
      <c r="AQ817" s="100"/>
      <c r="AR817" s="100"/>
      <c r="AS817" s="100"/>
      <c r="AT817" s="100"/>
      <c r="AU817" s="100"/>
    </row>
    <row r="818" spans="3:47" x14ac:dyDescent="0.2">
      <c r="C818" s="26"/>
      <c r="D818" s="26"/>
      <c r="AA818" s="100"/>
      <c r="AB818" s="100"/>
      <c r="AC818" s="100"/>
      <c r="AD818" s="100"/>
      <c r="AE818" s="100"/>
      <c r="AG818" s="121"/>
      <c r="AN818" s="100"/>
      <c r="AO818" s="100"/>
      <c r="AP818" s="100"/>
      <c r="AQ818" s="100"/>
      <c r="AR818" s="100"/>
      <c r="AS818" s="100"/>
      <c r="AT818" s="100"/>
      <c r="AU818" s="100"/>
    </row>
    <row r="819" spans="3:47" x14ac:dyDescent="0.2">
      <c r="C819" s="26"/>
      <c r="D819" s="26"/>
      <c r="AA819" s="100"/>
      <c r="AB819" s="100"/>
      <c r="AC819" s="100"/>
      <c r="AD819" s="100"/>
      <c r="AE819" s="100"/>
      <c r="AG819" s="121"/>
      <c r="AN819" s="100"/>
      <c r="AO819" s="100"/>
      <c r="AP819" s="100"/>
      <c r="AQ819" s="100"/>
      <c r="AR819" s="100"/>
      <c r="AS819" s="100"/>
      <c r="AT819" s="100"/>
      <c r="AU819" s="100"/>
    </row>
    <row r="820" spans="3:47" x14ac:dyDescent="0.2">
      <c r="C820" s="26"/>
      <c r="D820" s="26"/>
      <c r="AA820" s="100"/>
      <c r="AB820" s="100"/>
      <c r="AC820" s="100"/>
      <c r="AD820" s="100"/>
      <c r="AE820" s="100"/>
      <c r="AG820" s="121"/>
      <c r="AN820" s="100"/>
      <c r="AO820" s="100"/>
      <c r="AP820" s="100"/>
      <c r="AQ820" s="100"/>
      <c r="AR820" s="100"/>
      <c r="AS820" s="100"/>
      <c r="AT820" s="100"/>
      <c r="AU820" s="100"/>
    </row>
    <row r="821" spans="3:47" x14ac:dyDescent="0.2">
      <c r="C821" s="26"/>
      <c r="D821" s="26"/>
      <c r="AA821" s="100"/>
      <c r="AB821" s="100"/>
      <c r="AC821" s="100"/>
      <c r="AD821" s="100"/>
      <c r="AE821" s="100"/>
      <c r="AG821" s="121"/>
      <c r="AN821" s="100"/>
      <c r="AO821" s="100"/>
      <c r="AP821" s="100"/>
      <c r="AQ821" s="100"/>
      <c r="AR821" s="100"/>
      <c r="AS821" s="100"/>
      <c r="AT821" s="100"/>
      <c r="AU821" s="100"/>
    </row>
    <row r="822" spans="3:47" x14ac:dyDescent="0.2">
      <c r="C822" s="26"/>
      <c r="D822" s="26"/>
      <c r="AA822" s="100"/>
      <c r="AB822" s="100"/>
      <c r="AC822" s="100"/>
      <c r="AD822" s="100"/>
      <c r="AE822" s="100"/>
      <c r="AG822" s="121"/>
      <c r="AN822" s="100"/>
      <c r="AO822" s="100"/>
      <c r="AP822" s="100"/>
      <c r="AQ822" s="100"/>
      <c r="AR822" s="100"/>
      <c r="AS822" s="100"/>
      <c r="AT822" s="100"/>
      <c r="AU822" s="100"/>
    </row>
    <row r="823" spans="3:47" x14ac:dyDescent="0.2">
      <c r="C823" s="26"/>
      <c r="D823" s="26"/>
      <c r="AA823" s="100"/>
      <c r="AB823" s="100"/>
      <c r="AC823" s="100"/>
      <c r="AD823" s="100"/>
      <c r="AE823" s="100"/>
      <c r="AG823" s="121"/>
      <c r="AN823" s="100"/>
      <c r="AO823" s="100"/>
      <c r="AP823" s="100"/>
      <c r="AQ823" s="100"/>
      <c r="AR823" s="100"/>
      <c r="AS823" s="100"/>
      <c r="AT823" s="100"/>
      <c r="AU823" s="100"/>
    </row>
    <row r="824" spans="3:47" x14ac:dyDescent="0.2">
      <c r="C824" s="26"/>
      <c r="D824" s="26"/>
      <c r="AA824" s="100"/>
      <c r="AB824" s="100"/>
      <c r="AC824" s="100"/>
      <c r="AD824" s="100"/>
      <c r="AE824" s="100"/>
      <c r="AG824" s="121"/>
      <c r="AN824" s="100"/>
      <c r="AO824" s="100"/>
      <c r="AP824" s="100"/>
      <c r="AQ824" s="100"/>
      <c r="AR824" s="100"/>
      <c r="AS824" s="100"/>
      <c r="AT824" s="100"/>
      <c r="AU824" s="100"/>
    </row>
    <row r="825" spans="3:47" x14ac:dyDescent="0.2">
      <c r="C825" s="26"/>
      <c r="D825" s="26"/>
      <c r="AA825" s="100"/>
      <c r="AB825" s="100"/>
      <c r="AC825" s="100"/>
      <c r="AD825" s="100"/>
      <c r="AE825" s="100"/>
      <c r="AG825" s="121"/>
      <c r="AN825" s="100"/>
      <c r="AO825" s="100"/>
      <c r="AP825" s="100"/>
      <c r="AQ825" s="100"/>
      <c r="AR825" s="100"/>
      <c r="AS825" s="100"/>
      <c r="AT825" s="100"/>
      <c r="AU825" s="100"/>
    </row>
    <row r="826" spans="3:47" x14ac:dyDescent="0.2">
      <c r="C826" s="26"/>
      <c r="D826" s="26"/>
      <c r="AA826" s="100"/>
      <c r="AB826" s="100"/>
      <c r="AC826" s="100"/>
      <c r="AD826" s="100"/>
      <c r="AE826" s="100"/>
      <c r="AG826" s="121"/>
      <c r="AN826" s="100"/>
      <c r="AO826" s="100"/>
      <c r="AP826" s="100"/>
      <c r="AQ826" s="100"/>
      <c r="AR826" s="100"/>
      <c r="AS826" s="100"/>
      <c r="AT826" s="100"/>
      <c r="AU826" s="100"/>
    </row>
    <row r="827" spans="3:47" x14ac:dyDescent="0.2">
      <c r="C827" s="26"/>
      <c r="D827" s="26"/>
      <c r="AA827" s="100"/>
      <c r="AB827" s="100"/>
      <c r="AC827" s="100"/>
      <c r="AD827" s="100"/>
      <c r="AE827" s="100"/>
      <c r="AG827" s="121"/>
      <c r="AN827" s="100"/>
      <c r="AO827" s="100"/>
      <c r="AP827" s="100"/>
      <c r="AQ827" s="100"/>
      <c r="AR827" s="100"/>
      <c r="AS827" s="100"/>
      <c r="AT827" s="100"/>
      <c r="AU827" s="100"/>
    </row>
    <row r="828" spans="3:47" x14ac:dyDescent="0.2">
      <c r="C828" s="26"/>
      <c r="D828" s="26"/>
      <c r="AA828" s="100"/>
      <c r="AB828" s="100"/>
      <c r="AC828" s="100"/>
      <c r="AD828" s="100"/>
      <c r="AE828" s="100"/>
      <c r="AG828" s="121"/>
      <c r="AN828" s="100"/>
      <c r="AO828" s="100"/>
      <c r="AP828" s="100"/>
      <c r="AQ828" s="100"/>
      <c r="AR828" s="100"/>
      <c r="AS828" s="100"/>
      <c r="AT828" s="100"/>
      <c r="AU828" s="100"/>
    </row>
    <row r="829" spans="3:47" x14ac:dyDescent="0.2">
      <c r="C829" s="26"/>
      <c r="D829" s="26"/>
      <c r="AA829" s="100"/>
      <c r="AB829" s="100"/>
      <c r="AC829" s="100"/>
      <c r="AD829" s="100"/>
      <c r="AE829" s="100"/>
      <c r="AG829" s="121"/>
      <c r="AN829" s="100"/>
      <c r="AO829" s="100"/>
      <c r="AP829" s="100"/>
      <c r="AQ829" s="100"/>
      <c r="AR829" s="100"/>
      <c r="AS829" s="100"/>
      <c r="AT829" s="100"/>
      <c r="AU829" s="100"/>
    </row>
    <row r="830" spans="3:47" x14ac:dyDescent="0.2">
      <c r="C830" s="26"/>
      <c r="D830" s="26"/>
      <c r="AA830" s="100"/>
      <c r="AB830" s="100"/>
      <c r="AC830" s="100"/>
      <c r="AD830" s="100"/>
      <c r="AE830" s="100"/>
      <c r="AG830" s="121"/>
      <c r="AN830" s="100"/>
      <c r="AO830" s="100"/>
      <c r="AP830" s="100"/>
      <c r="AQ830" s="100"/>
      <c r="AR830" s="100"/>
      <c r="AS830" s="100"/>
      <c r="AT830" s="100"/>
      <c r="AU830" s="100"/>
    </row>
    <row r="831" spans="3:47" x14ac:dyDescent="0.2">
      <c r="C831" s="26"/>
      <c r="D831" s="26"/>
      <c r="AA831" s="100"/>
      <c r="AB831" s="100"/>
      <c r="AC831" s="100"/>
      <c r="AD831" s="100"/>
      <c r="AE831" s="100"/>
      <c r="AG831" s="121"/>
      <c r="AN831" s="100"/>
      <c r="AO831" s="100"/>
      <c r="AP831" s="100"/>
      <c r="AQ831" s="100"/>
      <c r="AR831" s="100"/>
      <c r="AS831" s="100"/>
      <c r="AT831" s="100"/>
      <c r="AU831" s="100"/>
    </row>
    <row r="832" spans="3:47" x14ac:dyDescent="0.2">
      <c r="C832" s="26"/>
      <c r="D832" s="26"/>
      <c r="AA832" s="100"/>
      <c r="AB832" s="100"/>
      <c r="AC832" s="100"/>
      <c r="AD832" s="100"/>
      <c r="AE832" s="100"/>
      <c r="AG832" s="121"/>
      <c r="AN832" s="100"/>
      <c r="AO832" s="100"/>
      <c r="AP832" s="100"/>
      <c r="AQ832" s="100"/>
      <c r="AR832" s="100"/>
      <c r="AS832" s="100"/>
      <c r="AT832" s="100"/>
      <c r="AU832" s="100"/>
    </row>
    <row r="833" spans="3:47" x14ac:dyDescent="0.2">
      <c r="C833" s="26"/>
      <c r="D833" s="26"/>
      <c r="AA833" s="100"/>
      <c r="AB833" s="100"/>
      <c r="AC833" s="100"/>
      <c r="AD833" s="100"/>
      <c r="AE833" s="100"/>
      <c r="AG833" s="121"/>
      <c r="AN833" s="100"/>
      <c r="AO833" s="100"/>
      <c r="AP833" s="100"/>
      <c r="AQ833" s="100"/>
      <c r="AR833" s="100"/>
      <c r="AS833" s="100"/>
      <c r="AT833" s="100"/>
      <c r="AU833" s="100"/>
    </row>
    <row r="834" spans="3:47" x14ac:dyDescent="0.2">
      <c r="C834" s="26"/>
      <c r="D834" s="26"/>
      <c r="AA834" s="100"/>
      <c r="AB834" s="100"/>
      <c r="AC834" s="100"/>
      <c r="AD834" s="100"/>
      <c r="AE834" s="100"/>
      <c r="AG834" s="121"/>
      <c r="AN834" s="100"/>
      <c r="AO834" s="100"/>
      <c r="AP834" s="100"/>
      <c r="AQ834" s="100"/>
      <c r="AR834" s="100"/>
      <c r="AS834" s="100"/>
      <c r="AT834" s="100"/>
      <c r="AU834" s="100"/>
    </row>
    <row r="835" spans="3:47" x14ac:dyDescent="0.2">
      <c r="C835" s="26"/>
      <c r="D835" s="26"/>
      <c r="AA835" s="100"/>
      <c r="AB835" s="100"/>
      <c r="AC835" s="100"/>
      <c r="AD835" s="100"/>
      <c r="AE835" s="100"/>
      <c r="AG835" s="121"/>
      <c r="AN835" s="100"/>
      <c r="AO835" s="100"/>
      <c r="AP835" s="100"/>
      <c r="AQ835" s="100"/>
      <c r="AR835" s="100"/>
      <c r="AS835" s="100"/>
      <c r="AT835" s="100"/>
      <c r="AU835" s="100"/>
    </row>
    <row r="836" spans="3:47" x14ac:dyDescent="0.2">
      <c r="C836" s="26"/>
      <c r="D836" s="26"/>
      <c r="AA836" s="100"/>
      <c r="AB836" s="100"/>
      <c r="AC836" s="100"/>
      <c r="AD836" s="100"/>
      <c r="AE836" s="100"/>
      <c r="AG836" s="121"/>
      <c r="AN836" s="100"/>
      <c r="AO836" s="100"/>
      <c r="AP836" s="100"/>
      <c r="AQ836" s="100"/>
      <c r="AR836" s="100"/>
      <c r="AS836" s="100"/>
      <c r="AT836" s="100"/>
      <c r="AU836" s="100"/>
    </row>
    <row r="837" spans="3:47" x14ac:dyDescent="0.2">
      <c r="C837" s="26"/>
      <c r="D837" s="26"/>
      <c r="AA837" s="100"/>
      <c r="AB837" s="100"/>
      <c r="AC837" s="100"/>
      <c r="AD837" s="100"/>
      <c r="AE837" s="100"/>
      <c r="AG837" s="121"/>
      <c r="AN837" s="100"/>
      <c r="AO837" s="100"/>
      <c r="AP837" s="100"/>
      <c r="AQ837" s="100"/>
      <c r="AR837" s="100"/>
      <c r="AS837" s="100"/>
      <c r="AT837" s="100"/>
      <c r="AU837" s="100"/>
    </row>
    <row r="838" spans="3:47" x14ac:dyDescent="0.2">
      <c r="C838" s="26"/>
      <c r="D838" s="26"/>
      <c r="AA838" s="100"/>
      <c r="AB838" s="100"/>
      <c r="AC838" s="100"/>
      <c r="AD838" s="100"/>
      <c r="AE838" s="100"/>
      <c r="AG838" s="121"/>
      <c r="AN838" s="100"/>
      <c r="AO838" s="100"/>
      <c r="AP838" s="100"/>
      <c r="AQ838" s="100"/>
      <c r="AR838" s="100"/>
      <c r="AS838" s="100"/>
      <c r="AT838" s="100"/>
      <c r="AU838" s="100"/>
    </row>
    <row r="839" spans="3:47" x14ac:dyDescent="0.2">
      <c r="C839" s="26"/>
      <c r="D839" s="26"/>
      <c r="AA839" s="100"/>
      <c r="AB839" s="100"/>
      <c r="AC839" s="100"/>
      <c r="AD839" s="100"/>
      <c r="AE839" s="100"/>
      <c r="AG839" s="121"/>
      <c r="AN839" s="100"/>
      <c r="AO839" s="100"/>
      <c r="AP839" s="100"/>
      <c r="AQ839" s="100"/>
      <c r="AR839" s="100"/>
      <c r="AS839" s="100"/>
      <c r="AT839" s="100"/>
      <c r="AU839" s="100"/>
    </row>
    <row r="840" spans="3:47" x14ac:dyDescent="0.2">
      <c r="C840" s="26"/>
      <c r="D840" s="26"/>
      <c r="AA840" s="100"/>
      <c r="AB840" s="100"/>
      <c r="AC840" s="100"/>
      <c r="AD840" s="100"/>
      <c r="AE840" s="100"/>
      <c r="AG840" s="121"/>
      <c r="AN840" s="100"/>
      <c r="AO840" s="100"/>
      <c r="AP840" s="100"/>
      <c r="AQ840" s="100"/>
      <c r="AR840" s="100"/>
      <c r="AS840" s="100"/>
      <c r="AT840" s="100"/>
      <c r="AU840" s="100"/>
    </row>
    <row r="841" spans="3:47" x14ac:dyDescent="0.2">
      <c r="C841" s="26"/>
      <c r="D841" s="26"/>
      <c r="AA841" s="100"/>
      <c r="AB841" s="100"/>
      <c r="AC841" s="100"/>
      <c r="AD841" s="100"/>
      <c r="AE841" s="100"/>
      <c r="AG841" s="121"/>
      <c r="AN841" s="100"/>
      <c r="AO841" s="100"/>
      <c r="AP841" s="100"/>
      <c r="AQ841" s="100"/>
      <c r="AR841" s="100"/>
      <c r="AS841" s="100"/>
      <c r="AT841" s="100"/>
      <c r="AU841" s="100"/>
    </row>
    <row r="842" spans="3:47" x14ac:dyDescent="0.2">
      <c r="C842" s="26"/>
      <c r="D842" s="26"/>
      <c r="AA842" s="100"/>
      <c r="AB842" s="100"/>
      <c r="AC842" s="100"/>
      <c r="AD842" s="100"/>
      <c r="AE842" s="100"/>
      <c r="AG842" s="121"/>
      <c r="AN842" s="100"/>
      <c r="AO842" s="100"/>
      <c r="AP842" s="100"/>
      <c r="AQ842" s="100"/>
      <c r="AR842" s="100"/>
      <c r="AS842" s="100"/>
      <c r="AT842" s="100"/>
      <c r="AU842" s="100"/>
    </row>
    <row r="843" spans="3:47" x14ac:dyDescent="0.2">
      <c r="C843" s="26"/>
      <c r="D843" s="26"/>
      <c r="AA843" s="100"/>
      <c r="AB843" s="100"/>
      <c r="AC843" s="100"/>
      <c r="AD843" s="100"/>
      <c r="AE843" s="100"/>
      <c r="AG843" s="121"/>
      <c r="AN843" s="100"/>
      <c r="AO843" s="100"/>
      <c r="AP843" s="100"/>
      <c r="AQ843" s="100"/>
      <c r="AR843" s="100"/>
      <c r="AS843" s="100"/>
      <c r="AT843" s="100"/>
      <c r="AU843" s="100"/>
    </row>
    <row r="844" spans="3:47" x14ac:dyDescent="0.2">
      <c r="C844" s="26"/>
      <c r="D844" s="26"/>
      <c r="AA844" s="100"/>
      <c r="AB844" s="100"/>
      <c r="AC844" s="100"/>
      <c r="AD844" s="100"/>
      <c r="AE844" s="100"/>
      <c r="AG844" s="121"/>
      <c r="AN844" s="100"/>
      <c r="AO844" s="100"/>
      <c r="AP844" s="100"/>
      <c r="AQ844" s="100"/>
      <c r="AR844" s="100"/>
      <c r="AS844" s="100"/>
      <c r="AT844" s="100"/>
      <c r="AU844" s="100"/>
    </row>
    <row r="845" spans="3:47" x14ac:dyDescent="0.2">
      <c r="C845" s="26"/>
      <c r="D845" s="26"/>
      <c r="AA845" s="100"/>
      <c r="AB845" s="100"/>
      <c r="AC845" s="100"/>
      <c r="AD845" s="100"/>
      <c r="AE845" s="100"/>
      <c r="AG845" s="121"/>
      <c r="AN845" s="100"/>
      <c r="AO845" s="100"/>
      <c r="AP845" s="100"/>
      <c r="AQ845" s="100"/>
      <c r="AR845" s="100"/>
      <c r="AS845" s="100"/>
      <c r="AT845" s="100"/>
      <c r="AU845" s="100"/>
    </row>
    <row r="846" spans="3:47" x14ac:dyDescent="0.2">
      <c r="C846" s="26"/>
      <c r="D846" s="26"/>
      <c r="AA846" s="100"/>
      <c r="AB846" s="100"/>
      <c r="AC846" s="100"/>
      <c r="AD846" s="100"/>
      <c r="AE846" s="100"/>
      <c r="AG846" s="121"/>
      <c r="AN846" s="100"/>
      <c r="AO846" s="100"/>
      <c r="AP846" s="100"/>
      <c r="AQ846" s="100"/>
      <c r="AR846" s="100"/>
      <c r="AS846" s="100"/>
      <c r="AT846" s="100"/>
      <c r="AU846" s="100"/>
    </row>
    <row r="847" spans="3:47" x14ac:dyDescent="0.2">
      <c r="C847" s="26"/>
      <c r="D847" s="26"/>
      <c r="AA847" s="100"/>
      <c r="AB847" s="100"/>
      <c r="AC847" s="100"/>
      <c r="AD847" s="100"/>
      <c r="AE847" s="100"/>
      <c r="AG847" s="121"/>
      <c r="AN847" s="100"/>
      <c r="AO847" s="100"/>
      <c r="AP847" s="100"/>
      <c r="AQ847" s="100"/>
      <c r="AR847" s="100"/>
      <c r="AS847" s="100"/>
      <c r="AT847" s="100"/>
      <c r="AU847" s="100"/>
    </row>
    <row r="848" spans="3:47" x14ac:dyDescent="0.2">
      <c r="C848" s="26"/>
      <c r="D848" s="26"/>
      <c r="AA848" s="100"/>
      <c r="AB848" s="100"/>
      <c r="AC848" s="100"/>
      <c r="AD848" s="100"/>
      <c r="AE848" s="100"/>
      <c r="AG848" s="121"/>
      <c r="AN848" s="100"/>
      <c r="AO848" s="100"/>
      <c r="AP848" s="100"/>
      <c r="AQ848" s="100"/>
      <c r="AR848" s="100"/>
      <c r="AS848" s="100"/>
      <c r="AT848" s="100"/>
      <c r="AU848" s="100"/>
    </row>
    <row r="849" spans="3:47" x14ac:dyDescent="0.2">
      <c r="C849" s="26"/>
      <c r="D849" s="26"/>
      <c r="AA849" s="100"/>
      <c r="AB849" s="100"/>
      <c r="AC849" s="100"/>
      <c r="AD849" s="100"/>
      <c r="AE849" s="100"/>
      <c r="AG849" s="121"/>
      <c r="AN849" s="100"/>
      <c r="AO849" s="100"/>
      <c r="AP849" s="100"/>
      <c r="AQ849" s="100"/>
      <c r="AR849" s="100"/>
      <c r="AS849" s="100"/>
      <c r="AT849" s="100"/>
      <c r="AU849" s="100"/>
    </row>
    <row r="850" spans="3:47" x14ac:dyDescent="0.2">
      <c r="C850" s="26"/>
      <c r="D850" s="26"/>
      <c r="AA850" s="100"/>
      <c r="AB850" s="100"/>
      <c r="AC850" s="100"/>
      <c r="AD850" s="100"/>
      <c r="AE850" s="100"/>
      <c r="AG850" s="121"/>
      <c r="AN850" s="100"/>
      <c r="AO850" s="100"/>
      <c r="AP850" s="100"/>
      <c r="AQ850" s="100"/>
      <c r="AR850" s="100"/>
      <c r="AS850" s="100"/>
      <c r="AT850" s="100"/>
      <c r="AU850" s="100"/>
    </row>
    <row r="851" spans="3:47" x14ac:dyDescent="0.2">
      <c r="C851" s="26"/>
      <c r="D851" s="26"/>
      <c r="AA851" s="100"/>
      <c r="AB851" s="100"/>
      <c r="AC851" s="100"/>
      <c r="AD851" s="100"/>
      <c r="AE851" s="100"/>
      <c r="AG851" s="121"/>
      <c r="AN851" s="100"/>
      <c r="AO851" s="100"/>
      <c r="AP851" s="100"/>
      <c r="AQ851" s="100"/>
      <c r="AR851" s="100"/>
      <c r="AS851" s="100"/>
      <c r="AT851" s="100"/>
      <c r="AU851" s="100"/>
    </row>
    <row r="852" spans="3:47" x14ac:dyDescent="0.2">
      <c r="C852" s="26"/>
      <c r="D852" s="26"/>
      <c r="AA852" s="100"/>
      <c r="AB852" s="100"/>
      <c r="AC852" s="100"/>
      <c r="AD852" s="100"/>
      <c r="AE852" s="100"/>
      <c r="AG852" s="121"/>
      <c r="AN852" s="100"/>
      <c r="AO852" s="100"/>
      <c r="AP852" s="100"/>
      <c r="AQ852" s="100"/>
      <c r="AR852" s="100"/>
      <c r="AS852" s="100"/>
      <c r="AT852" s="100"/>
      <c r="AU852" s="100"/>
    </row>
    <row r="853" spans="3:47" x14ac:dyDescent="0.2">
      <c r="C853" s="26"/>
      <c r="D853" s="26"/>
      <c r="AA853" s="100"/>
      <c r="AB853" s="100"/>
      <c r="AC853" s="100"/>
      <c r="AD853" s="100"/>
      <c r="AE853" s="100"/>
      <c r="AG853" s="121"/>
      <c r="AN853" s="100"/>
      <c r="AO853" s="100"/>
      <c r="AP853" s="100"/>
      <c r="AQ853" s="100"/>
      <c r="AR853" s="100"/>
      <c r="AS853" s="100"/>
      <c r="AT853" s="100"/>
      <c r="AU853" s="100"/>
    </row>
    <row r="854" spans="3:47" x14ac:dyDescent="0.2">
      <c r="C854" s="26"/>
      <c r="D854" s="26"/>
      <c r="AA854" s="100"/>
      <c r="AB854" s="100"/>
      <c r="AC854" s="100"/>
      <c r="AD854" s="100"/>
      <c r="AE854" s="100"/>
      <c r="AG854" s="121"/>
      <c r="AN854" s="100"/>
      <c r="AO854" s="100"/>
      <c r="AP854" s="100"/>
      <c r="AQ854" s="100"/>
      <c r="AR854" s="100"/>
      <c r="AS854" s="100"/>
      <c r="AT854" s="100"/>
      <c r="AU854" s="100"/>
    </row>
    <row r="855" spans="3:47" x14ac:dyDescent="0.2">
      <c r="C855" s="26"/>
      <c r="D855" s="26"/>
      <c r="AA855" s="100"/>
      <c r="AB855" s="100"/>
      <c r="AC855" s="100"/>
      <c r="AD855" s="100"/>
      <c r="AE855" s="100"/>
      <c r="AG855" s="121"/>
      <c r="AN855" s="100"/>
      <c r="AO855" s="100"/>
      <c r="AP855" s="100"/>
      <c r="AQ855" s="100"/>
      <c r="AR855" s="100"/>
      <c r="AS855" s="100"/>
      <c r="AT855" s="100"/>
      <c r="AU855" s="100"/>
    </row>
    <row r="856" spans="3:47" x14ac:dyDescent="0.2">
      <c r="C856" s="26"/>
      <c r="D856" s="26"/>
      <c r="AA856" s="100"/>
      <c r="AB856" s="100"/>
      <c r="AC856" s="100"/>
      <c r="AD856" s="100"/>
      <c r="AE856" s="100"/>
      <c r="AG856" s="121"/>
      <c r="AN856" s="100"/>
      <c r="AO856" s="100"/>
      <c r="AP856" s="100"/>
      <c r="AQ856" s="100"/>
      <c r="AR856" s="100"/>
      <c r="AS856" s="100"/>
      <c r="AT856" s="100"/>
      <c r="AU856" s="100"/>
    </row>
    <row r="857" spans="3:47" x14ac:dyDescent="0.2">
      <c r="C857" s="26"/>
      <c r="D857" s="26"/>
      <c r="AA857" s="100"/>
      <c r="AB857" s="100"/>
      <c r="AC857" s="100"/>
      <c r="AD857" s="100"/>
      <c r="AE857" s="100"/>
      <c r="AG857" s="121"/>
      <c r="AN857" s="100"/>
      <c r="AO857" s="100"/>
      <c r="AP857" s="100"/>
      <c r="AQ857" s="100"/>
      <c r="AR857" s="100"/>
      <c r="AS857" s="100"/>
      <c r="AT857" s="100"/>
      <c r="AU857" s="100"/>
    </row>
    <row r="858" spans="3:47" x14ac:dyDescent="0.2">
      <c r="C858" s="26"/>
      <c r="D858" s="26"/>
      <c r="AA858" s="100"/>
      <c r="AB858" s="100"/>
      <c r="AC858" s="100"/>
      <c r="AD858" s="100"/>
      <c r="AE858" s="100"/>
      <c r="AG858" s="121"/>
      <c r="AN858" s="100"/>
      <c r="AO858" s="100"/>
      <c r="AP858" s="100"/>
      <c r="AQ858" s="100"/>
      <c r="AR858" s="100"/>
      <c r="AS858" s="100"/>
      <c r="AT858" s="100"/>
      <c r="AU858" s="100"/>
    </row>
    <row r="859" spans="3:47" x14ac:dyDescent="0.2">
      <c r="C859" s="26"/>
      <c r="D859" s="26"/>
      <c r="AA859" s="100"/>
      <c r="AB859" s="100"/>
      <c r="AC859" s="100"/>
      <c r="AD859" s="100"/>
      <c r="AE859" s="100"/>
      <c r="AG859" s="121"/>
      <c r="AN859" s="100"/>
      <c r="AO859" s="100"/>
      <c r="AP859" s="100"/>
      <c r="AQ859" s="100"/>
      <c r="AR859" s="100"/>
      <c r="AS859" s="100"/>
      <c r="AT859" s="100"/>
      <c r="AU859" s="100"/>
    </row>
    <row r="860" spans="3:47" x14ac:dyDescent="0.2">
      <c r="C860" s="26"/>
      <c r="D860" s="26"/>
      <c r="AA860" s="100"/>
      <c r="AB860" s="100"/>
      <c r="AC860" s="100"/>
      <c r="AD860" s="100"/>
      <c r="AE860" s="100"/>
      <c r="AG860" s="121"/>
      <c r="AN860" s="100"/>
      <c r="AO860" s="100"/>
      <c r="AP860" s="100"/>
      <c r="AQ860" s="100"/>
      <c r="AR860" s="100"/>
      <c r="AS860" s="100"/>
      <c r="AT860" s="100"/>
      <c r="AU860" s="100"/>
    </row>
    <row r="861" spans="3:47" x14ac:dyDescent="0.2">
      <c r="C861" s="26"/>
      <c r="D861" s="26"/>
      <c r="AA861" s="100"/>
      <c r="AB861" s="100"/>
      <c r="AC861" s="100"/>
      <c r="AD861" s="100"/>
      <c r="AE861" s="100"/>
      <c r="AG861" s="121"/>
      <c r="AN861" s="100"/>
      <c r="AO861" s="100"/>
      <c r="AP861" s="100"/>
      <c r="AQ861" s="100"/>
      <c r="AR861" s="100"/>
      <c r="AS861" s="100"/>
      <c r="AT861" s="100"/>
      <c r="AU861" s="100"/>
    </row>
    <row r="862" spans="3:47" x14ac:dyDescent="0.2">
      <c r="C862" s="26"/>
      <c r="D862" s="26"/>
      <c r="AA862" s="100"/>
      <c r="AB862" s="100"/>
      <c r="AC862" s="100"/>
      <c r="AD862" s="100"/>
      <c r="AE862" s="100"/>
      <c r="AG862" s="121"/>
      <c r="AN862" s="100"/>
      <c r="AO862" s="100"/>
      <c r="AP862" s="100"/>
      <c r="AQ862" s="100"/>
      <c r="AR862" s="100"/>
      <c r="AS862" s="100"/>
      <c r="AT862" s="100"/>
      <c r="AU862" s="100"/>
    </row>
    <row r="863" spans="3:47" x14ac:dyDescent="0.2">
      <c r="C863" s="26"/>
      <c r="D863" s="26"/>
      <c r="AA863" s="100"/>
      <c r="AB863" s="100"/>
      <c r="AC863" s="100"/>
      <c r="AD863" s="100"/>
      <c r="AE863" s="100"/>
      <c r="AG863" s="121"/>
      <c r="AN863" s="100"/>
      <c r="AO863" s="100"/>
      <c r="AP863" s="100"/>
      <c r="AQ863" s="100"/>
      <c r="AR863" s="100"/>
      <c r="AS863" s="100"/>
      <c r="AT863" s="100"/>
      <c r="AU863" s="100"/>
    </row>
    <row r="864" spans="3:47" x14ac:dyDescent="0.2">
      <c r="C864" s="26"/>
      <c r="D864" s="26"/>
      <c r="AA864" s="100"/>
      <c r="AB864" s="100"/>
      <c r="AC864" s="100"/>
      <c r="AD864" s="100"/>
      <c r="AE864" s="100"/>
      <c r="AG864" s="121"/>
      <c r="AN864" s="100"/>
      <c r="AO864" s="100"/>
      <c r="AP864" s="100"/>
      <c r="AQ864" s="100"/>
      <c r="AR864" s="100"/>
      <c r="AS864" s="100"/>
      <c r="AT864" s="100"/>
      <c r="AU864" s="100"/>
    </row>
    <row r="865" spans="3:48" x14ac:dyDescent="0.2">
      <c r="C865" s="26"/>
      <c r="D865" s="26"/>
      <c r="AA865" s="100"/>
      <c r="AB865" s="100"/>
      <c r="AC865" s="100"/>
      <c r="AD865" s="100"/>
      <c r="AE865" s="100"/>
      <c r="AG865" s="121"/>
      <c r="AN865" s="100"/>
      <c r="AO865" s="100"/>
      <c r="AP865" s="100"/>
      <c r="AQ865" s="100"/>
      <c r="AR865" s="100"/>
      <c r="AS865" s="100"/>
      <c r="AT865" s="100"/>
      <c r="AU865" s="100"/>
    </row>
    <row r="866" spans="3:48" x14ac:dyDescent="0.2">
      <c r="C866" s="26"/>
      <c r="D866" s="26"/>
      <c r="AA866" s="100"/>
      <c r="AB866" s="100"/>
      <c r="AC866" s="100"/>
      <c r="AD866" s="100"/>
      <c r="AE866" s="100"/>
      <c r="AG866" s="121"/>
      <c r="AN866" s="100"/>
      <c r="AO866" s="100"/>
      <c r="AP866" s="100"/>
      <c r="AQ866" s="100"/>
      <c r="AR866" s="100"/>
      <c r="AS866" s="100"/>
      <c r="AT866" s="100"/>
      <c r="AU866" s="100"/>
    </row>
    <row r="867" spans="3:48" x14ac:dyDescent="0.2">
      <c r="C867" s="26"/>
      <c r="D867" s="26"/>
      <c r="AA867" s="100"/>
      <c r="AB867" s="100"/>
      <c r="AC867" s="100"/>
      <c r="AD867" s="100"/>
      <c r="AE867" s="100"/>
      <c r="AG867" s="121"/>
      <c r="AN867" s="100"/>
      <c r="AO867" s="100"/>
      <c r="AP867" s="100"/>
      <c r="AQ867" s="100"/>
      <c r="AR867" s="100"/>
      <c r="AS867" s="100"/>
      <c r="AT867" s="100"/>
      <c r="AU867" s="100"/>
    </row>
    <row r="868" spans="3:48" x14ac:dyDescent="0.2">
      <c r="C868" s="26"/>
      <c r="D868" s="26"/>
      <c r="AA868" s="100"/>
      <c r="AB868" s="100"/>
      <c r="AC868" s="100"/>
      <c r="AD868" s="100"/>
      <c r="AE868" s="100"/>
      <c r="AG868" s="121"/>
      <c r="AN868" s="100"/>
      <c r="AO868" s="100"/>
      <c r="AP868" s="100"/>
      <c r="AQ868" s="100"/>
      <c r="AR868" s="100"/>
      <c r="AS868" s="100"/>
      <c r="AT868" s="100"/>
      <c r="AU868" s="100"/>
    </row>
    <row r="869" spans="3:48" x14ac:dyDescent="0.2">
      <c r="C869" s="26"/>
      <c r="D869" s="26"/>
      <c r="AA869" s="100"/>
      <c r="AB869" s="100"/>
      <c r="AC869" s="100"/>
      <c r="AD869" s="100"/>
      <c r="AE869" s="100"/>
      <c r="AG869" s="121"/>
      <c r="AN869" s="100"/>
      <c r="AO869" s="100"/>
      <c r="AP869" s="100"/>
      <c r="AQ869" s="100"/>
      <c r="AR869" s="100"/>
      <c r="AS869" s="100"/>
      <c r="AT869" s="100"/>
      <c r="AU869" s="100"/>
    </row>
    <row r="870" spans="3:48" x14ac:dyDescent="0.2">
      <c r="C870" s="26"/>
      <c r="D870" s="26"/>
      <c r="AA870" s="100"/>
      <c r="AB870" s="100"/>
      <c r="AC870" s="100"/>
      <c r="AD870" s="100"/>
      <c r="AE870" s="100"/>
      <c r="AG870" s="121"/>
      <c r="AN870" s="100"/>
      <c r="AO870" s="100"/>
      <c r="AP870" s="100"/>
      <c r="AQ870" s="100"/>
      <c r="AR870" s="100"/>
      <c r="AS870" s="100"/>
      <c r="AT870" s="100"/>
      <c r="AU870" s="100"/>
    </row>
    <row r="871" spans="3:48" x14ac:dyDescent="0.2">
      <c r="C871" s="26"/>
      <c r="D871" s="26"/>
      <c r="AA871" s="100"/>
      <c r="AB871" s="100"/>
      <c r="AC871" s="100"/>
      <c r="AD871" s="100"/>
      <c r="AE871" s="100"/>
      <c r="AG871" s="121"/>
      <c r="AN871" s="100"/>
      <c r="AO871" s="100"/>
      <c r="AP871" s="100"/>
      <c r="AQ871" s="100"/>
      <c r="AR871" s="100"/>
      <c r="AS871" s="100"/>
      <c r="AT871" s="100"/>
      <c r="AU871" s="100"/>
      <c r="AV871" s="100"/>
    </row>
    <row r="872" spans="3:48" x14ac:dyDescent="0.2">
      <c r="C872" s="26"/>
      <c r="D872" s="26"/>
      <c r="AA872" s="100"/>
      <c r="AB872" s="100"/>
      <c r="AC872" s="100"/>
      <c r="AD872" s="100"/>
      <c r="AE872" s="100"/>
      <c r="AG872" s="121"/>
      <c r="AN872" s="100"/>
      <c r="AO872" s="100"/>
      <c r="AP872" s="100"/>
      <c r="AQ872" s="100"/>
      <c r="AR872" s="100"/>
      <c r="AS872" s="100"/>
      <c r="AT872" s="100"/>
      <c r="AU872" s="100"/>
    </row>
    <row r="873" spans="3:48" x14ac:dyDescent="0.2">
      <c r="C873" s="26"/>
      <c r="D873" s="26"/>
      <c r="AA873" s="100"/>
      <c r="AB873" s="100"/>
      <c r="AC873" s="100"/>
      <c r="AD873" s="100"/>
      <c r="AE873" s="100"/>
      <c r="AG873" s="121"/>
      <c r="AN873" s="100"/>
      <c r="AO873" s="100"/>
      <c r="AP873" s="100"/>
      <c r="AQ873" s="100"/>
      <c r="AR873" s="100"/>
      <c r="AS873" s="100"/>
      <c r="AT873" s="100"/>
      <c r="AU873" s="100"/>
    </row>
    <row r="874" spans="3:48" x14ac:dyDescent="0.2">
      <c r="C874" s="26"/>
      <c r="D874" s="26"/>
      <c r="AA874" s="100"/>
      <c r="AB874" s="100"/>
      <c r="AC874" s="100"/>
      <c r="AD874" s="100"/>
      <c r="AE874" s="100"/>
      <c r="AG874" s="121"/>
      <c r="AN874" s="100"/>
      <c r="AO874" s="100"/>
      <c r="AP874" s="100"/>
      <c r="AQ874" s="100"/>
      <c r="AR874" s="100"/>
      <c r="AS874" s="100"/>
      <c r="AT874" s="100"/>
      <c r="AU874" s="100"/>
    </row>
    <row r="875" spans="3:48" x14ac:dyDescent="0.2">
      <c r="C875" s="26"/>
      <c r="D875" s="26"/>
      <c r="AA875" s="100"/>
      <c r="AB875" s="100"/>
      <c r="AC875" s="100"/>
      <c r="AD875" s="100"/>
      <c r="AE875" s="100"/>
      <c r="AG875" s="121"/>
      <c r="AN875" s="100"/>
      <c r="AO875" s="100"/>
      <c r="AP875" s="100"/>
      <c r="AQ875" s="100"/>
      <c r="AR875" s="100"/>
      <c r="AS875" s="100"/>
      <c r="AT875" s="100"/>
      <c r="AU875" s="100"/>
    </row>
    <row r="876" spans="3:48" x14ac:dyDescent="0.2">
      <c r="C876" s="26"/>
      <c r="D876" s="26"/>
      <c r="AA876" s="100"/>
      <c r="AB876" s="100"/>
      <c r="AC876" s="100"/>
      <c r="AD876" s="100"/>
      <c r="AE876" s="100"/>
      <c r="AG876" s="121"/>
      <c r="AN876" s="100"/>
      <c r="AO876" s="100"/>
      <c r="AP876" s="100"/>
      <c r="AQ876" s="100"/>
      <c r="AR876" s="100"/>
      <c r="AS876" s="100"/>
      <c r="AT876" s="100"/>
      <c r="AU876" s="100"/>
    </row>
    <row r="877" spans="3:48" x14ac:dyDescent="0.2">
      <c r="C877" s="26"/>
      <c r="D877" s="26"/>
      <c r="AA877" s="100"/>
      <c r="AB877" s="100"/>
      <c r="AC877" s="100"/>
      <c r="AD877" s="100"/>
      <c r="AE877" s="100"/>
      <c r="AG877" s="121"/>
      <c r="AN877" s="100"/>
      <c r="AO877" s="100"/>
      <c r="AP877" s="100"/>
      <c r="AQ877" s="100"/>
      <c r="AR877" s="100"/>
      <c r="AS877" s="100"/>
      <c r="AT877" s="100"/>
      <c r="AU877" s="100"/>
    </row>
    <row r="878" spans="3:48" x14ac:dyDescent="0.2">
      <c r="C878" s="26"/>
      <c r="D878" s="26"/>
      <c r="AA878" s="100"/>
      <c r="AB878" s="100"/>
      <c r="AC878" s="100"/>
      <c r="AD878" s="100"/>
      <c r="AE878" s="100"/>
      <c r="AG878" s="121"/>
      <c r="AN878" s="100"/>
      <c r="AO878" s="100"/>
      <c r="AP878" s="100"/>
      <c r="AQ878" s="100"/>
      <c r="AR878" s="100"/>
      <c r="AS878" s="100"/>
      <c r="AT878" s="100"/>
      <c r="AU878" s="100"/>
    </row>
    <row r="879" spans="3:48" x14ac:dyDescent="0.2">
      <c r="C879" s="26"/>
      <c r="D879" s="26"/>
      <c r="AA879" s="100"/>
      <c r="AB879" s="100"/>
      <c r="AC879" s="100"/>
      <c r="AD879" s="100"/>
      <c r="AE879" s="100"/>
      <c r="AG879" s="121"/>
      <c r="AN879" s="100"/>
      <c r="AO879" s="100"/>
      <c r="AP879" s="100"/>
      <c r="AQ879" s="100"/>
      <c r="AR879" s="100"/>
      <c r="AS879" s="100"/>
      <c r="AT879" s="100"/>
      <c r="AU879" s="100"/>
    </row>
    <row r="880" spans="3:48" x14ac:dyDescent="0.2">
      <c r="C880" s="26"/>
      <c r="D880" s="26"/>
      <c r="AA880" s="100"/>
      <c r="AB880" s="100"/>
      <c r="AC880" s="100"/>
      <c r="AD880" s="100"/>
      <c r="AE880" s="100"/>
      <c r="AG880" s="121"/>
      <c r="AN880" s="100"/>
      <c r="AO880" s="100"/>
      <c r="AP880" s="100"/>
      <c r="AQ880" s="100"/>
      <c r="AR880" s="100"/>
      <c r="AS880" s="100"/>
      <c r="AT880" s="100"/>
      <c r="AU880" s="100"/>
    </row>
    <row r="881" spans="3:64" x14ac:dyDescent="0.2">
      <c r="C881" s="26"/>
      <c r="D881" s="26"/>
      <c r="AA881" s="100"/>
      <c r="AB881" s="100"/>
      <c r="AC881" s="100"/>
      <c r="AD881" s="100"/>
      <c r="AE881" s="100"/>
      <c r="AG881" s="121"/>
      <c r="AN881" s="100"/>
      <c r="AO881" s="100"/>
      <c r="AP881" s="100"/>
      <c r="AQ881" s="100"/>
      <c r="AR881" s="100"/>
      <c r="AS881" s="100"/>
      <c r="AT881" s="100"/>
      <c r="AU881" s="100"/>
    </row>
    <row r="882" spans="3:64" x14ac:dyDescent="0.2">
      <c r="C882" s="26"/>
      <c r="D882" s="26"/>
      <c r="AA882" s="100"/>
      <c r="AB882" s="100"/>
      <c r="AC882" s="100"/>
      <c r="AD882" s="100"/>
      <c r="AE882" s="100"/>
      <c r="AG882" s="121"/>
      <c r="AN882" s="100"/>
      <c r="AO882" s="100"/>
      <c r="AP882" s="100"/>
      <c r="AQ882" s="100"/>
      <c r="AR882" s="100"/>
      <c r="AS882" s="100"/>
      <c r="AT882" s="100"/>
      <c r="AU882" s="100"/>
    </row>
    <row r="883" spans="3:64" x14ac:dyDescent="0.2">
      <c r="C883" s="26"/>
      <c r="D883" s="26"/>
      <c r="AA883" s="100"/>
      <c r="AB883" s="100"/>
      <c r="AC883" s="100"/>
      <c r="AD883" s="100"/>
      <c r="AE883" s="100"/>
      <c r="AG883" s="121"/>
      <c r="AN883" s="100"/>
      <c r="AO883" s="100"/>
      <c r="AP883" s="100"/>
      <c r="AQ883" s="100"/>
      <c r="AR883" s="100"/>
      <c r="AS883" s="100"/>
      <c r="AT883" s="100"/>
      <c r="AU883" s="100"/>
    </row>
    <row r="884" spans="3:64" x14ac:dyDescent="0.2">
      <c r="C884" s="26"/>
      <c r="D884" s="26"/>
      <c r="AA884" s="100"/>
      <c r="AB884" s="100"/>
      <c r="AC884" s="100"/>
      <c r="AD884" s="100"/>
      <c r="AE884" s="100"/>
      <c r="AG884" s="121"/>
      <c r="AN884" s="100"/>
      <c r="AO884" s="100"/>
      <c r="AP884" s="100"/>
      <c r="AQ884" s="100"/>
      <c r="AR884" s="100"/>
      <c r="AS884" s="100"/>
      <c r="AT884" s="100"/>
      <c r="AU884" s="100"/>
    </row>
    <row r="885" spans="3:64" x14ac:dyDescent="0.2">
      <c r="C885" s="26"/>
      <c r="D885" s="26"/>
      <c r="AA885" s="100"/>
      <c r="AB885" s="100"/>
      <c r="AC885" s="100"/>
      <c r="AD885" s="100"/>
      <c r="AE885" s="100"/>
      <c r="AG885" s="121"/>
      <c r="AN885" s="100"/>
      <c r="AO885" s="100"/>
      <c r="AP885" s="100"/>
      <c r="AQ885" s="100"/>
      <c r="AR885" s="100"/>
      <c r="AS885" s="100"/>
      <c r="AT885" s="100"/>
      <c r="AU885" s="100"/>
    </row>
    <row r="886" spans="3:64" x14ac:dyDescent="0.2">
      <c r="C886" s="26"/>
      <c r="D886" s="26"/>
      <c r="AA886" s="100"/>
      <c r="AB886" s="100"/>
      <c r="AC886" s="100"/>
      <c r="AD886" s="100"/>
      <c r="AE886" s="100"/>
      <c r="AG886" s="121"/>
      <c r="AN886" s="100"/>
      <c r="AO886" s="100"/>
      <c r="AP886" s="100"/>
      <c r="AQ886" s="100"/>
      <c r="AR886" s="100"/>
      <c r="AS886" s="100"/>
      <c r="AT886" s="100"/>
      <c r="AU886" s="100"/>
      <c r="AV886" s="100"/>
      <c r="AW886" s="100"/>
      <c r="AX886" s="100"/>
      <c r="AY886" s="100"/>
      <c r="AZ886" s="100"/>
      <c r="BA886" s="100"/>
      <c r="BB886" s="100"/>
      <c r="BC886" s="100"/>
      <c r="BD886" s="100"/>
      <c r="BE886" s="100"/>
      <c r="BF886" s="100"/>
      <c r="BG886" s="100"/>
      <c r="BH886" s="100"/>
      <c r="BI886" s="100"/>
      <c r="BJ886" s="100"/>
      <c r="BK886" s="100"/>
      <c r="BL886" s="100"/>
    </row>
    <row r="887" spans="3:64" x14ac:dyDescent="0.2">
      <c r="C887" s="26"/>
      <c r="D887" s="26"/>
      <c r="AA887" s="100"/>
      <c r="AB887" s="100"/>
      <c r="AC887" s="100"/>
      <c r="AD887" s="100"/>
      <c r="AE887" s="100"/>
      <c r="AG887" s="121"/>
      <c r="AN887" s="100"/>
      <c r="AO887" s="100"/>
      <c r="AP887" s="100"/>
      <c r="AQ887" s="100"/>
      <c r="AR887" s="100"/>
      <c r="AS887" s="100"/>
      <c r="AT887" s="100"/>
      <c r="AU887" s="100"/>
    </row>
    <row r="888" spans="3:64" x14ac:dyDescent="0.2">
      <c r="C888" s="26"/>
      <c r="D888" s="26"/>
      <c r="AA888" s="100"/>
      <c r="AB888" s="100"/>
      <c r="AC888" s="100"/>
      <c r="AD888" s="100"/>
      <c r="AE888" s="100"/>
      <c r="AG888" s="121"/>
      <c r="AN888" s="100"/>
      <c r="AO888" s="100"/>
      <c r="AP888" s="100"/>
      <c r="AQ888" s="100"/>
      <c r="AR888" s="100"/>
      <c r="AS888" s="100"/>
      <c r="AT888" s="100"/>
      <c r="AU888" s="100"/>
    </row>
    <row r="889" spans="3:64" x14ac:dyDescent="0.2">
      <c r="C889" s="26"/>
      <c r="D889" s="26"/>
      <c r="AA889" s="100"/>
      <c r="AB889" s="100"/>
      <c r="AC889" s="100"/>
      <c r="AD889" s="100"/>
      <c r="AE889" s="100"/>
      <c r="AG889" s="121"/>
      <c r="AN889" s="100"/>
      <c r="AO889" s="100"/>
      <c r="AP889" s="100"/>
      <c r="AQ889" s="100"/>
      <c r="AR889" s="100"/>
      <c r="AS889" s="100"/>
      <c r="AT889" s="100"/>
      <c r="AU889" s="100"/>
    </row>
    <row r="890" spans="3:64" x14ac:dyDescent="0.2">
      <c r="C890" s="26"/>
      <c r="D890" s="26"/>
      <c r="AA890" s="100"/>
      <c r="AB890" s="100"/>
      <c r="AC890" s="100"/>
      <c r="AD890" s="100"/>
      <c r="AE890" s="100"/>
      <c r="AG890" s="121"/>
      <c r="AN890" s="100"/>
      <c r="AO890" s="100"/>
      <c r="AP890" s="100"/>
      <c r="AQ890" s="100"/>
      <c r="AR890" s="100"/>
      <c r="AS890" s="100"/>
      <c r="AT890" s="100"/>
      <c r="AU890" s="100"/>
      <c r="AV890" s="100"/>
      <c r="AW890" s="100"/>
      <c r="AX890" s="100"/>
      <c r="AY890" s="100"/>
      <c r="AZ890" s="100"/>
      <c r="BA890" s="100"/>
      <c r="BB890" s="100"/>
      <c r="BC890" s="100"/>
      <c r="BD890" s="100"/>
      <c r="BE890" s="100"/>
      <c r="BF890" s="100"/>
      <c r="BG890" s="100"/>
      <c r="BH890" s="100"/>
      <c r="BI890" s="100"/>
      <c r="BJ890" s="100"/>
      <c r="BK890" s="100"/>
      <c r="BL890" s="100"/>
    </row>
    <row r="891" spans="3:64" x14ac:dyDescent="0.2">
      <c r="C891" s="26"/>
      <c r="D891" s="26"/>
      <c r="AA891" s="100"/>
      <c r="AB891" s="100"/>
      <c r="AC891" s="100"/>
      <c r="AD891" s="100"/>
      <c r="AE891" s="100"/>
      <c r="AG891" s="121"/>
      <c r="AN891" s="100"/>
      <c r="AO891" s="100"/>
      <c r="AP891" s="100"/>
      <c r="AQ891" s="100"/>
      <c r="AR891" s="100"/>
      <c r="AS891" s="100"/>
      <c r="AT891" s="100"/>
      <c r="AU891" s="100"/>
    </row>
    <row r="892" spans="3:64" x14ac:dyDescent="0.2">
      <c r="C892" s="26"/>
      <c r="D892" s="26"/>
      <c r="AA892" s="100"/>
      <c r="AB892" s="100"/>
      <c r="AC892" s="100"/>
      <c r="AD892" s="100"/>
      <c r="AE892" s="100"/>
      <c r="AG892" s="121"/>
      <c r="AN892" s="100"/>
      <c r="AO892" s="100"/>
      <c r="AP892" s="100"/>
      <c r="AQ892" s="100"/>
      <c r="AR892" s="100"/>
      <c r="AS892" s="100"/>
      <c r="AT892" s="100"/>
      <c r="AU892" s="100"/>
    </row>
    <row r="893" spans="3:64" x14ac:dyDescent="0.2">
      <c r="C893" s="26"/>
      <c r="D893" s="26"/>
      <c r="AA893" s="100"/>
      <c r="AB893" s="100"/>
      <c r="AC893" s="100"/>
      <c r="AD893" s="100"/>
      <c r="AE893" s="100"/>
      <c r="AG893" s="121"/>
      <c r="AN893" s="100"/>
      <c r="AO893" s="100"/>
      <c r="AP893" s="100"/>
      <c r="AQ893" s="100"/>
      <c r="AR893" s="100"/>
      <c r="AS893" s="100"/>
      <c r="AT893" s="100"/>
      <c r="AU893" s="100"/>
    </row>
    <row r="894" spans="3:64" x14ac:dyDescent="0.2">
      <c r="C894" s="26"/>
      <c r="D894" s="26"/>
      <c r="AA894" s="100"/>
      <c r="AB894" s="100"/>
      <c r="AC894" s="100"/>
      <c r="AD894" s="100"/>
      <c r="AE894" s="100"/>
      <c r="AG894" s="121"/>
      <c r="AN894" s="100"/>
      <c r="AO894" s="100"/>
      <c r="AP894" s="100"/>
      <c r="AQ894" s="100"/>
      <c r="AR894" s="100"/>
      <c r="AS894" s="100"/>
      <c r="AT894" s="100"/>
      <c r="AU894" s="100"/>
      <c r="AV894" s="100"/>
      <c r="AW894" s="100"/>
      <c r="AX894" s="100"/>
      <c r="AY894" s="100"/>
      <c r="AZ894" s="100"/>
      <c r="BA894" s="100"/>
      <c r="BB894" s="100"/>
      <c r="BC894" s="100"/>
      <c r="BD894" s="100"/>
      <c r="BE894" s="100"/>
      <c r="BF894" s="100"/>
      <c r="BG894" s="100"/>
      <c r="BH894" s="100"/>
      <c r="BI894" s="100"/>
      <c r="BJ894" s="100"/>
      <c r="BK894" s="100"/>
      <c r="BL894" s="100"/>
    </row>
    <row r="895" spans="3:64" x14ac:dyDescent="0.2">
      <c r="C895" s="26"/>
      <c r="D895" s="26"/>
      <c r="AA895" s="100"/>
      <c r="AB895" s="100"/>
      <c r="AC895" s="100"/>
      <c r="AD895" s="100"/>
      <c r="AE895" s="100"/>
      <c r="AG895" s="121"/>
      <c r="AN895" s="100"/>
      <c r="AO895" s="100"/>
      <c r="AP895" s="100"/>
      <c r="AQ895" s="100"/>
      <c r="AR895" s="100"/>
      <c r="AS895" s="100"/>
      <c r="AT895" s="100"/>
      <c r="AU895" s="100"/>
    </row>
    <row r="896" spans="3:64" x14ac:dyDescent="0.2">
      <c r="C896" s="26"/>
      <c r="D896" s="26"/>
      <c r="AA896" s="100"/>
      <c r="AB896" s="100"/>
      <c r="AC896" s="100"/>
      <c r="AD896" s="100"/>
      <c r="AE896" s="100"/>
      <c r="AG896" s="121"/>
      <c r="AN896" s="100"/>
      <c r="AO896" s="100"/>
      <c r="AP896" s="100"/>
      <c r="AQ896" s="100"/>
      <c r="AR896" s="100"/>
      <c r="AS896" s="100"/>
      <c r="AT896" s="100"/>
      <c r="AU896" s="100"/>
    </row>
    <row r="897" spans="3:64" x14ac:dyDescent="0.2">
      <c r="C897" s="26"/>
      <c r="D897" s="26"/>
      <c r="AA897" s="100"/>
      <c r="AB897" s="100"/>
      <c r="AC897" s="100"/>
      <c r="AD897" s="100"/>
      <c r="AE897" s="100"/>
      <c r="AG897" s="121"/>
      <c r="AN897" s="100"/>
      <c r="AO897" s="100"/>
      <c r="AP897" s="100"/>
      <c r="AQ897" s="100"/>
      <c r="AR897" s="100"/>
      <c r="AS897" s="100"/>
      <c r="AT897" s="100"/>
      <c r="AU897" s="100"/>
    </row>
    <row r="898" spans="3:64" x14ac:dyDescent="0.2">
      <c r="C898" s="26"/>
      <c r="D898" s="26"/>
      <c r="AA898" s="100"/>
      <c r="AB898" s="100"/>
      <c r="AC898" s="100"/>
      <c r="AD898" s="100"/>
      <c r="AE898" s="100"/>
      <c r="AG898" s="121"/>
      <c r="AN898" s="100"/>
      <c r="AO898" s="100"/>
      <c r="AP898" s="100"/>
      <c r="AQ898" s="100"/>
      <c r="AR898" s="100"/>
      <c r="AS898" s="100"/>
      <c r="AT898" s="100"/>
      <c r="AU898" s="100"/>
    </row>
    <row r="899" spans="3:64" x14ac:dyDescent="0.2">
      <c r="C899" s="26"/>
      <c r="D899" s="26"/>
      <c r="AA899" s="100"/>
      <c r="AB899" s="100"/>
      <c r="AC899" s="100"/>
      <c r="AD899" s="100"/>
      <c r="AE899" s="100"/>
      <c r="AG899" s="121"/>
      <c r="AN899" s="100"/>
      <c r="AO899" s="100"/>
      <c r="AP899" s="100"/>
      <c r="AQ899" s="100"/>
      <c r="AR899" s="100"/>
      <c r="AS899" s="100"/>
      <c r="AT899" s="100"/>
      <c r="AU899" s="100"/>
    </row>
    <row r="900" spans="3:64" x14ac:dyDescent="0.2">
      <c r="C900" s="26"/>
      <c r="D900" s="26"/>
      <c r="AA900" s="100"/>
      <c r="AB900" s="100"/>
      <c r="AC900" s="100"/>
      <c r="AD900" s="100"/>
      <c r="AE900" s="100"/>
      <c r="AG900" s="121"/>
      <c r="AN900" s="100"/>
      <c r="AO900" s="100"/>
      <c r="AP900" s="100"/>
      <c r="AQ900" s="100"/>
      <c r="AR900" s="100"/>
      <c r="AS900" s="100"/>
      <c r="AT900" s="100"/>
      <c r="AU900" s="100"/>
    </row>
    <row r="901" spans="3:64" x14ac:dyDescent="0.2">
      <c r="C901" s="26"/>
      <c r="D901" s="26"/>
      <c r="AA901" s="100"/>
      <c r="AB901" s="100"/>
      <c r="AC901" s="100"/>
      <c r="AD901" s="100"/>
      <c r="AE901" s="100"/>
      <c r="AG901" s="121"/>
      <c r="AN901" s="100"/>
      <c r="AO901" s="100"/>
      <c r="AP901" s="100"/>
      <c r="AQ901" s="100"/>
      <c r="AR901" s="100"/>
      <c r="AS901" s="100"/>
      <c r="AT901" s="100"/>
      <c r="AU901" s="100"/>
    </row>
    <row r="902" spans="3:64" x14ac:dyDescent="0.2">
      <c r="C902" s="26"/>
      <c r="D902" s="26"/>
      <c r="AA902" s="100"/>
      <c r="AB902" s="100"/>
      <c r="AC902" s="100"/>
      <c r="AD902" s="100"/>
      <c r="AE902" s="100"/>
      <c r="AG902" s="121"/>
      <c r="AN902" s="100"/>
      <c r="AO902" s="100"/>
      <c r="AP902" s="100"/>
      <c r="AQ902" s="100"/>
      <c r="AR902" s="100"/>
      <c r="AS902" s="100"/>
      <c r="AT902" s="100"/>
      <c r="AU902" s="100"/>
    </row>
    <row r="903" spans="3:64" x14ac:dyDescent="0.2">
      <c r="C903" s="26"/>
      <c r="D903" s="26"/>
      <c r="AA903" s="100"/>
      <c r="AB903" s="100"/>
      <c r="AC903" s="100"/>
      <c r="AD903" s="100"/>
      <c r="AE903" s="100"/>
      <c r="AG903" s="121"/>
      <c r="AN903" s="100"/>
      <c r="AO903" s="100"/>
      <c r="AP903" s="100"/>
      <c r="AQ903" s="100"/>
      <c r="AR903" s="100"/>
      <c r="AS903" s="100"/>
      <c r="AT903" s="100"/>
      <c r="AU903" s="100"/>
      <c r="AV903" s="100"/>
      <c r="AW903" s="100"/>
      <c r="AX903" s="100"/>
      <c r="AY903" s="100"/>
      <c r="AZ903" s="100"/>
      <c r="BA903" s="100"/>
      <c r="BB903" s="100"/>
      <c r="BC903" s="100"/>
      <c r="BD903" s="100"/>
      <c r="BE903" s="100"/>
      <c r="BF903" s="100"/>
      <c r="BG903" s="100"/>
      <c r="BH903" s="100"/>
      <c r="BI903" s="100"/>
      <c r="BJ903" s="100"/>
      <c r="BK903" s="100"/>
      <c r="BL903" s="100"/>
    </row>
    <row r="904" spans="3:64" x14ac:dyDescent="0.2">
      <c r="C904" s="26"/>
      <c r="D904" s="26"/>
      <c r="AA904" s="100"/>
      <c r="AB904" s="100"/>
      <c r="AC904" s="100"/>
      <c r="AD904" s="100"/>
      <c r="AE904" s="100"/>
      <c r="AG904" s="121"/>
      <c r="AN904" s="100"/>
      <c r="AO904" s="100"/>
      <c r="AP904" s="100"/>
      <c r="AQ904" s="100"/>
      <c r="AR904" s="100"/>
      <c r="AS904" s="100"/>
      <c r="AT904" s="100"/>
      <c r="AU904" s="100"/>
    </row>
    <row r="905" spans="3:64" x14ac:dyDescent="0.2">
      <c r="C905" s="26"/>
      <c r="D905" s="26"/>
      <c r="AA905" s="100"/>
      <c r="AB905" s="100"/>
      <c r="AC905" s="100"/>
      <c r="AD905" s="100"/>
      <c r="AE905" s="100"/>
      <c r="AG905" s="121"/>
      <c r="AN905" s="100"/>
      <c r="AO905" s="100"/>
      <c r="AP905" s="100"/>
      <c r="AQ905" s="100"/>
      <c r="AR905" s="100"/>
      <c r="AS905" s="100"/>
      <c r="AT905" s="100"/>
      <c r="AU905" s="100"/>
    </row>
    <row r="906" spans="3:64" x14ac:dyDescent="0.2">
      <c r="C906" s="26"/>
      <c r="D906" s="26"/>
      <c r="AA906" s="100"/>
      <c r="AB906" s="100"/>
      <c r="AC906" s="100"/>
      <c r="AD906" s="100"/>
      <c r="AE906" s="100"/>
      <c r="AG906" s="121"/>
      <c r="AN906" s="100"/>
      <c r="AO906" s="100"/>
      <c r="AP906" s="100"/>
      <c r="AQ906" s="100"/>
      <c r="AR906" s="100"/>
      <c r="AS906" s="100"/>
      <c r="AT906" s="100"/>
      <c r="AU906" s="100"/>
    </row>
    <row r="907" spans="3:64" x14ac:dyDescent="0.2">
      <c r="C907" s="26"/>
      <c r="D907" s="26"/>
      <c r="AA907" s="100"/>
      <c r="AB907" s="100"/>
      <c r="AC907" s="100"/>
      <c r="AD907" s="100"/>
      <c r="AE907" s="100"/>
      <c r="AG907" s="121"/>
      <c r="AN907" s="100"/>
      <c r="AO907" s="100"/>
      <c r="AP907" s="100"/>
      <c r="AQ907" s="100"/>
      <c r="AR907" s="100"/>
      <c r="AS907" s="100"/>
      <c r="AT907" s="100"/>
      <c r="AU907" s="100"/>
    </row>
    <row r="908" spans="3:64" x14ac:dyDescent="0.2">
      <c r="C908" s="26"/>
      <c r="D908" s="26"/>
      <c r="AA908" s="100"/>
      <c r="AB908" s="100"/>
      <c r="AC908" s="100"/>
      <c r="AD908" s="100"/>
      <c r="AE908" s="100"/>
      <c r="AG908" s="121"/>
      <c r="AN908" s="100"/>
      <c r="AO908" s="100"/>
      <c r="AP908" s="100"/>
      <c r="AQ908" s="100"/>
      <c r="AR908" s="100"/>
      <c r="AS908" s="100"/>
      <c r="AT908" s="100"/>
      <c r="AU908" s="100"/>
    </row>
    <row r="909" spans="3:64" x14ac:dyDescent="0.2">
      <c r="C909" s="26"/>
      <c r="D909" s="26"/>
      <c r="AA909" s="100"/>
      <c r="AB909" s="100"/>
      <c r="AC909" s="100"/>
      <c r="AD909" s="100"/>
      <c r="AE909" s="100"/>
      <c r="AG909" s="121"/>
      <c r="AN909" s="100"/>
      <c r="AO909" s="100"/>
      <c r="AP909" s="100"/>
      <c r="AQ909" s="100"/>
      <c r="AR909" s="100"/>
      <c r="AS909" s="100"/>
      <c r="AT909" s="100"/>
      <c r="AU909" s="100"/>
    </row>
    <row r="910" spans="3:64" x14ac:dyDescent="0.2">
      <c r="C910" s="26"/>
      <c r="D910" s="26"/>
      <c r="AA910" s="100"/>
      <c r="AB910" s="100"/>
      <c r="AC910" s="100"/>
      <c r="AD910" s="100"/>
      <c r="AE910" s="100"/>
      <c r="AG910" s="121"/>
      <c r="AN910" s="100"/>
      <c r="AO910" s="100"/>
      <c r="AP910" s="100"/>
      <c r="AQ910" s="100"/>
      <c r="AR910" s="100"/>
      <c r="AS910" s="100"/>
      <c r="AT910" s="100"/>
      <c r="AU910" s="100"/>
    </row>
    <row r="911" spans="3:64" x14ac:dyDescent="0.2">
      <c r="C911" s="26"/>
      <c r="D911" s="26"/>
      <c r="AA911" s="100"/>
      <c r="AB911" s="100"/>
      <c r="AC911" s="100"/>
      <c r="AD911" s="100"/>
      <c r="AE911" s="100"/>
      <c r="AG911" s="121"/>
      <c r="AN911" s="100"/>
      <c r="AO911" s="100"/>
      <c r="AP911" s="100"/>
      <c r="AQ911" s="100"/>
      <c r="AR911" s="100"/>
      <c r="AS911" s="100"/>
      <c r="AT911" s="100"/>
      <c r="AU911" s="100"/>
    </row>
    <row r="912" spans="3:64" x14ac:dyDescent="0.2">
      <c r="C912" s="26"/>
      <c r="D912" s="26"/>
      <c r="AA912" s="100"/>
      <c r="AB912" s="100"/>
      <c r="AC912" s="100"/>
      <c r="AD912" s="100"/>
      <c r="AE912" s="100"/>
      <c r="AG912" s="121"/>
      <c r="AN912" s="100"/>
      <c r="AO912" s="100"/>
      <c r="AP912" s="100"/>
      <c r="AQ912" s="100"/>
      <c r="AR912" s="100"/>
      <c r="AS912" s="100"/>
      <c r="AT912" s="100"/>
      <c r="AU912" s="100"/>
    </row>
    <row r="913" spans="3:64" x14ac:dyDescent="0.2">
      <c r="C913" s="26"/>
      <c r="D913" s="26"/>
      <c r="AA913" s="100"/>
      <c r="AB913" s="100"/>
      <c r="AC913" s="100"/>
      <c r="AD913" s="100"/>
      <c r="AE913" s="100"/>
      <c r="AG913" s="121"/>
      <c r="AN913" s="100"/>
      <c r="AO913" s="100"/>
      <c r="AP913" s="100"/>
      <c r="AQ913" s="100"/>
      <c r="AR913" s="100"/>
      <c r="AS913" s="100"/>
      <c r="AT913" s="100"/>
      <c r="AU913" s="100"/>
    </row>
    <row r="914" spans="3:64" x14ac:dyDescent="0.2">
      <c r="C914" s="26"/>
      <c r="D914" s="26"/>
      <c r="AA914" s="100"/>
      <c r="AB914" s="100"/>
      <c r="AC914" s="100"/>
      <c r="AD914" s="100"/>
      <c r="AE914" s="100"/>
      <c r="AG914" s="121"/>
      <c r="AN914" s="100"/>
      <c r="AO914" s="100"/>
      <c r="AP914" s="100"/>
      <c r="AQ914" s="100"/>
      <c r="AR914" s="100"/>
      <c r="AS914" s="100"/>
      <c r="AT914" s="100"/>
      <c r="AU914" s="100"/>
    </row>
    <row r="915" spans="3:64" x14ac:dyDescent="0.2">
      <c r="C915" s="26"/>
      <c r="D915" s="26"/>
      <c r="AA915" s="100"/>
      <c r="AB915" s="100"/>
      <c r="AC915" s="100"/>
      <c r="AD915" s="100"/>
      <c r="AE915" s="100"/>
      <c r="AG915" s="121"/>
      <c r="AN915" s="100"/>
      <c r="AO915" s="100"/>
      <c r="AP915" s="100"/>
      <c r="AQ915" s="100"/>
      <c r="AR915" s="100"/>
      <c r="AS915" s="100"/>
      <c r="AT915" s="100"/>
      <c r="AU915" s="100"/>
    </row>
    <row r="916" spans="3:64" x14ac:dyDescent="0.2">
      <c r="C916" s="26"/>
      <c r="D916" s="26"/>
      <c r="AA916" s="100"/>
      <c r="AB916" s="100"/>
      <c r="AC916" s="100"/>
      <c r="AD916" s="100"/>
      <c r="AE916" s="100"/>
      <c r="AG916" s="121"/>
      <c r="AN916" s="100"/>
      <c r="AO916" s="100"/>
      <c r="AP916" s="100"/>
      <c r="AQ916" s="100"/>
      <c r="AR916" s="100"/>
      <c r="AS916" s="100"/>
      <c r="AT916" s="100"/>
      <c r="AU916" s="100"/>
    </row>
    <row r="917" spans="3:64" x14ac:dyDescent="0.2">
      <c r="C917" s="26"/>
      <c r="D917" s="26"/>
      <c r="AA917" s="100"/>
      <c r="AB917" s="100"/>
      <c r="AC917" s="100"/>
      <c r="AD917" s="100"/>
      <c r="AE917" s="100"/>
      <c r="AG917" s="121"/>
      <c r="AN917" s="100"/>
      <c r="AO917" s="100"/>
      <c r="AP917" s="100"/>
      <c r="AQ917" s="100"/>
      <c r="AR917" s="100"/>
      <c r="AS917" s="100"/>
      <c r="AT917" s="100"/>
      <c r="AU917" s="100"/>
    </row>
    <row r="918" spans="3:64" x14ac:dyDescent="0.2">
      <c r="C918" s="26"/>
      <c r="D918" s="26"/>
      <c r="AA918" s="100"/>
      <c r="AB918" s="100"/>
      <c r="AC918" s="100"/>
      <c r="AD918" s="100"/>
      <c r="AE918" s="100"/>
      <c r="AG918" s="121"/>
      <c r="AN918" s="100"/>
      <c r="AO918" s="100"/>
      <c r="AP918" s="100"/>
      <c r="AQ918" s="100"/>
      <c r="AR918" s="100"/>
      <c r="AS918" s="100"/>
      <c r="AT918" s="100"/>
      <c r="AU918" s="100"/>
    </row>
    <row r="919" spans="3:64" x14ac:dyDescent="0.2">
      <c r="C919" s="26"/>
      <c r="D919" s="26"/>
      <c r="AA919" s="100"/>
      <c r="AB919" s="100"/>
      <c r="AC919" s="100"/>
      <c r="AD919" s="100"/>
      <c r="AE919" s="100"/>
      <c r="AG919" s="121"/>
      <c r="AN919" s="100"/>
      <c r="AO919" s="100"/>
      <c r="AP919" s="100"/>
      <c r="AQ919" s="100"/>
      <c r="AR919" s="100"/>
      <c r="AS919" s="100"/>
      <c r="AT919" s="100"/>
      <c r="AU919" s="100"/>
      <c r="AV919" s="100"/>
      <c r="AW919" s="100"/>
      <c r="AX919" s="100"/>
      <c r="AY919" s="100"/>
      <c r="AZ919" s="100"/>
      <c r="BA919" s="100"/>
      <c r="BB919" s="100"/>
      <c r="BC919" s="100"/>
      <c r="BD919" s="100"/>
      <c r="BE919" s="100"/>
      <c r="BF919" s="100"/>
      <c r="BG919" s="100"/>
      <c r="BH919" s="100"/>
      <c r="BI919" s="100"/>
      <c r="BJ919" s="100"/>
      <c r="BK919" s="100"/>
      <c r="BL919" s="100"/>
    </row>
    <row r="920" spans="3:64" x14ac:dyDescent="0.2">
      <c r="C920" s="26"/>
      <c r="D920" s="26"/>
      <c r="AA920" s="100"/>
      <c r="AB920" s="100"/>
      <c r="AC920" s="100"/>
      <c r="AD920" s="100"/>
      <c r="AE920" s="100"/>
      <c r="AG920" s="121"/>
      <c r="AN920" s="100"/>
      <c r="AO920" s="100"/>
      <c r="AP920" s="100"/>
      <c r="AQ920" s="100"/>
      <c r="AR920" s="100"/>
      <c r="AS920" s="100"/>
      <c r="AT920" s="100"/>
      <c r="AU920" s="100"/>
    </row>
    <row r="921" spans="3:64" x14ac:dyDescent="0.2">
      <c r="C921" s="26"/>
      <c r="D921" s="26"/>
      <c r="AA921" s="100"/>
      <c r="AB921" s="100"/>
      <c r="AC921" s="100"/>
      <c r="AD921" s="100"/>
      <c r="AE921" s="100"/>
      <c r="AG921" s="121"/>
      <c r="AN921" s="100"/>
      <c r="AO921" s="100"/>
      <c r="AP921" s="100"/>
      <c r="AQ921" s="100"/>
      <c r="AR921" s="100"/>
      <c r="AS921" s="100"/>
      <c r="AT921" s="100"/>
      <c r="AU921" s="100"/>
    </row>
    <row r="922" spans="3:64" x14ac:dyDescent="0.2">
      <c r="C922" s="26"/>
      <c r="D922" s="26"/>
      <c r="AA922" s="100"/>
      <c r="AB922" s="100"/>
      <c r="AC922" s="100"/>
      <c r="AD922" s="100"/>
      <c r="AE922" s="100"/>
      <c r="AG922" s="121"/>
      <c r="AN922" s="100"/>
      <c r="AO922" s="100"/>
      <c r="AP922" s="100"/>
      <c r="AQ922" s="100"/>
      <c r="AR922" s="100"/>
      <c r="AS922" s="100"/>
      <c r="AT922" s="100"/>
      <c r="AU922" s="100"/>
    </row>
    <row r="923" spans="3:64" x14ac:dyDescent="0.2">
      <c r="C923" s="26"/>
      <c r="D923" s="26"/>
      <c r="AA923" s="100"/>
      <c r="AB923" s="100"/>
      <c r="AC923" s="100"/>
      <c r="AD923" s="100"/>
      <c r="AE923" s="100"/>
      <c r="AG923" s="121"/>
      <c r="AN923" s="100"/>
      <c r="AO923" s="100"/>
      <c r="AP923" s="100"/>
      <c r="AQ923" s="100"/>
      <c r="AR923" s="100"/>
      <c r="AS923" s="100"/>
      <c r="AT923" s="100"/>
      <c r="AU923" s="100"/>
    </row>
    <row r="924" spans="3:64" x14ac:dyDescent="0.2">
      <c r="C924" s="26"/>
      <c r="D924" s="26"/>
      <c r="AA924" s="100"/>
      <c r="AB924" s="100"/>
      <c r="AC924" s="100"/>
      <c r="AD924" s="100"/>
      <c r="AE924" s="100"/>
      <c r="AG924" s="121"/>
      <c r="AN924" s="100"/>
      <c r="AO924" s="100"/>
      <c r="AP924" s="100"/>
      <c r="AQ924" s="100"/>
      <c r="AR924" s="100"/>
      <c r="AS924" s="100"/>
      <c r="AT924" s="100"/>
      <c r="AU924" s="100"/>
    </row>
    <row r="925" spans="3:64" x14ac:dyDescent="0.2">
      <c r="C925" s="26"/>
      <c r="D925" s="26"/>
      <c r="AA925" s="100"/>
      <c r="AB925" s="100"/>
      <c r="AC925" s="100"/>
      <c r="AD925" s="100"/>
      <c r="AE925" s="100"/>
      <c r="AG925" s="121"/>
      <c r="AN925" s="100"/>
      <c r="AO925" s="100"/>
      <c r="AP925" s="100"/>
      <c r="AQ925" s="100"/>
      <c r="AR925" s="100"/>
      <c r="AS925" s="100"/>
      <c r="AT925" s="100"/>
      <c r="AU925" s="100"/>
    </row>
    <row r="926" spans="3:64" x14ac:dyDescent="0.2">
      <c r="C926" s="26"/>
      <c r="D926" s="26"/>
      <c r="AA926" s="100"/>
      <c r="AB926" s="100"/>
      <c r="AC926" s="100"/>
      <c r="AD926" s="100"/>
      <c r="AE926" s="100"/>
      <c r="AG926" s="121"/>
      <c r="AN926" s="100"/>
      <c r="AO926" s="100"/>
      <c r="AP926" s="100"/>
      <c r="AQ926" s="100"/>
      <c r="AR926" s="100"/>
      <c r="AS926" s="100"/>
      <c r="AT926" s="100"/>
      <c r="AU926" s="100"/>
      <c r="AV926" s="100"/>
      <c r="AW926" s="100"/>
      <c r="AX926" s="100"/>
      <c r="AY926" s="100"/>
      <c r="AZ926" s="100"/>
      <c r="BA926" s="100"/>
      <c r="BB926" s="100"/>
      <c r="BC926" s="100"/>
      <c r="BD926" s="100"/>
      <c r="BE926" s="100"/>
      <c r="BF926" s="100"/>
      <c r="BG926" s="100"/>
      <c r="BH926" s="100"/>
      <c r="BI926" s="100"/>
      <c r="BJ926" s="100"/>
      <c r="BK926" s="100"/>
      <c r="BL926" s="100"/>
    </row>
    <row r="927" spans="3:64" x14ac:dyDescent="0.2">
      <c r="C927" s="26"/>
      <c r="D927" s="26"/>
      <c r="AA927" s="100"/>
      <c r="AB927" s="100"/>
      <c r="AC927" s="100"/>
      <c r="AD927" s="100"/>
      <c r="AE927" s="100"/>
      <c r="AG927" s="121"/>
      <c r="AN927" s="100"/>
      <c r="AO927" s="100"/>
      <c r="AP927" s="100"/>
      <c r="AQ927" s="100"/>
      <c r="AR927" s="100"/>
      <c r="AS927" s="100"/>
      <c r="AT927" s="100"/>
      <c r="AU927" s="100"/>
    </row>
    <row r="928" spans="3:64" x14ac:dyDescent="0.2">
      <c r="C928" s="26"/>
      <c r="D928" s="26"/>
      <c r="AA928" s="100"/>
      <c r="AB928" s="100"/>
      <c r="AC928" s="100"/>
      <c r="AD928" s="100"/>
      <c r="AE928" s="100"/>
      <c r="AG928" s="121"/>
      <c r="AN928" s="100"/>
      <c r="AO928" s="100"/>
      <c r="AP928" s="100"/>
      <c r="AQ928" s="100"/>
      <c r="AR928" s="100"/>
      <c r="AS928" s="100"/>
      <c r="AT928" s="100"/>
      <c r="AU928" s="100"/>
    </row>
    <row r="929" spans="3:64" x14ac:dyDescent="0.2">
      <c r="C929" s="26"/>
      <c r="D929" s="26"/>
      <c r="AA929" s="100"/>
      <c r="AB929" s="100"/>
      <c r="AC929" s="100"/>
      <c r="AD929" s="100"/>
      <c r="AE929" s="100"/>
      <c r="AG929" s="121"/>
      <c r="AN929" s="100"/>
      <c r="AO929" s="100"/>
      <c r="AP929" s="100"/>
      <c r="AQ929" s="100"/>
      <c r="AR929" s="100"/>
      <c r="AS929" s="100"/>
      <c r="AT929" s="100"/>
      <c r="AU929" s="100"/>
    </row>
    <row r="930" spans="3:64" x14ac:dyDescent="0.2">
      <c r="C930" s="26"/>
      <c r="D930" s="26"/>
      <c r="AA930" s="100"/>
      <c r="AB930" s="100"/>
      <c r="AC930" s="100"/>
      <c r="AD930" s="100"/>
      <c r="AE930" s="100"/>
      <c r="AG930" s="121"/>
      <c r="AN930" s="100"/>
      <c r="AO930" s="100"/>
      <c r="AP930" s="100"/>
      <c r="AQ930" s="100"/>
      <c r="AR930" s="100"/>
      <c r="AS930" s="100"/>
      <c r="AT930" s="100"/>
      <c r="AU930" s="100"/>
    </row>
    <row r="931" spans="3:64" x14ac:dyDescent="0.2">
      <c r="C931" s="26"/>
      <c r="D931" s="26"/>
      <c r="AA931" s="100"/>
      <c r="AB931" s="100"/>
      <c r="AC931" s="100"/>
      <c r="AD931" s="100"/>
      <c r="AE931" s="100"/>
      <c r="AG931" s="121"/>
      <c r="AN931" s="100"/>
      <c r="AO931" s="100"/>
      <c r="AP931" s="100"/>
      <c r="AQ931" s="100"/>
      <c r="AR931" s="100"/>
      <c r="AS931" s="100"/>
      <c r="AT931" s="100"/>
      <c r="AU931" s="100"/>
    </row>
    <row r="932" spans="3:64" x14ac:dyDescent="0.2">
      <c r="C932" s="26"/>
      <c r="D932" s="26"/>
      <c r="AA932" s="100"/>
      <c r="AB932" s="100"/>
      <c r="AC932" s="100"/>
      <c r="AD932" s="100"/>
      <c r="AE932" s="100"/>
      <c r="AG932" s="121"/>
      <c r="AN932" s="100"/>
      <c r="AO932" s="100"/>
      <c r="AP932" s="100"/>
      <c r="AQ932" s="100"/>
      <c r="AR932" s="100"/>
      <c r="AS932" s="100"/>
      <c r="AT932" s="100"/>
      <c r="AU932" s="100"/>
      <c r="AV932" s="100"/>
      <c r="AW932" s="100"/>
      <c r="AX932" s="100"/>
      <c r="AY932" s="100"/>
      <c r="AZ932" s="100"/>
      <c r="BA932" s="100"/>
      <c r="BB932" s="100"/>
      <c r="BC932" s="100"/>
      <c r="BD932" s="100"/>
      <c r="BE932" s="100"/>
      <c r="BF932" s="100"/>
      <c r="BG932" s="100"/>
      <c r="BH932" s="100"/>
      <c r="BI932" s="100"/>
      <c r="BJ932" s="100"/>
      <c r="BK932" s="100"/>
      <c r="BL932" s="100"/>
    </row>
    <row r="933" spans="3:64" x14ac:dyDescent="0.2">
      <c r="C933" s="26"/>
      <c r="D933" s="26"/>
      <c r="AA933" s="100"/>
      <c r="AB933" s="100"/>
      <c r="AC933" s="100"/>
      <c r="AD933" s="100"/>
      <c r="AE933" s="100"/>
      <c r="AG933" s="121"/>
      <c r="AN933" s="100"/>
      <c r="AO933" s="100"/>
      <c r="AP933" s="100"/>
      <c r="AQ933" s="100"/>
      <c r="AR933" s="100"/>
      <c r="AS933" s="100"/>
      <c r="AT933" s="100"/>
      <c r="AU933" s="100"/>
    </row>
    <row r="934" spans="3:64" x14ac:dyDescent="0.2">
      <c r="C934" s="26"/>
      <c r="D934" s="26"/>
      <c r="AA934" s="100"/>
      <c r="AB934" s="100"/>
      <c r="AC934" s="100"/>
      <c r="AD934" s="100"/>
      <c r="AE934" s="100"/>
      <c r="AG934" s="121"/>
      <c r="AN934" s="100"/>
      <c r="AO934" s="100"/>
      <c r="AP934" s="100"/>
      <c r="AQ934" s="100"/>
      <c r="AR934" s="100"/>
      <c r="AS934" s="100"/>
      <c r="AT934" s="100"/>
      <c r="AU934" s="100"/>
      <c r="AV934" s="100"/>
      <c r="AW934" s="100"/>
      <c r="AX934" s="100"/>
      <c r="AY934" s="100"/>
      <c r="AZ934" s="100"/>
      <c r="BA934" s="100"/>
      <c r="BB934" s="100"/>
      <c r="BC934" s="100"/>
      <c r="BD934" s="100"/>
      <c r="BE934" s="100"/>
      <c r="BF934" s="100"/>
      <c r="BG934" s="100"/>
      <c r="BH934" s="100"/>
      <c r="BI934" s="100"/>
      <c r="BJ934" s="100"/>
      <c r="BK934" s="100"/>
      <c r="BL934" s="100"/>
    </row>
    <row r="935" spans="3:64" x14ac:dyDescent="0.2">
      <c r="C935" s="26"/>
      <c r="D935" s="26"/>
      <c r="AA935" s="100"/>
      <c r="AB935" s="100"/>
      <c r="AC935" s="100"/>
      <c r="AD935" s="100"/>
      <c r="AE935" s="100"/>
      <c r="AG935" s="121"/>
      <c r="AN935" s="100"/>
      <c r="AO935" s="100"/>
      <c r="AP935" s="100"/>
      <c r="AQ935" s="100"/>
      <c r="AR935" s="100"/>
      <c r="AS935" s="100"/>
      <c r="AT935" s="100"/>
      <c r="AU935" s="100"/>
    </row>
    <row r="936" spans="3:64" x14ac:dyDescent="0.2">
      <c r="C936" s="26"/>
      <c r="D936" s="26"/>
      <c r="AA936" s="100"/>
      <c r="AB936" s="100"/>
      <c r="AC936" s="100"/>
      <c r="AD936" s="100"/>
      <c r="AE936" s="100"/>
      <c r="AG936" s="121"/>
      <c r="AN936" s="100"/>
      <c r="AO936" s="100"/>
      <c r="AP936" s="100"/>
      <c r="AQ936" s="100"/>
      <c r="AR936" s="100"/>
      <c r="AS936" s="100"/>
      <c r="AT936" s="100"/>
      <c r="AU936" s="100"/>
      <c r="AV936" s="100"/>
    </row>
    <row r="937" spans="3:64" x14ac:dyDescent="0.2">
      <c r="C937" s="26"/>
      <c r="D937" s="26"/>
      <c r="AA937" s="100"/>
      <c r="AB937" s="100"/>
      <c r="AC937" s="100"/>
      <c r="AD937" s="100"/>
      <c r="AE937" s="100"/>
      <c r="AG937" s="121"/>
      <c r="AN937" s="100"/>
      <c r="AO937" s="100"/>
      <c r="AP937" s="100"/>
      <c r="AQ937" s="100"/>
      <c r="AR937" s="100"/>
      <c r="AS937" s="100"/>
      <c r="AT937" s="100"/>
      <c r="AU937" s="100"/>
    </row>
    <row r="938" spans="3:64" x14ac:dyDescent="0.2">
      <c r="C938" s="26"/>
      <c r="D938" s="26"/>
      <c r="AA938" s="100"/>
      <c r="AB938" s="100"/>
      <c r="AC938" s="100"/>
      <c r="AD938" s="100"/>
      <c r="AE938" s="100"/>
      <c r="AG938" s="121"/>
      <c r="AN938" s="100"/>
      <c r="AO938" s="100"/>
      <c r="AP938" s="100"/>
      <c r="AQ938" s="100"/>
      <c r="AR938" s="100"/>
      <c r="AS938" s="100"/>
      <c r="AT938" s="100"/>
      <c r="AU938" s="100"/>
    </row>
    <row r="939" spans="3:64" x14ac:dyDescent="0.2">
      <c r="C939" s="26"/>
      <c r="D939" s="26"/>
      <c r="AA939" s="100"/>
      <c r="AB939" s="100"/>
      <c r="AC939" s="100"/>
      <c r="AD939" s="100"/>
      <c r="AE939" s="100"/>
      <c r="AG939" s="121"/>
      <c r="AN939" s="100"/>
      <c r="AO939" s="100"/>
      <c r="AP939" s="100"/>
      <c r="AQ939" s="100"/>
      <c r="AR939" s="100"/>
      <c r="AS939" s="100"/>
      <c r="AT939" s="100"/>
      <c r="AU939" s="100"/>
    </row>
    <row r="940" spans="3:64" x14ac:dyDescent="0.2">
      <c r="C940" s="26"/>
      <c r="D940" s="26"/>
      <c r="AA940" s="100"/>
      <c r="AB940" s="100"/>
      <c r="AC940" s="100"/>
      <c r="AD940" s="100"/>
      <c r="AE940" s="100"/>
      <c r="AG940" s="121"/>
      <c r="AN940" s="100"/>
      <c r="AO940" s="100"/>
      <c r="AP940" s="100"/>
      <c r="AQ940" s="100"/>
      <c r="AR940" s="100"/>
      <c r="AS940" s="100"/>
      <c r="AT940" s="100"/>
      <c r="AU940" s="100"/>
    </row>
    <row r="941" spans="3:64" x14ac:dyDescent="0.2">
      <c r="C941" s="26"/>
      <c r="D941" s="26"/>
      <c r="AA941" s="100"/>
      <c r="AB941" s="100"/>
      <c r="AC941" s="100"/>
      <c r="AD941" s="100"/>
      <c r="AE941" s="100"/>
      <c r="AG941" s="121"/>
      <c r="AN941" s="100"/>
      <c r="AO941" s="100"/>
      <c r="AP941" s="100"/>
      <c r="AQ941" s="100"/>
      <c r="AR941" s="100"/>
      <c r="AS941" s="100"/>
      <c r="AT941" s="100"/>
      <c r="AU941" s="100"/>
    </row>
    <row r="942" spans="3:64" x14ac:dyDescent="0.2">
      <c r="C942" s="26"/>
      <c r="D942" s="26"/>
      <c r="AA942" s="100"/>
      <c r="AB942" s="100"/>
      <c r="AC942" s="100"/>
      <c r="AD942" s="100"/>
      <c r="AE942" s="100"/>
      <c r="AG942" s="121"/>
      <c r="AN942" s="100"/>
      <c r="AO942" s="100"/>
      <c r="AP942" s="100"/>
      <c r="AQ942" s="100"/>
      <c r="AR942" s="100"/>
      <c r="AS942" s="100"/>
      <c r="AT942" s="100"/>
      <c r="AU942" s="100"/>
      <c r="AV942" s="100"/>
    </row>
    <row r="943" spans="3:64" x14ac:dyDescent="0.2">
      <c r="C943" s="26"/>
      <c r="D943" s="26"/>
      <c r="AA943" s="100"/>
      <c r="AB943" s="100"/>
      <c r="AC943" s="100"/>
      <c r="AD943" s="100"/>
      <c r="AE943" s="100"/>
      <c r="AG943" s="121"/>
      <c r="AN943" s="100"/>
      <c r="AO943" s="100"/>
      <c r="AP943" s="100"/>
      <c r="AQ943" s="100"/>
      <c r="AR943" s="100"/>
      <c r="AS943" s="100"/>
      <c r="AT943" s="100"/>
      <c r="AU943" s="100"/>
    </row>
    <row r="944" spans="3:64" x14ac:dyDescent="0.2">
      <c r="C944" s="26"/>
      <c r="D944" s="26"/>
      <c r="AA944" s="100"/>
      <c r="AB944" s="100"/>
      <c r="AC944" s="100"/>
      <c r="AD944" s="100"/>
      <c r="AE944" s="100"/>
      <c r="AG944" s="121"/>
      <c r="AN944" s="100"/>
      <c r="AO944" s="100"/>
      <c r="AP944" s="100"/>
      <c r="AQ944" s="100"/>
      <c r="AR944" s="100"/>
      <c r="AS944" s="100"/>
      <c r="AT944" s="100"/>
      <c r="AU944" s="100"/>
    </row>
    <row r="945" spans="3:48" x14ac:dyDescent="0.2">
      <c r="C945" s="26"/>
      <c r="D945" s="26"/>
      <c r="AA945" s="100"/>
      <c r="AB945" s="100"/>
      <c r="AC945" s="100"/>
      <c r="AD945" s="100"/>
      <c r="AE945" s="100"/>
      <c r="AG945" s="121"/>
      <c r="AN945" s="100"/>
      <c r="AO945" s="100"/>
      <c r="AP945" s="100"/>
      <c r="AQ945" s="100"/>
      <c r="AR945" s="100"/>
      <c r="AS945" s="100"/>
      <c r="AT945" s="100"/>
      <c r="AU945" s="100"/>
    </row>
    <row r="946" spans="3:48" x14ac:dyDescent="0.2">
      <c r="C946" s="26"/>
      <c r="D946" s="26"/>
      <c r="AA946" s="100"/>
      <c r="AB946" s="100"/>
      <c r="AC946" s="100"/>
      <c r="AD946" s="100"/>
      <c r="AE946" s="100"/>
      <c r="AG946" s="121"/>
      <c r="AN946" s="100"/>
      <c r="AO946" s="100"/>
      <c r="AP946" s="100"/>
      <c r="AQ946" s="100"/>
      <c r="AR946" s="100"/>
      <c r="AS946" s="100"/>
      <c r="AT946" s="100"/>
      <c r="AU946" s="100"/>
    </row>
    <row r="947" spans="3:48" x14ac:dyDescent="0.2">
      <c r="C947" s="26"/>
      <c r="D947" s="26"/>
      <c r="AA947" s="100"/>
      <c r="AB947" s="100"/>
      <c r="AC947" s="100"/>
      <c r="AD947" s="100"/>
      <c r="AE947" s="100"/>
      <c r="AG947" s="121"/>
      <c r="AN947" s="100"/>
      <c r="AO947" s="100"/>
      <c r="AP947" s="100"/>
      <c r="AQ947" s="100"/>
      <c r="AR947" s="100"/>
      <c r="AS947" s="100"/>
      <c r="AT947" s="100"/>
      <c r="AU947" s="100"/>
    </row>
    <row r="948" spans="3:48" x14ac:dyDescent="0.2">
      <c r="C948" s="26"/>
      <c r="D948" s="26"/>
      <c r="AA948" s="100"/>
      <c r="AB948" s="100"/>
      <c r="AC948" s="100"/>
      <c r="AD948" s="100"/>
      <c r="AE948" s="100"/>
      <c r="AG948" s="121"/>
      <c r="AN948" s="100"/>
      <c r="AO948" s="100"/>
      <c r="AP948" s="100"/>
      <c r="AQ948" s="100"/>
      <c r="AR948" s="100"/>
      <c r="AS948" s="100"/>
      <c r="AT948" s="100"/>
      <c r="AU948" s="100"/>
    </row>
    <row r="949" spans="3:48" x14ac:dyDescent="0.2">
      <c r="C949" s="26"/>
      <c r="D949" s="26"/>
      <c r="AA949" s="100"/>
      <c r="AB949" s="100"/>
      <c r="AC949" s="100"/>
      <c r="AD949" s="100"/>
      <c r="AE949" s="100"/>
      <c r="AG949" s="121"/>
      <c r="AN949" s="100"/>
      <c r="AO949" s="100"/>
      <c r="AP949" s="100"/>
      <c r="AQ949" s="100"/>
      <c r="AR949" s="100"/>
      <c r="AS949" s="100"/>
      <c r="AT949" s="100"/>
      <c r="AU949" s="100"/>
    </row>
    <row r="950" spans="3:48" x14ac:dyDescent="0.2">
      <c r="C950" s="26"/>
      <c r="D950" s="26"/>
      <c r="AA950" s="100"/>
      <c r="AB950" s="100"/>
      <c r="AC950" s="100"/>
      <c r="AD950" s="100"/>
      <c r="AE950" s="100"/>
      <c r="AG950" s="121"/>
      <c r="AN950" s="100"/>
      <c r="AO950" s="100"/>
      <c r="AP950" s="100"/>
      <c r="AQ950" s="100"/>
      <c r="AR950" s="100"/>
      <c r="AS950" s="100"/>
      <c r="AT950" s="100"/>
      <c r="AU950" s="100"/>
    </row>
    <row r="951" spans="3:48" x14ac:dyDescent="0.2">
      <c r="C951" s="26"/>
      <c r="D951" s="26"/>
      <c r="AA951" s="100"/>
      <c r="AB951" s="100"/>
      <c r="AC951" s="100"/>
      <c r="AD951" s="100"/>
      <c r="AE951" s="100"/>
      <c r="AG951" s="121"/>
      <c r="AN951" s="100"/>
      <c r="AO951" s="100"/>
      <c r="AP951" s="100"/>
      <c r="AQ951" s="100"/>
      <c r="AR951" s="100"/>
      <c r="AS951" s="100"/>
      <c r="AT951" s="100"/>
      <c r="AU951" s="100"/>
    </row>
    <row r="952" spans="3:48" x14ac:dyDescent="0.2">
      <c r="C952" s="26"/>
      <c r="D952" s="26"/>
      <c r="AA952" s="100"/>
      <c r="AB952" s="100"/>
      <c r="AC952" s="100"/>
      <c r="AD952" s="100"/>
      <c r="AE952" s="100"/>
      <c r="AG952" s="121"/>
      <c r="AN952" s="100"/>
      <c r="AO952" s="100"/>
      <c r="AP952" s="100"/>
      <c r="AQ952" s="100"/>
      <c r="AR952" s="100"/>
      <c r="AS952" s="100"/>
      <c r="AT952" s="100"/>
      <c r="AU952" s="100"/>
    </row>
    <row r="953" spans="3:48" x14ac:dyDescent="0.2">
      <c r="C953" s="26"/>
      <c r="D953" s="26"/>
      <c r="AA953" s="100"/>
      <c r="AB953" s="100"/>
      <c r="AC953" s="100"/>
      <c r="AD953" s="100"/>
      <c r="AE953" s="100"/>
      <c r="AG953" s="121"/>
      <c r="AN953" s="100"/>
      <c r="AO953" s="100"/>
      <c r="AP953" s="100"/>
      <c r="AQ953" s="100"/>
      <c r="AR953" s="100"/>
      <c r="AS953" s="100"/>
      <c r="AT953" s="100"/>
      <c r="AU953" s="100"/>
      <c r="AV953" s="100"/>
    </row>
    <row r="954" spans="3:48" x14ac:dyDescent="0.2">
      <c r="C954" s="26"/>
      <c r="D954" s="26"/>
      <c r="AA954" s="100"/>
      <c r="AB954" s="100"/>
      <c r="AC954" s="100"/>
      <c r="AD954" s="100"/>
      <c r="AE954" s="100"/>
      <c r="AG954" s="121"/>
      <c r="AN954" s="100"/>
      <c r="AO954" s="100"/>
      <c r="AP954" s="100"/>
      <c r="AQ954" s="100"/>
      <c r="AR954" s="100"/>
      <c r="AS954" s="100"/>
      <c r="AT954" s="100"/>
      <c r="AU954" s="100"/>
    </row>
    <row r="955" spans="3:48" x14ac:dyDescent="0.2">
      <c r="C955" s="26"/>
      <c r="D955" s="26"/>
      <c r="AA955" s="100"/>
      <c r="AB955" s="100"/>
      <c r="AC955" s="100"/>
      <c r="AD955" s="100"/>
      <c r="AE955" s="100"/>
      <c r="AG955" s="121"/>
      <c r="AN955" s="100"/>
      <c r="AO955" s="100"/>
      <c r="AP955" s="100"/>
      <c r="AQ955" s="100"/>
      <c r="AR955" s="100"/>
      <c r="AS955" s="100"/>
      <c r="AT955" s="100"/>
      <c r="AU955" s="100"/>
    </row>
    <row r="956" spans="3:48" x14ac:dyDescent="0.2">
      <c r="C956" s="26"/>
      <c r="D956" s="26"/>
      <c r="AA956" s="100"/>
      <c r="AB956" s="100"/>
      <c r="AC956" s="100"/>
      <c r="AD956" s="100"/>
      <c r="AE956" s="100"/>
      <c r="AG956" s="121"/>
      <c r="AN956" s="100"/>
      <c r="AO956" s="100"/>
      <c r="AP956" s="100"/>
      <c r="AQ956" s="100"/>
      <c r="AR956" s="100"/>
      <c r="AS956" s="100"/>
      <c r="AT956" s="100"/>
      <c r="AU956" s="100"/>
    </row>
    <row r="957" spans="3:48" x14ac:dyDescent="0.2">
      <c r="C957" s="26"/>
      <c r="D957" s="26"/>
      <c r="AA957" s="100"/>
      <c r="AB957" s="100"/>
      <c r="AC957" s="100"/>
      <c r="AD957" s="100"/>
      <c r="AE957" s="100"/>
      <c r="AG957" s="121"/>
      <c r="AN957" s="100"/>
      <c r="AO957" s="100"/>
      <c r="AP957" s="100"/>
      <c r="AQ957" s="100"/>
      <c r="AR957" s="100"/>
      <c r="AS957" s="100"/>
      <c r="AT957" s="100"/>
      <c r="AU957" s="100"/>
    </row>
    <row r="958" spans="3:48" x14ac:dyDescent="0.2">
      <c r="C958" s="26"/>
      <c r="D958" s="26"/>
      <c r="AA958" s="100"/>
      <c r="AB958" s="100"/>
      <c r="AC958" s="100"/>
      <c r="AD958" s="100"/>
      <c r="AE958" s="100"/>
      <c r="AG958" s="121"/>
      <c r="AN958" s="100"/>
      <c r="AO958" s="100"/>
      <c r="AP958" s="100"/>
      <c r="AQ958" s="100"/>
      <c r="AR958" s="100"/>
      <c r="AS958" s="100"/>
      <c r="AT958" s="100"/>
      <c r="AU958" s="100"/>
    </row>
    <row r="959" spans="3:48" x14ac:dyDescent="0.2">
      <c r="C959" s="26"/>
      <c r="D959" s="26"/>
      <c r="AA959" s="100"/>
      <c r="AB959" s="100"/>
      <c r="AC959" s="100"/>
      <c r="AD959" s="100"/>
      <c r="AE959" s="100"/>
      <c r="AG959" s="121"/>
      <c r="AN959" s="100"/>
      <c r="AO959" s="100"/>
      <c r="AP959" s="100"/>
      <c r="AQ959" s="100"/>
      <c r="AR959" s="100"/>
      <c r="AS959" s="100"/>
      <c r="AT959" s="100"/>
      <c r="AU959" s="100"/>
      <c r="AV959" s="100"/>
    </row>
    <row r="960" spans="3:48" x14ac:dyDescent="0.2">
      <c r="C960" s="26"/>
      <c r="D960" s="26"/>
      <c r="AA960" s="100"/>
      <c r="AB960" s="100"/>
      <c r="AC960" s="100"/>
      <c r="AD960" s="100"/>
      <c r="AE960" s="100"/>
      <c r="AG960" s="121"/>
      <c r="AN960" s="100"/>
      <c r="AO960" s="100"/>
      <c r="AP960" s="100"/>
      <c r="AQ960" s="100"/>
      <c r="AR960" s="100"/>
      <c r="AS960" s="100"/>
      <c r="AT960" s="100"/>
      <c r="AU960" s="100"/>
    </row>
    <row r="961" spans="3:64" x14ac:dyDescent="0.2">
      <c r="C961" s="26"/>
      <c r="D961" s="26"/>
      <c r="AA961" s="100"/>
      <c r="AB961" s="100"/>
      <c r="AC961" s="100"/>
      <c r="AD961" s="100"/>
      <c r="AE961" s="100"/>
      <c r="AG961" s="121"/>
      <c r="AN961" s="100"/>
      <c r="AO961" s="100"/>
      <c r="AP961" s="100"/>
      <c r="AQ961" s="100"/>
      <c r="AR961" s="100"/>
      <c r="AS961" s="100"/>
      <c r="AT961" s="100"/>
      <c r="AU961" s="100"/>
    </row>
    <row r="962" spans="3:64" x14ac:dyDescent="0.2">
      <c r="C962" s="26"/>
      <c r="D962" s="26"/>
      <c r="AA962" s="100"/>
      <c r="AB962" s="100"/>
      <c r="AC962" s="100"/>
      <c r="AD962" s="100"/>
      <c r="AE962" s="100"/>
      <c r="AG962" s="121"/>
      <c r="AN962" s="100"/>
      <c r="AO962" s="100"/>
      <c r="AP962" s="100"/>
      <c r="AQ962" s="100"/>
      <c r="AR962" s="100"/>
      <c r="AS962" s="100"/>
      <c r="AT962" s="100"/>
      <c r="AU962" s="100"/>
    </row>
    <row r="963" spans="3:64" x14ac:dyDescent="0.2">
      <c r="C963" s="26"/>
      <c r="D963" s="26"/>
      <c r="AA963" s="100"/>
      <c r="AB963" s="100"/>
      <c r="AC963" s="100"/>
      <c r="AD963" s="100"/>
      <c r="AE963" s="100"/>
      <c r="AG963" s="121"/>
      <c r="AN963" s="100"/>
      <c r="AO963" s="100"/>
      <c r="AP963" s="100"/>
      <c r="AQ963" s="100"/>
      <c r="AR963" s="100"/>
      <c r="AS963" s="100"/>
      <c r="AT963" s="100"/>
      <c r="AU963" s="100"/>
    </row>
    <row r="964" spans="3:64" x14ac:dyDescent="0.2">
      <c r="C964" s="26"/>
      <c r="D964" s="26"/>
      <c r="AA964" s="100"/>
      <c r="AB964" s="100"/>
      <c r="AC964" s="100"/>
      <c r="AD964" s="100"/>
      <c r="AE964" s="100"/>
      <c r="AG964" s="121"/>
      <c r="AN964" s="100"/>
      <c r="AO964" s="100"/>
      <c r="AP964" s="100"/>
      <c r="AQ964" s="100"/>
      <c r="AR964" s="100"/>
      <c r="AS964" s="100"/>
      <c r="AT964" s="100"/>
      <c r="AU964" s="100"/>
    </row>
    <row r="965" spans="3:64" x14ac:dyDescent="0.2">
      <c r="C965" s="26"/>
      <c r="D965" s="26"/>
      <c r="AA965" s="100"/>
      <c r="AB965" s="100"/>
      <c r="AC965" s="100"/>
      <c r="AD965" s="100"/>
      <c r="AE965" s="100"/>
      <c r="AG965" s="121"/>
      <c r="AN965" s="100"/>
      <c r="AO965" s="100"/>
      <c r="AP965" s="100"/>
      <c r="AQ965" s="100"/>
      <c r="AR965" s="100"/>
      <c r="AS965" s="100"/>
      <c r="AT965" s="100"/>
      <c r="AU965" s="100"/>
    </row>
    <row r="966" spans="3:64" x14ac:dyDescent="0.2">
      <c r="C966" s="26"/>
      <c r="D966" s="26"/>
      <c r="AA966" s="100"/>
      <c r="AB966" s="100"/>
      <c r="AC966" s="100"/>
      <c r="AD966" s="100"/>
      <c r="AE966" s="100"/>
      <c r="AG966" s="121"/>
      <c r="AN966" s="100"/>
      <c r="AO966" s="100"/>
      <c r="AP966" s="100"/>
      <c r="AQ966" s="100"/>
      <c r="AR966" s="100"/>
      <c r="AS966" s="100"/>
      <c r="AT966" s="100"/>
      <c r="AU966" s="100"/>
    </row>
    <row r="967" spans="3:64" x14ac:dyDescent="0.2">
      <c r="C967" s="26"/>
      <c r="D967" s="26"/>
      <c r="AA967" s="100"/>
      <c r="AB967" s="100"/>
      <c r="AC967" s="100"/>
      <c r="AD967" s="100"/>
      <c r="AE967" s="100"/>
      <c r="AG967" s="121"/>
      <c r="AN967" s="100"/>
      <c r="AO967" s="100"/>
      <c r="AP967" s="100"/>
      <c r="AQ967" s="100"/>
      <c r="AR967" s="100"/>
      <c r="AS967" s="100"/>
      <c r="AT967" s="100"/>
      <c r="AU967" s="100"/>
    </row>
    <row r="968" spans="3:64" x14ac:dyDescent="0.2">
      <c r="C968" s="26"/>
      <c r="D968" s="26"/>
      <c r="AA968" s="100"/>
      <c r="AB968" s="100"/>
      <c r="AC968" s="100"/>
      <c r="AD968" s="100"/>
      <c r="AE968" s="100"/>
      <c r="AG968" s="121"/>
      <c r="AN968" s="100"/>
      <c r="AO968" s="100"/>
      <c r="AP968" s="100"/>
      <c r="AQ968" s="100"/>
      <c r="AR968" s="100"/>
      <c r="AS968" s="100"/>
      <c r="AT968" s="100"/>
      <c r="AU968" s="100"/>
    </row>
    <row r="969" spans="3:64" x14ac:dyDescent="0.2">
      <c r="C969" s="26"/>
      <c r="D969" s="26"/>
      <c r="AA969" s="100"/>
      <c r="AB969" s="100"/>
      <c r="AC969" s="100"/>
      <c r="AD969" s="100"/>
      <c r="AE969" s="100"/>
      <c r="AG969" s="121"/>
      <c r="AN969" s="100"/>
      <c r="AO969" s="100"/>
      <c r="AP969" s="100"/>
      <c r="AQ969" s="100"/>
      <c r="AR969" s="100"/>
      <c r="AS969" s="100"/>
      <c r="AT969" s="100"/>
      <c r="AU969" s="100"/>
    </row>
    <row r="970" spans="3:64" x14ac:dyDescent="0.2">
      <c r="C970" s="26"/>
      <c r="D970" s="26"/>
      <c r="AA970" s="100"/>
      <c r="AB970" s="100"/>
      <c r="AC970" s="100"/>
      <c r="AD970" s="100"/>
      <c r="AE970" s="100"/>
      <c r="AG970" s="121"/>
      <c r="AN970" s="100"/>
      <c r="AO970" s="100"/>
      <c r="AP970" s="100"/>
      <c r="AQ970" s="100"/>
      <c r="AR970" s="100"/>
      <c r="AS970" s="100"/>
      <c r="AT970" s="100"/>
      <c r="AU970" s="100"/>
    </row>
    <row r="971" spans="3:64" x14ac:dyDescent="0.2">
      <c r="C971" s="26"/>
      <c r="D971" s="26"/>
      <c r="AA971" s="100"/>
      <c r="AB971" s="100"/>
      <c r="AC971" s="100"/>
      <c r="AD971" s="100"/>
      <c r="AE971" s="100"/>
      <c r="AG971" s="121"/>
      <c r="AN971" s="100"/>
      <c r="AO971" s="100"/>
      <c r="AP971" s="100"/>
      <c r="AQ971" s="100"/>
      <c r="AR971" s="100"/>
      <c r="AS971" s="100"/>
      <c r="AT971" s="100"/>
      <c r="AU971" s="100"/>
    </row>
    <row r="972" spans="3:64" x14ac:dyDescent="0.2">
      <c r="C972" s="26"/>
      <c r="D972" s="26"/>
      <c r="AA972" s="100"/>
      <c r="AB972" s="100"/>
      <c r="AC972" s="100"/>
      <c r="AD972" s="100"/>
      <c r="AE972" s="100"/>
      <c r="AG972" s="121"/>
      <c r="AN972" s="100"/>
      <c r="AO972" s="100"/>
      <c r="AP972" s="100"/>
      <c r="AQ972" s="100"/>
      <c r="AR972" s="100"/>
      <c r="AS972" s="100"/>
      <c r="AT972" s="100"/>
      <c r="AU972" s="100"/>
      <c r="AV972" s="100"/>
      <c r="AW972" s="100"/>
      <c r="AX972" s="100"/>
      <c r="AY972" s="100"/>
      <c r="AZ972" s="100"/>
      <c r="BA972" s="100"/>
      <c r="BB972" s="100"/>
      <c r="BC972" s="100"/>
      <c r="BD972" s="100"/>
      <c r="BE972" s="100"/>
      <c r="BF972" s="100"/>
      <c r="BG972" s="100"/>
      <c r="BH972" s="100"/>
      <c r="BI972" s="100"/>
      <c r="BJ972" s="100"/>
      <c r="BK972" s="100"/>
      <c r="BL972" s="100"/>
    </row>
    <row r="973" spans="3:64" x14ac:dyDescent="0.2">
      <c r="C973" s="26"/>
      <c r="D973" s="26"/>
      <c r="AA973" s="100"/>
      <c r="AB973" s="100"/>
      <c r="AC973" s="100"/>
      <c r="AD973" s="100"/>
      <c r="AE973" s="100"/>
      <c r="AG973" s="121"/>
      <c r="AN973" s="100"/>
      <c r="AO973" s="100"/>
      <c r="AP973" s="100"/>
      <c r="AQ973" s="100"/>
      <c r="AR973" s="100"/>
      <c r="AS973" s="100"/>
      <c r="AT973" s="100"/>
      <c r="AU973" s="100"/>
    </row>
    <row r="974" spans="3:64" x14ac:dyDescent="0.2">
      <c r="C974" s="26"/>
      <c r="D974" s="26"/>
      <c r="AA974" s="100"/>
      <c r="AB974" s="100"/>
      <c r="AC974" s="100"/>
      <c r="AD974" s="100"/>
      <c r="AE974" s="100"/>
      <c r="AG974" s="121"/>
      <c r="AN974" s="100"/>
      <c r="AO974" s="100"/>
      <c r="AP974" s="100"/>
      <c r="AQ974" s="100"/>
      <c r="AR974" s="100"/>
      <c r="AS974" s="100"/>
      <c r="AT974" s="100"/>
      <c r="AU974" s="100"/>
    </row>
    <row r="975" spans="3:64" x14ac:dyDescent="0.2">
      <c r="C975" s="26"/>
      <c r="D975" s="26"/>
      <c r="AA975" s="100"/>
      <c r="AB975" s="100"/>
      <c r="AC975" s="100"/>
      <c r="AD975" s="100"/>
      <c r="AE975" s="100"/>
      <c r="AG975" s="121"/>
      <c r="AN975" s="100"/>
      <c r="AO975" s="100"/>
      <c r="AP975" s="100"/>
      <c r="AQ975" s="100"/>
      <c r="AR975" s="100"/>
      <c r="AS975" s="100"/>
      <c r="AT975" s="100"/>
      <c r="AU975" s="100"/>
    </row>
    <row r="976" spans="3:64" x14ac:dyDescent="0.2">
      <c r="C976" s="26"/>
      <c r="D976" s="26"/>
      <c r="AA976" s="100"/>
      <c r="AB976" s="100"/>
      <c r="AC976" s="100"/>
      <c r="AD976" s="100"/>
      <c r="AE976" s="100"/>
      <c r="AG976" s="121"/>
      <c r="AN976" s="100"/>
      <c r="AO976" s="100"/>
      <c r="AP976" s="100"/>
      <c r="AQ976" s="100"/>
      <c r="AR976" s="100"/>
      <c r="AS976" s="100"/>
      <c r="AT976" s="100"/>
      <c r="AU976" s="100"/>
    </row>
    <row r="977" spans="3:64" x14ac:dyDescent="0.2">
      <c r="C977" s="26"/>
      <c r="D977" s="26"/>
      <c r="AA977" s="100"/>
      <c r="AB977" s="100"/>
      <c r="AC977" s="100"/>
      <c r="AD977" s="100"/>
      <c r="AE977" s="100"/>
      <c r="AG977" s="121"/>
      <c r="AN977" s="100"/>
      <c r="AO977" s="100"/>
      <c r="AP977" s="100"/>
      <c r="AQ977" s="100"/>
      <c r="AR977" s="100"/>
      <c r="AS977" s="100"/>
      <c r="AT977" s="100"/>
      <c r="AU977" s="100"/>
    </row>
    <row r="978" spans="3:64" x14ac:dyDescent="0.2">
      <c r="C978" s="26"/>
      <c r="D978" s="26"/>
      <c r="AA978" s="100"/>
      <c r="AB978" s="100"/>
      <c r="AC978" s="100"/>
      <c r="AD978" s="100"/>
      <c r="AE978" s="100"/>
      <c r="AG978" s="121"/>
      <c r="AN978" s="100"/>
      <c r="AO978" s="100"/>
      <c r="AP978" s="100"/>
      <c r="AQ978" s="100"/>
      <c r="AR978" s="100"/>
      <c r="AS978" s="100"/>
      <c r="AT978" s="100"/>
      <c r="AU978" s="100"/>
    </row>
    <row r="979" spans="3:64" x14ac:dyDescent="0.2">
      <c r="C979" s="26"/>
      <c r="D979" s="26"/>
      <c r="AA979" s="100"/>
      <c r="AB979" s="100"/>
      <c r="AC979" s="100"/>
      <c r="AD979" s="100"/>
      <c r="AE979" s="100"/>
      <c r="AG979" s="121"/>
      <c r="AN979" s="100"/>
      <c r="AO979" s="100"/>
      <c r="AP979" s="100"/>
      <c r="AQ979" s="100"/>
      <c r="AR979" s="100"/>
      <c r="AS979" s="100"/>
      <c r="AT979" s="100"/>
      <c r="AU979" s="100"/>
    </row>
    <row r="980" spans="3:64" x14ac:dyDescent="0.2">
      <c r="C980" s="26"/>
      <c r="D980" s="26"/>
      <c r="AA980" s="100"/>
      <c r="AB980" s="100"/>
      <c r="AC980" s="100"/>
      <c r="AD980" s="100"/>
      <c r="AE980" s="100"/>
      <c r="AG980" s="121"/>
      <c r="AN980" s="100"/>
      <c r="AO980" s="100"/>
      <c r="AP980" s="100"/>
      <c r="AQ980" s="100"/>
      <c r="AR980" s="100"/>
      <c r="AS980" s="100"/>
      <c r="AT980" s="100"/>
      <c r="AU980" s="100"/>
    </row>
    <row r="981" spans="3:64" x14ac:dyDescent="0.2">
      <c r="C981" s="26"/>
      <c r="D981" s="26"/>
      <c r="AA981" s="100"/>
      <c r="AB981" s="100"/>
      <c r="AC981" s="100"/>
      <c r="AD981" s="100"/>
      <c r="AE981" s="100"/>
      <c r="AG981" s="121"/>
      <c r="AN981" s="100"/>
      <c r="AO981" s="100"/>
      <c r="AP981" s="100"/>
      <c r="AQ981" s="100"/>
      <c r="AR981" s="100"/>
      <c r="AS981" s="100"/>
      <c r="AT981" s="100"/>
      <c r="AU981" s="100"/>
    </row>
    <row r="982" spans="3:64" x14ac:dyDescent="0.2">
      <c r="C982" s="26"/>
      <c r="D982" s="26"/>
      <c r="AA982" s="100"/>
      <c r="AB982" s="100"/>
      <c r="AC982" s="100"/>
      <c r="AD982" s="100"/>
      <c r="AE982" s="100"/>
      <c r="AG982" s="121"/>
      <c r="AN982" s="100"/>
      <c r="AO982" s="100"/>
      <c r="AP982" s="100"/>
      <c r="AQ982" s="100"/>
      <c r="AR982" s="100"/>
      <c r="AS982" s="100"/>
      <c r="AT982" s="100"/>
      <c r="AU982" s="100"/>
    </row>
    <row r="983" spans="3:64" x14ac:dyDescent="0.2">
      <c r="C983" s="26"/>
      <c r="D983" s="26"/>
      <c r="AA983" s="100"/>
      <c r="AB983" s="100"/>
      <c r="AC983" s="100"/>
      <c r="AD983" s="100"/>
      <c r="AE983" s="100"/>
      <c r="AG983" s="121"/>
      <c r="AN983" s="100"/>
      <c r="AO983" s="100"/>
      <c r="AP983" s="100"/>
      <c r="AQ983" s="100"/>
      <c r="AR983" s="100"/>
      <c r="AS983" s="100"/>
      <c r="AT983" s="100"/>
      <c r="AU983" s="100"/>
    </row>
    <row r="984" spans="3:64" x14ac:dyDescent="0.2">
      <c r="C984" s="26"/>
      <c r="D984" s="26"/>
      <c r="AA984" s="100"/>
      <c r="AB984" s="100"/>
      <c r="AC984" s="100"/>
      <c r="AD984" s="100"/>
      <c r="AE984" s="100"/>
      <c r="AG984" s="121"/>
      <c r="AN984" s="100"/>
      <c r="AO984" s="100"/>
      <c r="AP984" s="100"/>
      <c r="AQ984" s="100"/>
      <c r="AR984" s="100"/>
      <c r="AS984" s="100"/>
      <c r="AT984" s="100"/>
      <c r="AU984" s="100"/>
    </row>
    <row r="985" spans="3:64" x14ac:dyDescent="0.2">
      <c r="C985" s="26"/>
      <c r="D985" s="26"/>
      <c r="AA985" s="100"/>
      <c r="AB985" s="100"/>
      <c r="AC985" s="100"/>
      <c r="AD985" s="100"/>
      <c r="AE985" s="100"/>
      <c r="AG985" s="121"/>
      <c r="AN985" s="100"/>
      <c r="AO985" s="100"/>
      <c r="AP985" s="100"/>
      <c r="AQ985" s="100"/>
      <c r="AR985" s="100"/>
      <c r="AS985" s="100"/>
      <c r="AT985" s="100"/>
      <c r="AU985" s="100"/>
    </row>
    <row r="986" spans="3:64" x14ac:dyDescent="0.2">
      <c r="C986" s="26"/>
      <c r="D986" s="26"/>
      <c r="AA986" s="100"/>
      <c r="AB986" s="100"/>
      <c r="AC986" s="100"/>
      <c r="AD986" s="100"/>
      <c r="AE986" s="100"/>
      <c r="AG986" s="121"/>
      <c r="AN986" s="100"/>
      <c r="AO986" s="100"/>
      <c r="AP986" s="100"/>
      <c r="AQ986" s="100"/>
      <c r="AR986" s="100"/>
      <c r="AS986" s="100"/>
      <c r="AT986" s="100"/>
      <c r="AU986" s="100"/>
    </row>
    <row r="987" spans="3:64" x14ac:dyDescent="0.2">
      <c r="C987" s="26"/>
      <c r="D987" s="26"/>
      <c r="AA987" s="100"/>
      <c r="AB987" s="100"/>
      <c r="AC987" s="100"/>
      <c r="AD987" s="100"/>
      <c r="AE987" s="100"/>
      <c r="AG987" s="121"/>
      <c r="AN987" s="100"/>
      <c r="AO987" s="100"/>
      <c r="AP987" s="100"/>
      <c r="AQ987" s="100"/>
      <c r="AR987" s="100"/>
      <c r="AS987" s="100"/>
      <c r="AT987" s="100"/>
      <c r="AU987" s="100"/>
    </row>
    <row r="988" spans="3:64" x14ac:dyDescent="0.2">
      <c r="C988" s="26"/>
      <c r="D988" s="26"/>
      <c r="AA988" s="100"/>
      <c r="AB988" s="100"/>
      <c r="AC988" s="100"/>
      <c r="AD988" s="100"/>
      <c r="AE988" s="100"/>
      <c r="AG988" s="121"/>
      <c r="AN988" s="100"/>
      <c r="AO988" s="100"/>
      <c r="AP988" s="100"/>
      <c r="AQ988" s="100"/>
      <c r="AR988" s="100"/>
      <c r="AS988" s="100"/>
      <c r="AT988" s="100"/>
      <c r="AU988" s="100"/>
    </row>
    <row r="989" spans="3:64" x14ac:dyDescent="0.2">
      <c r="C989" s="26"/>
      <c r="D989" s="26"/>
      <c r="AA989" s="100"/>
      <c r="AB989" s="100"/>
      <c r="AC989" s="100"/>
      <c r="AD989" s="100"/>
      <c r="AE989" s="100"/>
      <c r="AG989" s="121"/>
      <c r="AN989" s="100"/>
      <c r="AO989" s="100"/>
      <c r="AP989" s="100"/>
      <c r="AQ989" s="100"/>
      <c r="AR989" s="100"/>
      <c r="AS989" s="100"/>
      <c r="AT989" s="100"/>
      <c r="AU989" s="100"/>
    </row>
    <row r="990" spans="3:64" x14ac:dyDescent="0.2">
      <c r="C990" s="26"/>
      <c r="D990" s="26"/>
      <c r="AA990" s="100"/>
      <c r="AB990" s="100"/>
      <c r="AC990" s="100"/>
      <c r="AD990" s="100"/>
      <c r="AE990" s="100"/>
      <c r="AG990" s="121"/>
      <c r="AN990" s="100"/>
      <c r="AO990" s="100"/>
      <c r="AP990" s="100"/>
      <c r="AQ990" s="100"/>
      <c r="AR990" s="100"/>
      <c r="AS990" s="100"/>
      <c r="AT990" s="100"/>
      <c r="AU990" s="100"/>
      <c r="AV990" s="100"/>
      <c r="AW990" s="100"/>
      <c r="AX990" s="100"/>
      <c r="AY990" s="100"/>
      <c r="AZ990" s="100"/>
      <c r="BA990" s="100"/>
      <c r="BB990" s="100"/>
      <c r="BC990" s="100"/>
      <c r="BD990" s="100"/>
      <c r="BE990" s="100"/>
      <c r="BF990" s="100"/>
      <c r="BG990" s="100"/>
      <c r="BH990" s="100"/>
      <c r="BI990" s="100"/>
      <c r="BJ990" s="100"/>
      <c r="BK990" s="100"/>
      <c r="BL990" s="100"/>
    </row>
    <row r="991" spans="3:64" x14ac:dyDescent="0.2">
      <c r="C991" s="26"/>
      <c r="D991" s="26"/>
      <c r="AA991" s="100"/>
      <c r="AB991" s="100"/>
      <c r="AC991" s="100"/>
      <c r="AD991" s="100"/>
      <c r="AE991" s="100"/>
      <c r="AG991" s="121"/>
      <c r="AN991" s="100"/>
      <c r="AO991" s="100"/>
      <c r="AP991" s="100"/>
      <c r="AQ991" s="100"/>
      <c r="AR991" s="100"/>
      <c r="AS991" s="100"/>
      <c r="AT991" s="100"/>
      <c r="AU991" s="100"/>
    </row>
    <row r="992" spans="3:64" x14ac:dyDescent="0.2">
      <c r="C992" s="26"/>
      <c r="D992" s="26"/>
      <c r="AA992" s="100"/>
      <c r="AB992" s="100"/>
      <c r="AC992" s="100"/>
      <c r="AD992" s="100"/>
      <c r="AE992" s="100"/>
      <c r="AG992" s="121"/>
      <c r="AN992" s="100"/>
      <c r="AO992" s="100"/>
      <c r="AP992" s="100"/>
      <c r="AQ992" s="100"/>
      <c r="AR992" s="100"/>
      <c r="AS992" s="100"/>
      <c r="AT992" s="100"/>
      <c r="AU992" s="100"/>
    </row>
    <row r="993" spans="3:47" x14ac:dyDescent="0.2">
      <c r="C993" s="26"/>
      <c r="D993" s="26"/>
      <c r="AA993" s="100"/>
      <c r="AB993" s="100"/>
      <c r="AC993" s="100"/>
      <c r="AD993" s="100"/>
      <c r="AE993" s="100"/>
      <c r="AG993" s="121"/>
      <c r="AN993" s="100"/>
      <c r="AO993" s="100"/>
      <c r="AP993" s="100"/>
      <c r="AQ993" s="100"/>
      <c r="AR993" s="100"/>
      <c r="AS993" s="100"/>
      <c r="AT993" s="100"/>
      <c r="AU993" s="100"/>
    </row>
    <row r="994" spans="3:47" x14ac:dyDescent="0.2">
      <c r="C994" s="26"/>
      <c r="D994" s="26"/>
      <c r="AA994" s="100"/>
      <c r="AB994" s="100"/>
      <c r="AC994" s="100"/>
      <c r="AD994" s="100"/>
      <c r="AE994" s="100"/>
      <c r="AG994" s="121"/>
      <c r="AN994" s="100"/>
      <c r="AO994" s="100"/>
      <c r="AP994" s="100"/>
      <c r="AQ994" s="100"/>
      <c r="AR994" s="100"/>
      <c r="AS994" s="100"/>
      <c r="AT994" s="100"/>
      <c r="AU994" s="100"/>
    </row>
    <row r="995" spans="3:47" x14ac:dyDescent="0.2">
      <c r="C995" s="26"/>
      <c r="D995" s="26"/>
      <c r="AA995" s="100"/>
      <c r="AB995" s="100"/>
      <c r="AC995" s="100"/>
      <c r="AD995" s="100"/>
      <c r="AE995" s="100"/>
      <c r="AG995" s="121"/>
      <c r="AN995" s="100"/>
      <c r="AO995" s="100"/>
      <c r="AP995" s="100"/>
      <c r="AQ995" s="100"/>
      <c r="AR995" s="100"/>
      <c r="AS995" s="100"/>
      <c r="AT995" s="100"/>
      <c r="AU995" s="100"/>
    </row>
    <row r="996" spans="3:47" x14ac:dyDescent="0.2">
      <c r="C996" s="26"/>
      <c r="D996" s="26"/>
      <c r="AA996" s="100"/>
      <c r="AB996" s="100"/>
      <c r="AC996" s="100"/>
      <c r="AD996" s="100"/>
      <c r="AE996" s="100"/>
      <c r="AG996" s="121"/>
      <c r="AN996" s="100"/>
      <c r="AO996" s="100"/>
      <c r="AP996" s="100"/>
      <c r="AQ996" s="100"/>
      <c r="AR996" s="100"/>
      <c r="AS996" s="100"/>
      <c r="AT996" s="100"/>
      <c r="AU996" s="100"/>
    </row>
    <row r="997" spans="3:47" x14ac:dyDescent="0.2">
      <c r="C997" s="26"/>
      <c r="D997" s="26"/>
      <c r="AA997" s="100"/>
      <c r="AB997" s="100"/>
      <c r="AC997" s="100"/>
      <c r="AD997" s="100"/>
      <c r="AE997" s="100"/>
      <c r="AG997" s="121"/>
      <c r="AN997" s="100"/>
      <c r="AO997" s="100"/>
      <c r="AP997" s="100"/>
      <c r="AQ997" s="100"/>
      <c r="AR997" s="100"/>
      <c r="AS997" s="100"/>
      <c r="AT997" s="100"/>
      <c r="AU997" s="100"/>
    </row>
    <row r="998" spans="3:47" x14ac:dyDescent="0.2">
      <c r="C998" s="26"/>
      <c r="D998" s="26"/>
      <c r="AA998" s="100"/>
      <c r="AB998" s="100"/>
      <c r="AC998" s="100"/>
      <c r="AD998" s="100"/>
      <c r="AE998" s="100"/>
      <c r="AG998" s="121"/>
      <c r="AN998" s="100"/>
      <c r="AO998" s="100"/>
      <c r="AP998" s="100"/>
      <c r="AQ998" s="100"/>
      <c r="AR998" s="100"/>
      <c r="AS998" s="100"/>
      <c r="AT998" s="100"/>
      <c r="AU998" s="100"/>
    </row>
    <row r="999" spans="3:47" x14ac:dyDescent="0.2">
      <c r="C999" s="26"/>
      <c r="D999" s="26"/>
      <c r="AA999" s="100"/>
      <c r="AB999" s="100"/>
      <c r="AC999" s="100"/>
      <c r="AD999" s="100"/>
      <c r="AE999" s="100"/>
      <c r="AG999" s="121"/>
      <c r="AN999" s="100"/>
      <c r="AO999" s="100"/>
      <c r="AP999" s="100"/>
      <c r="AQ999" s="100"/>
      <c r="AR999" s="100"/>
      <c r="AS999" s="100"/>
      <c r="AT999" s="100"/>
      <c r="AU999" s="100"/>
    </row>
    <row r="1000" spans="3:47" x14ac:dyDescent="0.2">
      <c r="C1000" s="26"/>
      <c r="D1000" s="26"/>
      <c r="AA1000" s="100"/>
      <c r="AB1000" s="100"/>
      <c r="AC1000" s="100"/>
      <c r="AD1000" s="100"/>
      <c r="AE1000" s="100"/>
      <c r="AG1000" s="121"/>
      <c r="AN1000" s="100"/>
      <c r="AO1000" s="100"/>
      <c r="AP1000" s="100"/>
      <c r="AQ1000" s="100"/>
      <c r="AR1000" s="100"/>
      <c r="AS1000" s="100"/>
      <c r="AT1000" s="100"/>
      <c r="AU1000" s="100"/>
    </row>
    <row r="1001" spans="3:47" x14ac:dyDescent="0.2">
      <c r="C1001" s="26"/>
      <c r="D1001" s="26"/>
      <c r="AA1001" s="100"/>
      <c r="AB1001" s="100"/>
      <c r="AC1001" s="100"/>
      <c r="AD1001" s="100"/>
      <c r="AE1001" s="100"/>
      <c r="AG1001" s="121"/>
      <c r="AN1001" s="100"/>
      <c r="AO1001" s="100"/>
      <c r="AP1001" s="100"/>
      <c r="AQ1001" s="100"/>
      <c r="AR1001" s="100"/>
      <c r="AS1001" s="100"/>
      <c r="AT1001" s="100"/>
      <c r="AU1001" s="100"/>
    </row>
    <row r="1002" spans="3:47" x14ac:dyDescent="0.2">
      <c r="C1002" s="26"/>
      <c r="D1002" s="26"/>
      <c r="AA1002" s="100"/>
      <c r="AB1002" s="100"/>
      <c r="AC1002" s="100"/>
      <c r="AD1002" s="100"/>
      <c r="AE1002" s="100"/>
      <c r="AG1002" s="121"/>
      <c r="AN1002" s="100"/>
      <c r="AO1002" s="100"/>
      <c r="AP1002" s="100"/>
      <c r="AQ1002" s="100"/>
      <c r="AR1002" s="100"/>
      <c r="AS1002" s="100"/>
      <c r="AT1002" s="100"/>
      <c r="AU1002" s="100"/>
    </row>
    <row r="1003" spans="3:47" x14ac:dyDescent="0.2">
      <c r="C1003" s="26"/>
      <c r="D1003" s="26"/>
      <c r="AA1003" s="100"/>
      <c r="AB1003" s="100"/>
      <c r="AC1003" s="100"/>
      <c r="AD1003" s="100"/>
      <c r="AE1003" s="100"/>
      <c r="AG1003" s="121"/>
      <c r="AN1003" s="100"/>
      <c r="AO1003" s="100"/>
      <c r="AP1003" s="100"/>
      <c r="AQ1003" s="100"/>
      <c r="AR1003" s="100"/>
      <c r="AS1003" s="100"/>
      <c r="AT1003" s="100"/>
      <c r="AU1003" s="100"/>
    </row>
    <row r="1004" spans="3:47" x14ac:dyDescent="0.2">
      <c r="C1004" s="26"/>
      <c r="D1004" s="26"/>
      <c r="AA1004" s="100"/>
      <c r="AB1004" s="100"/>
      <c r="AC1004" s="100"/>
      <c r="AD1004" s="100"/>
      <c r="AE1004" s="100"/>
      <c r="AG1004" s="121"/>
      <c r="AN1004" s="100"/>
      <c r="AO1004" s="100"/>
      <c r="AP1004" s="100"/>
      <c r="AQ1004" s="100"/>
      <c r="AR1004" s="100"/>
      <c r="AS1004" s="100"/>
      <c r="AT1004" s="100"/>
      <c r="AU1004" s="100"/>
    </row>
    <row r="1005" spans="3:47" x14ac:dyDescent="0.2">
      <c r="C1005" s="26"/>
      <c r="D1005" s="26"/>
      <c r="AA1005" s="100"/>
      <c r="AB1005" s="100"/>
      <c r="AC1005" s="100"/>
      <c r="AD1005" s="100"/>
      <c r="AE1005" s="100"/>
      <c r="AG1005" s="121"/>
      <c r="AN1005" s="100"/>
      <c r="AO1005" s="100"/>
      <c r="AP1005" s="100"/>
      <c r="AQ1005" s="100"/>
      <c r="AR1005" s="100"/>
      <c r="AS1005" s="100"/>
      <c r="AT1005" s="100"/>
      <c r="AU1005" s="100"/>
    </row>
    <row r="1006" spans="3:47" x14ac:dyDescent="0.2">
      <c r="C1006" s="26"/>
      <c r="D1006" s="26"/>
      <c r="AA1006" s="100"/>
      <c r="AB1006" s="100"/>
      <c r="AC1006" s="100"/>
      <c r="AD1006" s="100"/>
      <c r="AE1006" s="100"/>
      <c r="AG1006" s="121"/>
      <c r="AN1006" s="100"/>
      <c r="AO1006" s="100"/>
      <c r="AP1006" s="100"/>
      <c r="AQ1006" s="100"/>
      <c r="AR1006" s="100"/>
      <c r="AS1006" s="100"/>
      <c r="AT1006" s="100"/>
      <c r="AU1006" s="100"/>
    </row>
    <row r="1007" spans="3:47" x14ac:dyDescent="0.2">
      <c r="C1007" s="26"/>
      <c r="D1007" s="26"/>
      <c r="AA1007" s="100"/>
      <c r="AB1007" s="100"/>
      <c r="AC1007" s="100"/>
      <c r="AD1007" s="100"/>
      <c r="AE1007" s="100"/>
      <c r="AG1007" s="121"/>
      <c r="AN1007" s="100"/>
      <c r="AO1007" s="100"/>
      <c r="AP1007" s="100"/>
      <c r="AQ1007" s="100"/>
      <c r="AR1007" s="100"/>
      <c r="AS1007" s="100"/>
      <c r="AT1007" s="100"/>
      <c r="AU1007" s="100"/>
    </row>
    <row r="1008" spans="3:47" x14ac:dyDescent="0.2">
      <c r="C1008" s="26"/>
      <c r="D1008" s="26"/>
      <c r="AA1008" s="100"/>
      <c r="AB1008" s="100"/>
      <c r="AC1008" s="100"/>
      <c r="AD1008" s="100"/>
      <c r="AE1008" s="100"/>
      <c r="AG1008" s="121"/>
      <c r="AN1008" s="100"/>
      <c r="AO1008" s="100"/>
      <c r="AP1008" s="100"/>
      <c r="AQ1008" s="100"/>
      <c r="AR1008" s="100"/>
      <c r="AS1008" s="100"/>
      <c r="AT1008" s="100"/>
      <c r="AU1008" s="100"/>
    </row>
    <row r="1009" spans="3:47" x14ac:dyDescent="0.2">
      <c r="C1009" s="26"/>
      <c r="D1009" s="26"/>
      <c r="AA1009" s="100"/>
      <c r="AB1009" s="100"/>
      <c r="AC1009" s="100"/>
      <c r="AD1009" s="100"/>
      <c r="AE1009" s="100"/>
      <c r="AG1009" s="121"/>
      <c r="AN1009" s="100"/>
      <c r="AO1009" s="100"/>
      <c r="AP1009" s="100"/>
      <c r="AQ1009" s="100"/>
      <c r="AR1009" s="100"/>
      <c r="AS1009" s="100"/>
      <c r="AT1009" s="100"/>
      <c r="AU1009" s="100"/>
    </row>
    <row r="1010" spans="3:47" x14ac:dyDescent="0.2">
      <c r="C1010" s="26"/>
      <c r="D1010" s="26"/>
      <c r="AA1010" s="100"/>
      <c r="AB1010" s="100"/>
      <c r="AC1010" s="100"/>
      <c r="AD1010" s="100"/>
      <c r="AE1010" s="100"/>
      <c r="AG1010" s="121"/>
      <c r="AN1010" s="100"/>
      <c r="AO1010" s="100"/>
      <c r="AP1010" s="100"/>
      <c r="AQ1010" s="100"/>
      <c r="AR1010" s="100"/>
      <c r="AS1010" s="100"/>
      <c r="AT1010" s="100"/>
      <c r="AU1010" s="100"/>
    </row>
    <row r="1011" spans="3:47" x14ac:dyDescent="0.2">
      <c r="C1011" s="26"/>
      <c r="D1011" s="26"/>
      <c r="AA1011" s="100"/>
      <c r="AB1011" s="100"/>
      <c r="AC1011" s="100"/>
      <c r="AD1011" s="100"/>
      <c r="AE1011" s="100"/>
      <c r="AG1011" s="121"/>
      <c r="AN1011" s="100"/>
      <c r="AO1011" s="100"/>
      <c r="AP1011" s="100"/>
      <c r="AQ1011" s="100"/>
      <c r="AR1011" s="100"/>
      <c r="AS1011" s="100"/>
      <c r="AT1011" s="100"/>
      <c r="AU1011" s="100"/>
    </row>
    <row r="1012" spans="3:47" x14ac:dyDescent="0.2">
      <c r="C1012" s="26"/>
      <c r="D1012" s="26"/>
      <c r="AA1012" s="100"/>
      <c r="AB1012" s="100"/>
      <c r="AC1012" s="100"/>
      <c r="AD1012" s="100"/>
      <c r="AE1012" s="100"/>
      <c r="AG1012" s="121"/>
      <c r="AN1012" s="100"/>
      <c r="AO1012" s="100"/>
      <c r="AP1012" s="100"/>
      <c r="AQ1012" s="100"/>
      <c r="AR1012" s="100"/>
      <c r="AS1012" s="100"/>
      <c r="AT1012" s="100"/>
      <c r="AU1012" s="100"/>
    </row>
    <row r="1013" spans="3:47" x14ac:dyDescent="0.2">
      <c r="C1013" s="26"/>
      <c r="D1013" s="26"/>
      <c r="AA1013" s="100"/>
      <c r="AB1013" s="100"/>
      <c r="AC1013" s="100"/>
      <c r="AD1013" s="100"/>
      <c r="AE1013" s="100"/>
      <c r="AG1013" s="121"/>
      <c r="AN1013" s="100"/>
      <c r="AO1013" s="100"/>
      <c r="AP1013" s="100"/>
      <c r="AQ1013" s="100"/>
      <c r="AR1013" s="100"/>
      <c r="AS1013" s="100"/>
      <c r="AT1013" s="100"/>
      <c r="AU1013" s="100"/>
    </row>
    <row r="1014" spans="3:47" x14ac:dyDescent="0.2">
      <c r="C1014" s="26"/>
      <c r="D1014" s="26"/>
      <c r="AA1014" s="100"/>
      <c r="AB1014" s="100"/>
      <c r="AC1014" s="100"/>
      <c r="AD1014" s="100"/>
      <c r="AE1014" s="100"/>
      <c r="AG1014" s="121"/>
      <c r="AN1014" s="100"/>
      <c r="AO1014" s="100"/>
      <c r="AP1014" s="100"/>
      <c r="AQ1014" s="100"/>
      <c r="AR1014" s="100"/>
      <c r="AS1014" s="100"/>
      <c r="AT1014" s="100"/>
      <c r="AU1014" s="100"/>
    </row>
    <row r="1015" spans="3:47" x14ac:dyDescent="0.2">
      <c r="C1015" s="26"/>
      <c r="D1015" s="26"/>
      <c r="AA1015" s="100"/>
      <c r="AB1015" s="100"/>
      <c r="AC1015" s="100"/>
      <c r="AD1015" s="100"/>
      <c r="AE1015" s="100"/>
      <c r="AG1015" s="121"/>
      <c r="AN1015" s="100"/>
      <c r="AO1015" s="100"/>
      <c r="AP1015" s="100"/>
      <c r="AQ1015" s="100"/>
      <c r="AR1015" s="100"/>
      <c r="AS1015" s="100"/>
      <c r="AT1015" s="100"/>
      <c r="AU1015" s="100"/>
    </row>
    <row r="1016" spans="3:47" x14ac:dyDescent="0.2">
      <c r="C1016" s="26"/>
      <c r="D1016" s="26"/>
      <c r="AA1016" s="100"/>
      <c r="AB1016" s="100"/>
      <c r="AC1016" s="100"/>
      <c r="AD1016" s="100"/>
      <c r="AE1016" s="100"/>
      <c r="AG1016" s="121"/>
      <c r="AN1016" s="100"/>
      <c r="AO1016" s="100"/>
      <c r="AP1016" s="100"/>
      <c r="AQ1016" s="100"/>
      <c r="AR1016" s="100"/>
      <c r="AS1016" s="100"/>
      <c r="AT1016" s="100"/>
      <c r="AU1016" s="100"/>
    </row>
    <row r="1017" spans="3:47" x14ac:dyDescent="0.2">
      <c r="C1017" s="26"/>
      <c r="D1017" s="26"/>
      <c r="AA1017" s="100"/>
      <c r="AB1017" s="100"/>
      <c r="AC1017" s="100"/>
      <c r="AD1017" s="100"/>
      <c r="AE1017" s="100"/>
      <c r="AG1017" s="121"/>
      <c r="AN1017" s="100"/>
      <c r="AO1017" s="100"/>
      <c r="AP1017" s="100"/>
      <c r="AQ1017" s="100"/>
      <c r="AR1017" s="100"/>
      <c r="AS1017" s="100"/>
      <c r="AT1017" s="100"/>
      <c r="AU1017" s="100"/>
    </row>
    <row r="1018" spans="3:47" x14ac:dyDescent="0.2">
      <c r="C1018" s="26"/>
      <c r="D1018" s="26"/>
      <c r="AA1018" s="100"/>
      <c r="AB1018" s="100"/>
      <c r="AC1018" s="100"/>
      <c r="AD1018" s="100"/>
      <c r="AE1018" s="100"/>
      <c r="AG1018" s="121"/>
      <c r="AN1018" s="100"/>
      <c r="AO1018" s="100"/>
      <c r="AP1018" s="100"/>
      <c r="AQ1018" s="100"/>
      <c r="AR1018" s="100"/>
      <c r="AS1018" s="100"/>
      <c r="AT1018" s="100"/>
      <c r="AU1018" s="100"/>
    </row>
    <row r="1019" spans="3:47" x14ac:dyDescent="0.2">
      <c r="C1019" s="26"/>
      <c r="D1019" s="26"/>
      <c r="AA1019" s="100"/>
      <c r="AB1019" s="100"/>
      <c r="AC1019" s="100"/>
      <c r="AD1019" s="100"/>
      <c r="AE1019" s="100"/>
      <c r="AG1019" s="121"/>
      <c r="AN1019" s="100"/>
      <c r="AO1019" s="100"/>
      <c r="AP1019" s="100"/>
      <c r="AQ1019" s="100"/>
      <c r="AR1019" s="100"/>
      <c r="AS1019" s="100"/>
      <c r="AT1019" s="100"/>
      <c r="AU1019" s="100"/>
    </row>
    <row r="1020" spans="3:47" x14ac:dyDescent="0.2">
      <c r="C1020" s="26"/>
      <c r="D1020" s="26"/>
      <c r="AA1020" s="100"/>
      <c r="AB1020" s="100"/>
      <c r="AC1020" s="100"/>
      <c r="AD1020" s="100"/>
      <c r="AE1020" s="100"/>
      <c r="AG1020" s="121"/>
      <c r="AN1020" s="100"/>
      <c r="AO1020" s="100"/>
      <c r="AP1020" s="100"/>
      <c r="AQ1020" s="100"/>
      <c r="AR1020" s="100"/>
      <c r="AS1020" s="100"/>
      <c r="AT1020" s="100"/>
      <c r="AU1020" s="100"/>
    </row>
    <row r="1021" spans="3:47" x14ac:dyDescent="0.2">
      <c r="C1021" s="26"/>
      <c r="D1021" s="26"/>
      <c r="AA1021" s="100"/>
      <c r="AB1021" s="100"/>
      <c r="AC1021" s="100"/>
      <c r="AD1021" s="100"/>
      <c r="AE1021" s="100"/>
      <c r="AG1021" s="121"/>
      <c r="AN1021" s="100"/>
      <c r="AO1021" s="100"/>
      <c r="AP1021" s="100"/>
      <c r="AQ1021" s="100"/>
      <c r="AR1021" s="100"/>
      <c r="AS1021" s="100"/>
      <c r="AT1021" s="100"/>
      <c r="AU1021" s="100"/>
    </row>
    <row r="1022" spans="3:47" x14ac:dyDescent="0.2">
      <c r="C1022" s="26"/>
      <c r="D1022" s="26"/>
      <c r="AA1022" s="100"/>
      <c r="AB1022" s="100"/>
      <c r="AC1022" s="100"/>
      <c r="AD1022" s="100"/>
      <c r="AE1022" s="100"/>
      <c r="AG1022" s="121"/>
      <c r="AN1022" s="100"/>
      <c r="AO1022" s="100"/>
      <c r="AP1022" s="100"/>
      <c r="AQ1022" s="100"/>
      <c r="AR1022" s="100"/>
      <c r="AS1022" s="100"/>
      <c r="AT1022" s="100"/>
      <c r="AU1022" s="100"/>
    </row>
    <row r="1023" spans="3:47" x14ac:dyDescent="0.2">
      <c r="C1023" s="26"/>
      <c r="D1023" s="26"/>
      <c r="AA1023" s="100"/>
      <c r="AB1023" s="100"/>
      <c r="AC1023" s="100"/>
      <c r="AD1023" s="100"/>
      <c r="AE1023" s="100"/>
      <c r="AG1023" s="121"/>
      <c r="AN1023" s="100"/>
      <c r="AO1023" s="100"/>
      <c r="AP1023" s="100"/>
      <c r="AQ1023" s="100"/>
      <c r="AR1023" s="100"/>
      <c r="AS1023" s="100"/>
      <c r="AT1023" s="100"/>
      <c r="AU1023" s="100"/>
    </row>
    <row r="1024" spans="3:47" x14ac:dyDescent="0.2">
      <c r="C1024" s="26"/>
      <c r="D1024" s="26"/>
      <c r="AA1024" s="100"/>
      <c r="AB1024" s="100"/>
      <c r="AC1024" s="100"/>
      <c r="AD1024" s="100"/>
      <c r="AE1024" s="100"/>
      <c r="AG1024" s="121"/>
      <c r="AN1024" s="100"/>
      <c r="AO1024" s="100"/>
      <c r="AP1024" s="100"/>
      <c r="AQ1024" s="100"/>
      <c r="AR1024" s="100"/>
      <c r="AS1024" s="100"/>
      <c r="AT1024" s="100"/>
      <c r="AU1024" s="100"/>
    </row>
    <row r="1025" spans="3:48" x14ac:dyDescent="0.2">
      <c r="C1025" s="26"/>
      <c r="D1025" s="26"/>
      <c r="AA1025" s="100"/>
      <c r="AB1025" s="100"/>
      <c r="AC1025" s="100"/>
      <c r="AD1025" s="100"/>
      <c r="AE1025" s="100"/>
      <c r="AG1025" s="121"/>
      <c r="AN1025" s="100"/>
      <c r="AO1025" s="100"/>
      <c r="AP1025" s="100"/>
      <c r="AQ1025" s="100"/>
      <c r="AR1025" s="100"/>
      <c r="AS1025" s="100"/>
      <c r="AT1025" s="100"/>
      <c r="AU1025" s="100"/>
    </row>
    <row r="1026" spans="3:48" x14ac:dyDescent="0.2">
      <c r="C1026" s="26"/>
      <c r="D1026" s="26"/>
      <c r="AA1026" s="100"/>
      <c r="AB1026" s="100"/>
      <c r="AC1026" s="100"/>
      <c r="AD1026" s="100"/>
      <c r="AE1026" s="100"/>
      <c r="AG1026" s="121"/>
      <c r="AN1026" s="100"/>
      <c r="AO1026" s="100"/>
      <c r="AP1026" s="100"/>
      <c r="AQ1026" s="100"/>
      <c r="AR1026" s="100"/>
      <c r="AS1026" s="100"/>
      <c r="AT1026" s="100"/>
      <c r="AU1026" s="100"/>
    </row>
    <row r="1027" spans="3:48" x14ac:dyDescent="0.2">
      <c r="C1027" s="26"/>
      <c r="D1027" s="26"/>
      <c r="AA1027" s="100"/>
      <c r="AB1027" s="100"/>
      <c r="AC1027" s="100"/>
      <c r="AD1027" s="100"/>
      <c r="AE1027" s="100"/>
      <c r="AG1027" s="121"/>
      <c r="AN1027" s="100"/>
      <c r="AO1027" s="100"/>
      <c r="AP1027" s="100"/>
      <c r="AQ1027" s="100"/>
      <c r="AR1027" s="100"/>
      <c r="AS1027" s="100"/>
      <c r="AT1027" s="100"/>
      <c r="AU1027" s="100"/>
      <c r="AV1027" s="100"/>
    </row>
    <row r="1028" spans="3:48" x14ac:dyDescent="0.2">
      <c r="C1028" s="26"/>
      <c r="D1028" s="26"/>
      <c r="AA1028" s="100"/>
      <c r="AB1028" s="100"/>
      <c r="AC1028" s="100"/>
      <c r="AD1028" s="100"/>
      <c r="AE1028" s="100"/>
      <c r="AG1028" s="121"/>
      <c r="AN1028" s="100"/>
      <c r="AO1028" s="100"/>
      <c r="AP1028" s="100"/>
      <c r="AQ1028" s="100"/>
      <c r="AR1028" s="100"/>
      <c r="AS1028" s="100"/>
      <c r="AT1028" s="100"/>
      <c r="AU1028" s="100"/>
      <c r="AV1028" s="100"/>
    </row>
    <row r="1029" spans="3:48" x14ac:dyDescent="0.2">
      <c r="C1029" s="26"/>
      <c r="D1029" s="26"/>
      <c r="AA1029" s="100"/>
      <c r="AB1029" s="100"/>
      <c r="AC1029" s="100"/>
      <c r="AD1029" s="100"/>
      <c r="AE1029" s="100"/>
      <c r="AG1029" s="121"/>
      <c r="AN1029" s="100"/>
      <c r="AO1029" s="100"/>
      <c r="AP1029" s="100"/>
      <c r="AQ1029" s="100"/>
      <c r="AR1029" s="100"/>
      <c r="AS1029" s="100"/>
      <c r="AT1029" s="100"/>
      <c r="AU1029" s="100"/>
    </row>
    <row r="1030" spans="3:48" x14ac:dyDescent="0.2">
      <c r="C1030" s="26"/>
      <c r="D1030" s="26"/>
      <c r="AA1030" s="100"/>
      <c r="AB1030" s="100"/>
      <c r="AC1030" s="100"/>
      <c r="AD1030" s="100"/>
      <c r="AE1030" s="100"/>
      <c r="AG1030" s="121"/>
      <c r="AN1030" s="100"/>
      <c r="AO1030" s="100"/>
      <c r="AP1030" s="100"/>
      <c r="AQ1030" s="100"/>
      <c r="AR1030" s="100"/>
      <c r="AS1030" s="100"/>
      <c r="AT1030" s="100"/>
      <c r="AU1030" s="100"/>
    </row>
    <row r="1031" spans="3:48" x14ac:dyDescent="0.2">
      <c r="C1031" s="26"/>
      <c r="D1031" s="26"/>
      <c r="AA1031" s="100"/>
      <c r="AB1031" s="100"/>
      <c r="AC1031" s="100"/>
      <c r="AD1031" s="100"/>
      <c r="AE1031" s="100"/>
      <c r="AG1031" s="121"/>
      <c r="AN1031" s="100"/>
      <c r="AO1031" s="100"/>
      <c r="AP1031" s="100"/>
      <c r="AQ1031" s="100"/>
      <c r="AR1031" s="100"/>
      <c r="AS1031" s="100"/>
      <c r="AT1031" s="100"/>
      <c r="AU1031" s="100"/>
    </row>
    <row r="1032" spans="3:48" x14ac:dyDescent="0.2">
      <c r="C1032" s="26"/>
      <c r="D1032" s="26"/>
      <c r="AA1032" s="100"/>
      <c r="AB1032" s="100"/>
      <c r="AC1032" s="100"/>
      <c r="AD1032" s="100"/>
      <c r="AE1032" s="100"/>
      <c r="AG1032" s="121"/>
      <c r="AN1032" s="100"/>
      <c r="AO1032" s="100"/>
      <c r="AP1032" s="100"/>
      <c r="AQ1032" s="100"/>
      <c r="AR1032" s="100"/>
      <c r="AS1032" s="100"/>
      <c r="AT1032" s="100"/>
      <c r="AU1032" s="100"/>
    </row>
    <row r="1033" spans="3:48" x14ac:dyDescent="0.2">
      <c r="C1033" s="26"/>
      <c r="D1033" s="26"/>
      <c r="AA1033" s="100"/>
      <c r="AB1033" s="100"/>
      <c r="AC1033" s="100"/>
      <c r="AD1033" s="100"/>
      <c r="AE1033" s="100"/>
      <c r="AG1033" s="121"/>
      <c r="AN1033" s="100"/>
      <c r="AO1033" s="100"/>
      <c r="AP1033" s="100"/>
      <c r="AQ1033" s="100"/>
      <c r="AR1033" s="100"/>
      <c r="AS1033" s="100"/>
      <c r="AT1033" s="100"/>
      <c r="AU1033" s="100"/>
    </row>
    <row r="1034" spans="3:48" x14ac:dyDescent="0.2">
      <c r="C1034" s="26"/>
      <c r="D1034" s="26"/>
      <c r="AA1034" s="100"/>
      <c r="AB1034" s="100"/>
      <c r="AC1034" s="100"/>
      <c r="AD1034" s="100"/>
      <c r="AE1034" s="100"/>
      <c r="AG1034" s="121"/>
      <c r="AN1034" s="100"/>
      <c r="AO1034" s="100"/>
      <c r="AP1034" s="100"/>
      <c r="AQ1034" s="100"/>
      <c r="AR1034" s="100"/>
      <c r="AS1034" s="100"/>
      <c r="AT1034" s="100"/>
      <c r="AU1034" s="100"/>
    </row>
    <row r="1035" spans="3:48" x14ac:dyDescent="0.2">
      <c r="C1035" s="26"/>
      <c r="D1035" s="26"/>
      <c r="AA1035" s="100"/>
      <c r="AB1035" s="100"/>
      <c r="AC1035" s="100"/>
      <c r="AD1035" s="100"/>
      <c r="AE1035" s="100"/>
      <c r="AG1035" s="121"/>
      <c r="AN1035" s="100"/>
      <c r="AO1035" s="100"/>
      <c r="AP1035" s="100"/>
      <c r="AQ1035" s="100"/>
      <c r="AR1035" s="100"/>
      <c r="AS1035" s="100"/>
      <c r="AT1035" s="100"/>
      <c r="AU1035" s="100"/>
    </row>
    <row r="1036" spans="3:48" x14ac:dyDescent="0.2">
      <c r="C1036" s="26"/>
      <c r="D1036" s="26"/>
      <c r="AA1036" s="100"/>
      <c r="AB1036" s="100"/>
      <c r="AC1036" s="100"/>
      <c r="AD1036" s="100"/>
      <c r="AE1036" s="100"/>
      <c r="AG1036" s="121"/>
      <c r="AN1036" s="100"/>
      <c r="AO1036" s="100"/>
      <c r="AP1036" s="100"/>
      <c r="AQ1036" s="100"/>
      <c r="AR1036" s="100"/>
      <c r="AS1036" s="100"/>
      <c r="AT1036" s="100"/>
      <c r="AU1036" s="100"/>
    </row>
    <row r="1037" spans="3:48" x14ac:dyDescent="0.2">
      <c r="C1037" s="26"/>
      <c r="D1037" s="26"/>
      <c r="AA1037" s="100"/>
      <c r="AB1037" s="100"/>
      <c r="AC1037" s="100"/>
      <c r="AD1037" s="100"/>
      <c r="AE1037" s="100"/>
      <c r="AG1037" s="121"/>
      <c r="AN1037" s="100"/>
      <c r="AO1037" s="100"/>
      <c r="AP1037" s="100"/>
      <c r="AQ1037" s="100"/>
      <c r="AR1037" s="100"/>
      <c r="AS1037" s="100"/>
      <c r="AT1037" s="100"/>
      <c r="AU1037" s="100"/>
    </row>
    <row r="1038" spans="3:48" x14ac:dyDescent="0.2">
      <c r="C1038" s="26"/>
      <c r="D1038" s="26"/>
      <c r="AA1038" s="100"/>
      <c r="AB1038" s="100"/>
      <c r="AC1038" s="100"/>
      <c r="AD1038" s="100"/>
      <c r="AE1038" s="100"/>
      <c r="AG1038" s="121"/>
      <c r="AN1038" s="100"/>
      <c r="AO1038" s="100"/>
      <c r="AP1038" s="100"/>
      <c r="AQ1038" s="100"/>
      <c r="AR1038" s="100"/>
      <c r="AS1038" s="100"/>
      <c r="AT1038" s="100"/>
      <c r="AU1038" s="100"/>
    </row>
    <row r="1039" spans="3:48" x14ac:dyDescent="0.2">
      <c r="C1039" s="26"/>
      <c r="D1039" s="26"/>
      <c r="AA1039" s="100"/>
      <c r="AB1039" s="100"/>
      <c r="AC1039" s="100"/>
      <c r="AD1039" s="100"/>
      <c r="AE1039" s="100"/>
      <c r="AG1039" s="121"/>
      <c r="AN1039" s="100"/>
      <c r="AO1039" s="100"/>
      <c r="AP1039" s="100"/>
      <c r="AQ1039" s="100"/>
      <c r="AR1039" s="100"/>
      <c r="AS1039" s="100"/>
      <c r="AT1039" s="100"/>
      <c r="AU1039" s="100"/>
    </row>
    <row r="1040" spans="3:48" x14ac:dyDescent="0.2">
      <c r="C1040" s="26"/>
      <c r="D1040" s="26"/>
      <c r="AA1040" s="100"/>
      <c r="AB1040" s="100"/>
      <c r="AC1040" s="100"/>
      <c r="AD1040" s="100"/>
      <c r="AE1040" s="100"/>
      <c r="AG1040" s="121"/>
      <c r="AN1040" s="100"/>
      <c r="AO1040" s="100"/>
      <c r="AP1040" s="100"/>
      <c r="AQ1040" s="100"/>
      <c r="AR1040" s="100"/>
      <c r="AS1040" s="100"/>
      <c r="AT1040" s="100"/>
      <c r="AU1040" s="100"/>
    </row>
    <row r="1041" spans="3:64" x14ac:dyDescent="0.2">
      <c r="C1041" s="26"/>
      <c r="D1041" s="26"/>
      <c r="AA1041" s="100"/>
      <c r="AB1041" s="100"/>
      <c r="AC1041" s="100"/>
      <c r="AD1041" s="100"/>
      <c r="AE1041" s="100"/>
      <c r="AG1041" s="121"/>
      <c r="AN1041" s="100"/>
      <c r="AO1041" s="100"/>
      <c r="AP1041" s="100"/>
      <c r="AQ1041" s="100"/>
      <c r="AR1041" s="100"/>
      <c r="AS1041" s="100"/>
      <c r="AT1041" s="100"/>
      <c r="AU1041" s="100"/>
    </row>
    <row r="1042" spans="3:64" x14ac:dyDescent="0.2">
      <c r="C1042" s="26"/>
      <c r="D1042" s="26"/>
      <c r="AA1042" s="100"/>
      <c r="AB1042" s="100"/>
      <c r="AC1042" s="100"/>
      <c r="AD1042" s="100"/>
      <c r="AE1042" s="100"/>
      <c r="AG1042" s="121"/>
      <c r="AN1042" s="100"/>
      <c r="AO1042" s="100"/>
      <c r="AP1042" s="100"/>
      <c r="AQ1042" s="100"/>
      <c r="AR1042" s="100"/>
      <c r="AS1042" s="100"/>
      <c r="AT1042" s="100"/>
      <c r="AU1042" s="100"/>
    </row>
    <row r="1043" spans="3:64" x14ac:dyDescent="0.2">
      <c r="C1043" s="26"/>
      <c r="D1043" s="26"/>
      <c r="AA1043" s="100"/>
      <c r="AB1043" s="100"/>
      <c r="AC1043" s="100"/>
      <c r="AD1043" s="100"/>
      <c r="AE1043" s="100"/>
      <c r="AG1043" s="121"/>
      <c r="AN1043" s="100"/>
      <c r="AO1043" s="100"/>
      <c r="AP1043" s="100"/>
      <c r="AQ1043" s="100"/>
      <c r="AR1043" s="100"/>
      <c r="AS1043" s="100"/>
      <c r="AT1043" s="100"/>
      <c r="AU1043" s="100"/>
    </row>
    <row r="1044" spans="3:64" x14ac:dyDescent="0.2">
      <c r="C1044" s="26"/>
      <c r="D1044" s="26"/>
      <c r="AA1044" s="100"/>
      <c r="AB1044" s="100"/>
      <c r="AC1044" s="100"/>
      <c r="AD1044" s="100"/>
      <c r="AE1044" s="100"/>
      <c r="AG1044" s="121"/>
      <c r="AN1044" s="100"/>
      <c r="AO1044" s="100"/>
      <c r="AP1044" s="100"/>
      <c r="AQ1044" s="100"/>
      <c r="AR1044" s="100"/>
      <c r="AS1044" s="100"/>
      <c r="AT1044" s="100"/>
      <c r="AU1044" s="100"/>
    </row>
    <row r="1045" spans="3:64" x14ac:dyDescent="0.2">
      <c r="C1045" s="26"/>
      <c r="D1045" s="26"/>
      <c r="AA1045" s="100"/>
      <c r="AB1045" s="100"/>
      <c r="AC1045" s="100"/>
      <c r="AD1045" s="100"/>
      <c r="AE1045" s="100"/>
      <c r="AG1045" s="121"/>
      <c r="AN1045" s="100"/>
      <c r="AO1045" s="100"/>
      <c r="AP1045" s="100"/>
      <c r="AQ1045" s="100"/>
      <c r="AR1045" s="100"/>
      <c r="AS1045" s="100"/>
      <c r="AT1045" s="100"/>
      <c r="AU1045" s="100"/>
    </row>
    <row r="1046" spans="3:64" x14ac:dyDescent="0.2">
      <c r="C1046" s="26"/>
      <c r="D1046" s="26"/>
      <c r="AA1046" s="100"/>
      <c r="AB1046" s="100"/>
      <c r="AC1046" s="100"/>
      <c r="AD1046" s="100"/>
      <c r="AE1046" s="100"/>
      <c r="AG1046" s="121"/>
      <c r="AN1046" s="100"/>
      <c r="AO1046" s="100"/>
      <c r="AP1046" s="100"/>
      <c r="AQ1046" s="100"/>
      <c r="AR1046" s="100"/>
      <c r="AS1046" s="100"/>
      <c r="AT1046" s="100"/>
      <c r="AU1046" s="100"/>
    </row>
    <row r="1047" spans="3:64" x14ac:dyDescent="0.2">
      <c r="C1047" s="26"/>
      <c r="D1047" s="26"/>
      <c r="AA1047" s="100"/>
      <c r="AB1047" s="100"/>
      <c r="AC1047" s="100"/>
      <c r="AD1047" s="100"/>
      <c r="AE1047" s="100"/>
      <c r="AG1047" s="121"/>
      <c r="AN1047" s="100"/>
      <c r="AO1047" s="100"/>
      <c r="AP1047" s="100"/>
      <c r="AQ1047" s="100"/>
      <c r="AR1047" s="100"/>
      <c r="AS1047" s="100"/>
      <c r="AT1047" s="100"/>
      <c r="AU1047" s="100"/>
    </row>
    <row r="1048" spans="3:64" x14ac:dyDescent="0.2">
      <c r="C1048" s="26"/>
      <c r="D1048" s="26"/>
      <c r="AA1048" s="100"/>
      <c r="AB1048" s="100"/>
      <c r="AC1048" s="100"/>
      <c r="AD1048" s="100"/>
      <c r="AE1048" s="100"/>
      <c r="AG1048" s="121"/>
      <c r="AN1048" s="100"/>
      <c r="AO1048" s="100"/>
      <c r="AP1048" s="100"/>
      <c r="AQ1048" s="100"/>
      <c r="AR1048" s="100"/>
      <c r="AS1048" s="100"/>
      <c r="AT1048" s="100"/>
      <c r="AU1048" s="100"/>
    </row>
    <row r="1049" spans="3:64" x14ac:dyDescent="0.2">
      <c r="C1049" s="26"/>
      <c r="D1049" s="26"/>
      <c r="AA1049" s="100"/>
      <c r="AB1049" s="100"/>
      <c r="AC1049" s="100"/>
      <c r="AD1049" s="100"/>
      <c r="AE1049" s="100"/>
      <c r="AG1049" s="121"/>
      <c r="AN1049" s="100"/>
      <c r="AO1049" s="100"/>
      <c r="AP1049" s="100"/>
      <c r="AQ1049" s="100"/>
      <c r="AR1049" s="100"/>
      <c r="AS1049" s="100"/>
      <c r="AT1049" s="100"/>
      <c r="AU1049" s="100"/>
    </row>
    <row r="1050" spans="3:64" x14ac:dyDescent="0.2">
      <c r="C1050" s="26"/>
      <c r="D1050" s="26"/>
      <c r="AA1050" s="100"/>
      <c r="AB1050" s="100"/>
      <c r="AC1050" s="100"/>
      <c r="AD1050" s="100"/>
      <c r="AE1050" s="100"/>
      <c r="AG1050" s="121"/>
      <c r="AN1050" s="100"/>
      <c r="AO1050" s="100"/>
      <c r="AP1050" s="100"/>
      <c r="AQ1050" s="100"/>
      <c r="AR1050" s="100"/>
      <c r="AS1050" s="100"/>
      <c r="AT1050" s="100"/>
      <c r="AU1050" s="100"/>
    </row>
    <row r="1051" spans="3:64" x14ac:dyDescent="0.2">
      <c r="C1051" s="26"/>
      <c r="D1051" s="26"/>
      <c r="AA1051" s="100"/>
      <c r="AB1051" s="100"/>
      <c r="AC1051" s="100"/>
      <c r="AD1051" s="100"/>
      <c r="AE1051" s="100"/>
      <c r="AG1051" s="121"/>
      <c r="AN1051" s="100"/>
      <c r="AO1051" s="100"/>
      <c r="AP1051" s="100"/>
      <c r="AQ1051" s="100"/>
      <c r="AR1051" s="100"/>
      <c r="AS1051" s="100"/>
      <c r="AT1051" s="100"/>
      <c r="AU1051" s="100"/>
    </row>
    <row r="1052" spans="3:64" x14ac:dyDescent="0.2">
      <c r="C1052" s="26"/>
      <c r="D1052" s="26"/>
      <c r="AA1052" s="100"/>
      <c r="AB1052" s="100"/>
      <c r="AC1052" s="100"/>
      <c r="AD1052" s="100"/>
      <c r="AE1052" s="100"/>
      <c r="AG1052" s="121"/>
      <c r="AN1052" s="100"/>
      <c r="AO1052" s="100"/>
      <c r="AP1052" s="100"/>
      <c r="AQ1052" s="100"/>
      <c r="AR1052" s="100"/>
      <c r="AS1052" s="100"/>
      <c r="AT1052" s="100"/>
      <c r="AU1052" s="100"/>
      <c r="AV1052" s="100"/>
      <c r="AW1052" s="100"/>
      <c r="AX1052" s="100"/>
      <c r="AY1052" s="100"/>
      <c r="AZ1052" s="100"/>
      <c r="BA1052" s="100"/>
      <c r="BB1052" s="100"/>
      <c r="BC1052" s="100"/>
      <c r="BD1052" s="100"/>
      <c r="BE1052" s="100"/>
      <c r="BF1052" s="100"/>
      <c r="BG1052" s="100"/>
      <c r="BH1052" s="100"/>
      <c r="BI1052" s="100"/>
      <c r="BJ1052" s="100"/>
      <c r="BK1052" s="100"/>
      <c r="BL1052" s="100"/>
    </row>
    <row r="1053" spans="3:64" x14ac:dyDescent="0.2">
      <c r="C1053" s="26"/>
      <c r="D1053" s="26"/>
      <c r="AA1053" s="100"/>
      <c r="AB1053" s="100"/>
      <c r="AC1053" s="100"/>
      <c r="AD1053" s="100"/>
      <c r="AE1053" s="100"/>
      <c r="AG1053" s="121"/>
      <c r="AN1053" s="100"/>
      <c r="AO1053" s="100"/>
      <c r="AP1053" s="100"/>
      <c r="AQ1053" s="100"/>
      <c r="AR1053" s="100"/>
      <c r="AS1053" s="100"/>
      <c r="AT1053" s="100"/>
      <c r="AU1053" s="100"/>
    </row>
    <row r="1054" spans="3:64" x14ac:dyDescent="0.2">
      <c r="C1054" s="26"/>
      <c r="D1054" s="26"/>
      <c r="AA1054" s="100"/>
      <c r="AB1054" s="100"/>
      <c r="AC1054" s="100"/>
      <c r="AD1054" s="100"/>
      <c r="AE1054" s="100"/>
      <c r="AG1054" s="121"/>
      <c r="AN1054" s="100"/>
      <c r="AO1054" s="100"/>
      <c r="AP1054" s="100"/>
      <c r="AQ1054" s="100"/>
      <c r="AR1054" s="100"/>
      <c r="AS1054" s="100"/>
      <c r="AT1054" s="100"/>
      <c r="AU1054" s="100"/>
    </row>
    <row r="1055" spans="3:64" x14ac:dyDescent="0.2">
      <c r="C1055" s="26"/>
      <c r="D1055" s="26"/>
      <c r="AA1055" s="100"/>
      <c r="AB1055" s="100"/>
      <c r="AC1055" s="100"/>
      <c r="AD1055" s="100"/>
      <c r="AE1055" s="100"/>
      <c r="AG1055" s="121"/>
      <c r="AN1055" s="100"/>
      <c r="AO1055" s="100"/>
      <c r="AP1055" s="100"/>
      <c r="AQ1055" s="100"/>
      <c r="AR1055" s="100"/>
      <c r="AS1055" s="100"/>
      <c r="AT1055" s="100"/>
      <c r="AU1055" s="100"/>
    </row>
    <row r="1056" spans="3:64" x14ac:dyDescent="0.2">
      <c r="C1056" s="26"/>
      <c r="D1056" s="26"/>
      <c r="AA1056" s="100"/>
      <c r="AB1056" s="100"/>
      <c r="AC1056" s="100"/>
      <c r="AD1056" s="100"/>
      <c r="AE1056" s="100"/>
      <c r="AG1056" s="121"/>
      <c r="AN1056" s="100"/>
      <c r="AO1056" s="100"/>
      <c r="AP1056" s="100"/>
      <c r="AQ1056" s="100"/>
      <c r="AR1056" s="100"/>
      <c r="AS1056" s="100"/>
      <c r="AT1056" s="100"/>
      <c r="AU1056" s="100"/>
    </row>
    <row r="1057" spans="3:48" x14ac:dyDescent="0.2">
      <c r="C1057" s="26"/>
      <c r="D1057" s="26"/>
      <c r="AA1057" s="100"/>
      <c r="AB1057" s="100"/>
      <c r="AC1057" s="100"/>
      <c r="AD1057" s="100"/>
      <c r="AE1057" s="100"/>
      <c r="AG1057" s="121"/>
      <c r="AN1057" s="100"/>
      <c r="AO1057" s="100"/>
      <c r="AP1057" s="100"/>
      <c r="AQ1057" s="100"/>
      <c r="AR1057" s="100"/>
      <c r="AS1057" s="100"/>
      <c r="AT1057" s="100"/>
      <c r="AU1057" s="100"/>
    </row>
    <row r="1058" spans="3:48" x14ac:dyDescent="0.2">
      <c r="C1058" s="26"/>
      <c r="D1058" s="26"/>
      <c r="AA1058" s="100"/>
      <c r="AB1058" s="100"/>
      <c r="AC1058" s="100"/>
      <c r="AD1058" s="100"/>
      <c r="AE1058" s="100"/>
      <c r="AG1058" s="121"/>
      <c r="AN1058" s="100"/>
      <c r="AO1058" s="100"/>
      <c r="AP1058" s="100"/>
      <c r="AQ1058" s="100"/>
      <c r="AR1058" s="100"/>
      <c r="AS1058" s="100"/>
      <c r="AT1058" s="100"/>
      <c r="AU1058" s="100"/>
    </row>
    <row r="1059" spans="3:48" x14ac:dyDescent="0.2">
      <c r="C1059" s="26"/>
      <c r="D1059" s="26"/>
      <c r="AA1059" s="100"/>
      <c r="AB1059" s="100"/>
      <c r="AC1059" s="100"/>
      <c r="AD1059" s="100"/>
      <c r="AE1059" s="100"/>
      <c r="AG1059" s="121"/>
      <c r="AN1059" s="100"/>
      <c r="AO1059" s="100"/>
      <c r="AP1059" s="100"/>
      <c r="AQ1059" s="100"/>
      <c r="AR1059" s="100"/>
      <c r="AS1059" s="100"/>
      <c r="AT1059" s="100"/>
      <c r="AU1059" s="100"/>
    </row>
    <row r="1060" spans="3:48" x14ac:dyDescent="0.2">
      <c r="C1060" s="26"/>
      <c r="D1060" s="26"/>
      <c r="AA1060" s="100"/>
      <c r="AB1060" s="100"/>
      <c r="AC1060" s="100"/>
      <c r="AD1060" s="100"/>
      <c r="AE1060" s="100"/>
      <c r="AG1060" s="121"/>
      <c r="AN1060" s="100"/>
      <c r="AO1060" s="100"/>
      <c r="AP1060" s="100"/>
      <c r="AQ1060" s="100"/>
      <c r="AR1060" s="100"/>
      <c r="AS1060" s="100"/>
      <c r="AT1060" s="100"/>
      <c r="AU1060" s="100"/>
    </row>
    <row r="1061" spans="3:48" x14ac:dyDescent="0.2">
      <c r="C1061" s="26"/>
      <c r="D1061" s="26"/>
      <c r="AA1061" s="100"/>
      <c r="AB1061" s="100"/>
      <c r="AC1061" s="100"/>
      <c r="AD1061" s="100"/>
      <c r="AE1061" s="100"/>
      <c r="AG1061" s="121"/>
      <c r="AN1061" s="100"/>
      <c r="AO1061" s="100"/>
      <c r="AP1061" s="100"/>
      <c r="AQ1061" s="100"/>
      <c r="AR1061" s="100"/>
      <c r="AS1061" s="100"/>
      <c r="AT1061" s="100"/>
      <c r="AU1061" s="100"/>
    </row>
    <row r="1062" spans="3:48" x14ac:dyDescent="0.2">
      <c r="C1062" s="26"/>
      <c r="D1062" s="26"/>
      <c r="AA1062" s="100"/>
      <c r="AB1062" s="100"/>
      <c r="AC1062" s="100"/>
      <c r="AD1062" s="100"/>
      <c r="AE1062" s="100"/>
      <c r="AG1062" s="121"/>
      <c r="AN1062" s="100"/>
      <c r="AO1062" s="100"/>
      <c r="AP1062" s="100"/>
      <c r="AQ1062" s="100"/>
      <c r="AR1062" s="100"/>
      <c r="AS1062" s="100"/>
      <c r="AT1062" s="100"/>
      <c r="AU1062" s="100"/>
    </row>
    <row r="1063" spans="3:48" x14ac:dyDescent="0.2">
      <c r="C1063" s="26"/>
      <c r="D1063" s="26"/>
      <c r="AA1063" s="100"/>
      <c r="AB1063" s="100"/>
      <c r="AC1063" s="100"/>
      <c r="AD1063" s="100"/>
      <c r="AE1063" s="100"/>
      <c r="AG1063" s="121"/>
      <c r="AN1063" s="100"/>
      <c r="AO1063" s="100"/>
      <c r="AP1063" s="100"/>
      <c r="AQ1063" s="100"/>
      <c r="AR1063" s="100"/>
      <c r="AS1063" s="100"/>
      <c r="AT1063" s="100"/>
      <c r="AU1063" s="100"/>
    </row>
    <row r="1064" spans="3:48" x14ac:dyDescent="0.2">
      <c r="C1064" s="26"/>
      <c r="D1064" s="26"/>
      <c r="AA1064" s="100"/>
      <c r="AB1064" s="100"/>
      <c r="AC1064" s="100"/>
      <c r="AD1064" s="100"/>
      <c r="AE1064" s="100"/>
      <c r="AG1064" s="121"/>
      <c r="AN1064" s="100"/>
      <c r="AO1064" s="100"/>
      <c r="AP1064" s="100"/>
      <c r="AQ1064" s="100"/>
      <c r="AR1064" s="100"/>
      <c r="AS1064" s="100"/>
      <c r="AT1064" s="100"/>
      <c r="AU1064" s="100"/>
      <c r="AV1064" s="100"/>
    </row>
    <row r="1065" spans="3:48" x14ac:dyDescent="0.2">
      <c r="C1065" s="26"/>
      <c r="D1065" s="26"/>
      <c r="AA1065" s="100"/>
      <c r="AB1065" s="100"/>
      <c r="AC1065" s="100"/>
      <c r="AD1065" s="100"/>
      <c r="AE1065" s="100"/>
      <c r="AG1065" s="121"/>
      <c r="AN1065" s="100"/>
      <c r="AO1065" s="100"/>
      <c r="AP1065" s="100"/>
      <c r="AQ1065" s="100"/>
      <c r="AR1065" s="100"/>
      <c r="AS1065" s="100"/>
      <c r="AT1065" s="100"/>
      <c r="AU1065" s="100"/>
    </row>
    <row r="1066" spans="3:48" x14ac:dyDescent="0.2">
      <c r="C1066" s="26"/>
      <c r="D1066" s="26"/>
      <c r="AA1066" s="100"/>
      <c r="AB1066" s="100"/>
      <c r="AC1066" s="100"/>
      <c r="AD1066" s="100"/>
      <c r="AE1066" s="100"/>
      <c r="AG1066" s="121"/>
      <c r="AN1066" s="100"/>
      <c r="AO1066" s="100"/>
      <c r="AP1066" s="100"/>
      <c r="AQ1066" s="100"/>
      <c r="AR1066" s="100"/>
      <c r="AS1066" s="100"/>
      <c r="AT1066" s="100"/>
      <c r="AU1066" s="100"/>
      <c r="AV1066" s="100"/>
    </row>
    <row r="1067" spans="3:48" x14ac:dyDescent="0.2">
      <c r="C1067" s="26"/>
      <c r="D1067" s="26"/>
      <c r="AA1067" s="100"/>
      <c r="AB1067" s="100"/>
      <c r="AC1067" s="100"/>
      <c r="AD1067" s="100"/>
      <c r="AE1067" s="100"/>
      <c r="AG1067" s="121"/>
      <c r="AN1067" s="100"/>
      <c r="AO1067" s="100"/>
      <c r="AP1067" s="100"/>
      <c r="AQ1067" s="100"/>
      <c r="AR1067" s="100"/>
      <c r="AS1067" s="100"/>
      <c r="AT1067" s="100"/>
      <c r="AU1067" s="100"/>
    </row>
    <row r="1068" spans="3:48" x14ac:dyDescent="0.2">
      <c r="C1068" s="26"/>
      <c r="D1068" s="26"/>
      <c r="AA1068" s="100"/>
      <c r="AB1068" s="100"/>
      <c r="AC1068" s="100"/>
      <c r="AD1068" s="100"/>
      <c r="AE1068" s="100"/>
      <c r="AG1068" s="121"/>
      <c r="AN1068" s="100"/>
      <c r="AO1068" s="100"/>
      <c r="AP1068" s="100"/>
      <c r="AQ1068" s="100"/>
      <c r="AR1068" s="100"/>
      <c r="AS1068" s="100"/>
      <c r="AT1068" s="100"/>
      <c r="AU1068" s="100"/>
    </row>
    <row r="1069" spans="3:48" x14ac:dyDescent="0.2">
      <c r="C1069" s="26"/>
      <c r="D1069" s="26"/>
      <c r="AA1069" s="100"/>
      <c r="AB1069" s="100"/>
      <c r="AC1069" s="100"/>
      <c r="AD1069" s="100"/>
      <c r="AE1069" s="100"/>
      <c r="AG1069" s="121"/>
      <c r="AN1069" s="100"/>
      <c r="AO1069" s="100"/>
      <c r="AP1069" s="100"/>
      <c r="AQ1069" s="100"/>
      <c r="AR1069" s="100"/>
      <c r="AS1069" s="100"/>
      <c r="AT1069" s="100"/>
      <c r="AU1069" s="100"/>
    </row>
    <row r="1070" spans="3:48" x14ac:dyDescent="0.2">
      <c r="C1070" s="26"/>
      <c r="D1070" s="26"/>
      <c r="AA1070" s="100"/>
      <c r="AB1070" s="100"/>
      <c r="AC1070" s="100"/>
      <c r="AD1070" s="100"/>
      <c r="AE1070" s="100"/>
      <c r="AG1070" s="121"/>
      <c r="AN1070" s="100"/>
      <c r="AO1070" s="100"/>
      <c r="AP1070" s="100"/>
      <c r="AQ1070" s="100"/>
      <c r="AR1070" s="100"/>
      <c r="AS1070" s="100"/>
      <c r="AT1070" s="100"/>
      <c r="AU1070" s="100"/>
    </row>
    <row r="1071" spans="3:48" x14ac:dyDescent="0.2">
      <c r="C1071" s="26"/>
      <c r="D1071" s="26"/>
      <c r="AA1071" s="100"/>
      <c r="AB1071" s="100"/>
      <c r="AC1071" s="100"/>
      <c r="AD1071" s="100"/>
      <c r="AE1071" s="100"/>
      <c r="AG1071" s="121"/>
      <c r="AN1071" s="100"/>
      <c r="AO1071" s="100"/>
      <c r="AP1071" s="100"/>
      <c r="AQ1071" s="100"/>
      <c r="AR1071" s="100"/>
      <c r="AS1071" s="100"/>
      <c r="AT1071" s="100"/>
      <c r="AU1071" s="100"/>
    </row>
    <row r="1072" spans="3:48" x14ac:dyDescent="0.2">
      <c r="C1072" s="26"/>
      <c r="D1072" s="26"/>
      <c r="AA1072" s="100"/>
      <c r="AB1072" s="100"/>
      <c r="AC1072" s="100"/>
      <c r="AD1072" s="100"/>
      <c r="AE1072" s="100"/>
      <c r="AG1072" s="121"/>
      <c r="AN1072" s="100"/>
      <c r="AO1072" s="100"/>
      <c r="AP1072" s="100"/>
      <c r="AQ1072" s="100"/>
      <c r="AR1072" s="100"/>
      <c r="AS1072" s="100"/>
      <c r="AT1072" s="100"/>
      <c r="AU1072" s="100"/>
    </row>
    <row r="1073" spans="3:47" x14ac:dyDescent="0.2">
      <c r="C1073" s="26"/>
      <c r="D1073" s="26"/>
      <c r="AA1073" s="100"/>
      <c r="AB1073" s="100"/>
      <c r="AC1073" s="100"/>
      <c r="AD1073" s="100"/>
      <c r="AE1073" s="100"/>
      <c r="AG1073" s="121"/>
      <c r="AN1073" s="100"/>
      <c r="AO1073" s="100"/>
      <c r="AP1073" s="100"/>
      <c r="AQ1073" s="100"/>
      <c r="AR1073" s="100"/>
      <c r="AS1073" s="100"/>
      <c r="AT1073" s="100"/>
      <c r="AU1073" s="100"/>
    </row>
    <row r="1074" spans="3:47" x14ac:dyDescent="0.2">
      <c r="C1074" s="26"/>
      <c r="D1074" s="26"/>
      <c r="AA1074" s="100"/>
      <c r="AB1074" s="100"/>
      <c r="AC1074" s="100"/>
      <c r="AD1074" s="100"/>
      <c r="AE1074" s="100"/>
      <c r="AG1074" s="121"/>
      <c r="AN1074" s="100"/>
      <c r="AO1074" s="100"/>
      <c r="AP1074" s="100"/>
      <c r="AQ1074" s="100"/>
      <c r="AR1074" s="100"/>
      <c r="AS1074" s="100"/>
      <c r="AT1074" s="100"/>
      <c r="AU1074" s="100"/>
    </row>
    <row r="1075" spans="3:47" x14ac:dyDescent="0.2">
      <c r="C1075" s="26"/>
      <c r="D1075" s="26"/>
      <c r="AA1075" s="100"/>
      <c r="AB1075" s="100"/>
      <c r="AC1075" s="100"/>
      <c r="AD1075" s="100"/>
      <c r="AE1075" s="100"/>
      <c r="AG1075" s="121"/>
      <c r="AN1075" s="100"/>
      <c r="AO1075" s="100"/>
      <c r="AP1075" s="100"/>
      <c r="AQ1075" s="100"/>
      <c r="AR1075" s="100"/>
      <c r="AS1075" s="100"/>
      <c r="AT1075" s="100"/>
      <c r="AU1075" s="100"/>
    </row>
    <row r="1076" spans="3:47" x14ac:dyDescent="0.2">
      <c r="C1076" s="26"/>
      <c r="D1076" s="26"/>
      <c r="AA1076" s="100"/>
      <c r="AB1076" s="100"/>
      <c r="AC1076" s="100"/>
      <c r="AD1076" s="100"/>
      <c r="AE1076" s="100"/>
      <c r="AG1076" s="121"/>
      <c r="AN1076" s="100"/>
      <c r="AO1076" s="100"/>
      <c r="AP1076" s="100"/>
      <c r="AQ1076" s="100"/>
      <c r="AR1076" s="100"/>
      <c r="AS1076" s="100"/>
      <c r="AT1076" s="100"/>
      <c r="AU1076" s="100"/>
    </row>
    <row r="1077" spans="3:47" x14ac:dyDescent="0.2">
      <c r="C1077" s="26"/>
      <c r="D1077" s="26"/>
      <c r="AA1077" s="100"/>
      <c r="AB1077" s="100"/>
      <c r="AC1077" s="100"/>
      <c r="AD1077" s="100"/>
      <c r="AE1077" s="100"/>
      <c r="AG1077" s="121"/>
      <c r="AN1077" s="100"/>
      <c r="AO1077" s="100"/>
      <c r="AP1077" s="100"/>
      <c r="AQ1077" s="100"/>
      <c r="AR1077" s="100"/>
      <c r="AS1077" s="100"/>
      <c r="AT1077" s="100"/>
      <c r="AU1077" s="100"/>
    </row>
    <row r="1078" spans="3:47" x14ac:dyDescent="0.2">
      <c r="C1078" s="26"/>
      <c r="D1078" s="26"/>
      <c r="AA1078" s="100"/>
      <c r="AB1078" s="100"/>
      <c r="AC1078" s="100"/>
      <c r="AD1078" s="100"/>
      <c r="AE1078" s="100"/>
      <c r="AG1078" s="121"/>
      <c r="AN1078" s="100"/>
      <c r="AO1078" s="100"/>
      <c r="AP1078" s="100"/>
      <c r="AQ1078" s="100"/>
      <c r="AR1078" s="100"/>
      <c r="AS1078" s="100"/>
      <c r="AT1078" s="100"/>
      <c r="AU1078" s="100"/>
    </row>
    <row r="1079" spans="3:47" x14ac:dyDescent="0.2">
      <c r="C1079" s="26"/>
      <c r="D1079" s="26"/>
      <c r="AA1079" s="100"/>
      <c r="AB1079" s="100"/>
      <c r="AC1079" s="100"/>
      <c r="AD1079" s="100"/>
      <c r="AE1079" s="100"/>
      <c r="AG1079" s="121"/>
      <c r="AN1079" s="100"/>
      <c r="AO1079" s="100"/>
      <c r="AP1079" s="100"/>
      <c r="AQ1079" s="100"/>
      <c r="AR1079" s="100"/>
      <c r="AS1079" s="100"/>
      <c r="AT1079" s="100"/>
      <c r="AU1079" s="100"/>
    </row>
    <row r="1080" spans="3:47" x14ac:dyDescent="0.2">
      <c r="C1080" s="26"/>
      <c r="D1080" s="26"/>
      <c r="AA1080" s="100"/>
      <c r="AB1080" s="100"/>
      <c r="AC1080" s="100"/>
      <c r="AD1080" s="100"/>
      <c r="AE1080" s="100"/>
      <c r="AG1080" s="121"/>
      <c r="AN1080" s="100"/>
      <c r="AO1080" s="100"/>
      <c r="AP1080" s="100"/>
      <c r="AQ1080" s="100"/>
      <c r="AR1080" s="100"/>
      <c r="AS1080" s="100"/>
      <c r="AT1080" s="100"/>
      <c r="AU1080" s="100"/>
    </row>
    <row r="1081" spans="3:47" x14ac:dyDescent="0.2">
      <c r="C1081" s="26"/>
      <c r="D1081" s="26"/>
      <c r="AA1081" s="100"/>
      <c r="AB1081" s="100"/>
      <c r="AC1081" s="100"/>
      <c r="AD1081" s="100"/>
      <c r="AE1081" s="100"/>
      <c r="AG1081" s="121"/>
      <c r="AN1081" s="100"/>
      <c r="AO1081" s="100"/>
      <c r="AP1081" s="100"/>
      <c r="AQ1081" s="100"/>
      <c r="AR1081" s="100"/>
      <c r="AS1081" s="100"/>
      <c r="AT1081" s="100"/>
      <c r="AU1081" s="100"/>
    </row>
    <row r="1082" spans="3:47" x14ac:dyDescent="0.2">
      <c r="C1082" s="26"/>
      <c r="D1082" s="26"/>
      <c r="AA1082" s="100"/>
      <c r="AB1082" s="100"/>
      <c r="AC1082" s="100"/>
      <c r="AD1082" s="100"/>
      <c r="AE1082" s="100"/>
      <c r="AG1082" s="121"/>
      <c r="AN1082" s="100"/>
      <c r="AO1082" s="100"/>
      <c r="AP1082" s="100"/>
      <c r="AQ1082" s="100"/>
      <c r="AR1082" s="100"/>
      <c r="AS1082" s="100"/>
      <c r="AT1082" s="100"/>
      <c r="AU1082" s="100"/>
    </row>
    <row r="1083" spans="3:47" x14ac:dyDescent="0.2">
      <c r="C1083" s="26"/>
      <c r="D1083" s="26"/>
      <c r="AA1083" s="100"/>
      <c r="AB1083" s="100"/>
      <c r="AC1083" s="100"/>
      <c r="AD1083" s="100"/>
      <c r="AE1083" s="100"/>
      <c r="AG1083" s="121"/>
      <c r="AN1083" s="100"/>
      <c r="AO1083" s="100"/>
      <c r="AP1083" s="100"/>
      <c r="AQ1083" s="100"/>
      <c r="AR1083" s="100"/>
      <c r="AS1083" s="100"/>
      <c r="AT1083" s="100"/>
      <c r="AU1083" s="100"/>
    </row>
    <row r="1084" spans="3:47" x14ac:dyDescent="0.2">
      <c r="C1084" s="26"/>
      <c r="D1084" s="26"/>
      <c r="AA1084" s="100"/>
      <c r="AB1084" s="100"/>
      <c r="AC1084" s="100"/>
      <c r="AD1084" s="100"/>
      <c r="AE1084" s="100"/>
      <c r="AG1084" s="121"/>
      <c r="AN1084" s="100"/>
      <c r="AO1084" s="100"/>
      <c r="AP1084" s="100"/>
      <c r="AQ1084" s="100"/>
      <c r="AR1084" s="100"/>
      <c r="AS1084" s="100"/>
      <c r="AT1084" s="100"/>
      <c r="AU1084" s="100"/>
    </row>
    <row r="1085" spans="3:47" x14ac:dyDescent="0.2">
      <c r="C1085" s="26"/>
      <c r="D1085" s="26"/>
      <c r="AA1085" s="100"/>
      <c r="AB1085" s="100"/>
      <c r="AC1085" s="100"/>
      <c r="AD1085" s="100"/>
      <c r="AE1085" s="100"/>
      <c r="AG1085" s="121"/>
      <c r="AN1085" s="100"/>
      <c r="AO1085" s="100"/>
      <c r="AP1085" s="100"/>
      <c r="AQ1085" s="100"/>
      <c r="AR1085" s="100"/>
      <c r="AS1085" s="100"/>
      <c r="AT1085" s="100"/>
      <c r="AU1085" s="100"/>
    </row>
    <row r="1086" spans="3:47" x14ac:dyDescent="0.2">
      <c r="C1086" s="26"/>
      <c r="D1086" s="26"/>
      <c r="AA1086" s="100"/>
      <c r="AB1086" s="100"/>
      <c r="AC1086" s="100"/>
      <c r="AD1086" s="100"/>
      <c r="AE1086" s="100"/>
      <c r="AG1086" s="121"/>
      <c r="AN1086" s="100"/>
      <c r="AO1086" s="100"/>
      <c r="AP1086" s="100"/>
      <c r="AQ1086" s="100"/>
      <c r="AR1086" s="100"/>
      <c r="AS1086" s="100"/>
      <c r="AT1086" s="100"/>
      <c r="AU1086" s="100"/>
    </row>
    <row r="1087" spans="3:47" x14ac:dyDescent="0.2">
      <c r="C1087" s="26"/>
      <c r="D1087" s="26"/>
      <c r="AA1087" s="100"/>
      <c r="AB1087" s="100"/>
      <c r="AC1087" s="100"/>
      <c r="AD1087" s="100"/>
      <c r="AE1087" s="100"/>
      <c r="AG1087" s="121"/>
      <c r="AN1087" s="100"/>
      <c r="AO1087" s="100"/>
      <c r="AP1087" s="100"/>
      <c r="AQ1087" s="100"/>
      <c r="AR1087" s="100"/>
      <c r="AS1087" s="100"/>
      <c r="AT1087" s="100"/>
      <c r="AU1087" s="100"/>
    </row>
    <row r="1088" spans="3:47" x14ac:dyDescent="0.2">
      <c r="C1088" s="26"/>
      <c r="D1088" s="26"/>
      <c r="AA1088" s="100"/>
      <c r="AB1088" s="100"/>
      <c r="AC1088" s="100"/>
      <c r="AD1088" s="100"/>
      <c r="AE1088" s="100"/>
      <c r="AG1088" s="121"/>
      <c r="AN1088" s="100"/>
      <c r="AO1088" s="100"/>
      <c r="AP1088" s="100"/>
      <c r="AQ1088" s="100"/>
      <c r="AR1088" s="100"/>
      <c r="AS1088" s="100"/>
      <c r="AT1088" s="100"/>
      <c r="AU1088" s="100"/>
    </row>
    <row r="1089" spans="3:47" x14ac:dyDescent="0.2">
      <c r="C1089" s="26"/>
      <c r="D1089" s="26"/>
      <c r="AA1089" s="100"/>
      <c r="AB1089" s="100"/>
      <c r="AC1089" s="100"/>
      <c r="AD1089" s="100"/>
      <c r="AE1089" s="100"/>
      <c r="AG1089" s="121"/>
      <c r="AN1089" s="100"/>
      <c r="AO1089" s="100"/>
      <c r="AP1089" s="100"/>
      <c r="AQ1089" s="100"/>
      <c r="AR1089" s="100"/>
      <c r="AS1089" s="100"/>
      <c r="AT1089" s="100"/>
      <c r="AU1089" s="100"/>
    </row>
    <row r="1090" spans="3:47" x14ac:dyDescent="0.2">
      <c r="C1090" s="26"/>
      <c r="D1090" s="26"/>
      <c r="AA1090" s="100"/>
      <c r="AB1090" s="100"/>
      <c r="AC1090" s="100"/>
      <c r="AD1090" s="100"/>
      <c r="AE1090" s="100"/>
      <c r="AG1090" s="121"/>
      <c r="AN1090" s="100"/>
      <c r="AO1090" s="100"/>
      <c r="AP1090" s="100"/>
      <c r="AQ1090" s="100"/>
      <c r="AR1090" s="100"/>
      <c r="AS1090" s="100"/>
      <c r="AT1090" s="100"/>
      <c r="AU1090" s="100"/>
    </row>
    <row r="1091" spans="3:47" x14ac:dyDescent="0.2">
      <c r="C1091" s="26"/>
      <c r="D1091" s="26"/>
      <c r="AA1091" s="100"/>
      <c r="AB1091" s="100"/>
      <c r="AC1091" s="100"/>
      <c r="AD1091" s="100"/>
      <c r="AE1091" s="100"/>
      <c r="AG1091" s="121"/>
      <c r="AN1091" s="100"/>
      <c r="AO1091" s="100"/>
      <c r="AP1091" s="100"/>
      <c r="AQ1091" s="100"/>
      <c r="AR1091" s="100"/>
      <c r="AS1091" s="100"/>
      <c r="AT1091" s="100"/>
      <c r="AU1091" s="100"/>
    </row>
    <row r="1092" spans="3:47" x14ac:dyDescent="0.2">
      <c r="C1092" s="26"/>
      <c r="D1092" s="26"/>
      <c r="AA1092" s="100"/>
      <c r="AB1092" s="100"/>
      <c r="AC1092" s="100"/>
      <c r="AD1092" s="100"/>
      <c r="AE1092" s="100"/>
      <c r="AG1092" s="121"/>
      <c r="AN1092" s="100"/>
      <c r="AO1092" s="100"/>
      <c r="AP1092" s="100"/>
      <c r="AQ1092" s="100"/>
      <c r="AR1092" s="100"/>
      <c r="AS1092" s="100"/>
      <c r="AT1092" s="100"/>
      <c r="AU1092" s="100"/>
    </row>
    <row r="1093" spans="3:47" x14ac:dyDescent="0.2">
      <c r="C1093" s="26"/>
      <c r="D1093" s="26"/>
      <c r="AA1093" s="100"/>
      <c r="AB1093" s="100"/>
      <c r="AC1093" s="100"/>
      <c r="AD1093" s="100"/>
      <c r="AE1093" s="100"/>
      <c r="AG1093" s="121"/>
      <c r="AN1093" s="100"/>
      <c r="AO1093" s="100"/>
      <c r="AP1093" s="100"/>
      <c r="AQ1093" s="100"/>
      <c r="AR1093" s="100"/>
      <c r="AS1093" s="100"/>
      <c r="AT1093" s="100"/>
      <c r="AU1093" s="100"/>
    </row>
    <row r="1094" spans="3:47" x14ac:dyDescent="0.2">
      <c r="C1094" s="26"/>
      <c r="D1094" s="26"/>
      <c r="AA1094" s="100"/>
      <c r="AB1094" s="100"/>
      <c r="AC1094" s="100"/>
      <c r="AD1094" s="100"/>
      <c r="AE1094" s="100"/>
      <c r="AG1094" s="121"/>
      <c r="AN1094" s="100"/>
      <c r="AO1094" s="100"/>
      <c r="AP1094" s="100"/>
      <c r="AQ1094" s="100"/>
      <c r="AR1094" s="100"/>
      <c r="AS1094" s="100"/>
      <c r="AT1094" s="100"/>
      <c r="AU1094" s="100"/>
    </row>
    <row r="1095" spans="3:47" x14ac:dyDescent="0.2">
      <c r="C1095" s="26"/>
      <c r="D1095" s="26"/>
      <c r="AA1095" s="100"/>
      <c r="AB1095" s="100"/>
      <c r="AC1095" s="100"/>
      <c r="AD1095" s="100"/>
      <c r="AE1095" s="100"/>
      <c r="AG1095" s="121"/>
      <c r="AN1095" s="100"/>
      <c r="AO1095" s="100"/>
      <c r="AP1095" s="100"/>
      <c r="AQ1095" s="100"/>
      <c r="AR1095" s="100"/>
      <c r="AS1095" s="100"/>
      <c r="AT1095" s="100"/>
      <c r="AU1095" s="100"/>
    </row>
    <row r="1096" spans="3:47" x14ac:dyDescent="0.2">
      <c r="C1096" s="26"/>
      <c r="D1096" s="26"/>
      <c r="AA1096" s="100"/>
      <c r="AB1096" s="100"/>
      <c r="AC1096" s="100"/>
      <c r="AD1096" s="100"/>
      <c r="AE1096" s="100"/>
      <c r="AG1096" s="121"/>
      <c r="AN1096" s="100"/>
      <c r="AO1096" s="100"/>
      <c r="AP1096" s="100"/>
      <c r="AQ1096" s="100"/>
      <c r="AR1096" s="100"/>
      <c r="AS1096" s="100"/>
      <c r="AT1096" s="100"/>
      <c r="AU1096" s="100"/>
    </row>
    <row r="1097" spans="3:47" x14ac:dyDescent="0.2">
      <c r="C1097" s="26"/>
      <c r="D1097" s="26"/>
      <c r="AA1097" s="100"/>
      <c r="AB1097" s="100"/>
      <c r="AC1097" s="100"/>
      <c r="AD1097" s="100"/>
      <c r="AE1097" s="100"/>
      <c r="AG1097" s="121"/>
      <c r="AN1097" s="100"/>
      <c r="AO1097" s="100"/>
      <c r="AP1097" s="100"/>
      <c r="AQ1097" s="100"/>
      <c r="AR1097" s="100"/>
      <c r="AS1097" s="100"/>
      <c r="AT1097" s="100"/>
      <c r="AU1097" s="100"/>
    </row>
    <row r="1098" spans="3:47" x14ac:dyDescent="0.2">
      <c r="C1098" s="26"/>
      <c r="D1098" s="26"/>
      <c r="AA1098" s="100"/>
      <c r="AB1098" s="100"/>
      <c r="AC1098" s="100"/>
      <c r="AD1098" s="100"/>
      <c r="AE1098" s="100"/>
      <c r="AG1098" s="121"/>
      <c r="AN1098" s="100"/>
      <c r="AO1098" s="100"/>
      <c r="AP1098" s="100"/>
      <c r="AQ1098" s="100"/>
      <c r="AR1098" s="100"/>
      <c r="AS1098" s="100"/>
      <c r="AT1098" s="100"/>
      <c r="AU1098" s="100"/>
    </row>
    <row r="1099" spans="3:47" x14ac:dyDescent="0.2">
      <c r="C1099" s="26"/>
      <c r="D1099" s="26"/>
      <c r="AA1099" s="100"/>
      <c r="AB1099" s="100"/>
      <c r="AC1099" s="100"/>
      <c r="AD1099" s="100"/>
      <c r="AE1099" s="100"/>
      <c r="AG1099" s="121"/>
      <c r="AN1099" s="100"/>
      <c r="AO1099" s="100"/>
      <c r="AP1099" s="100"/>
      <c r="AQ1099" s="100"/>
      <c r="AR1099" s="100"/>
      <c r="AS1099" s="100"/>
      <c r="AT1099" s="100"/>
      <c r="AU1099" s="100"/>
    </row>
    <row r="1100" spans="3:47" x14ac:dyDescent="0.2">
      <c r="C1100" s="26"/>
      <c r="D1100" s="26"/>
      <c r="AA1100" s="100"/>
      <c r="AB1100" s="100"/>
      <c r="AC1100" s="100"/>
      <c r="AD1100" s="100"/>
      <c r="AE1100" s="100"/>
      <c r="AG1100" s="121"/>
      <c r="AN1100" s="100"/>
      <c r="AO1100" s="100"/>
      <c r="AP1100" s="100"/>
      <c r="AQ1100" s="100"/>
      <c r="AR1100" s="100"/>
      <c r="AS1100" s="100"/>
      <c r="AT1100" s="100"/>
      <c r="AU1100" s="100"/>
    </row>
    <row r="1101" spans="3:47" x14ac:dyDescent="0.2">
      <c r="C1101" s="26"/>
      <c r="D1101" s="26"/>
      <c r="AA1101" s="100"/>
      <c r="AB1101" s="100"/>
      <c r="AC1101" s="100"/>
      <c r="AD1101" s="100"/>
      <c r="AE1101" s="100"/>
      <c r="AG1101" s="121"/>
      <c r="AN1101" s="100"/>
      <c r="AO1101" s="100"/>
      <c r="AP1101" s="100"/>
      <c r="AQ1101" s="100"/>
      <c r="AR1101" s="100"/>
      <c r="AS1101" s="100"/>
      <c r="AT1101" s="100"/>
      <c r="AU1101" s="100"/>
    </row>
    <row r="1102" spans="3:47" x14ac:dyDescent="0.2">
      <c r="C1102" s="26"/>
      <c r="D1102" s="26"/>
      <c r="AA1102" s="100"/>
      <c r="AB1102" s="100"/>
      <c r="AC1102" s="100"/>
      <c r="AD1102" s="100"/>
      <c r="AE1102" s="100"/>
      <c r="AG1102" s="121"/>
      <c r="AN1102" s="100"/>
      <c r="AO1102" s="100"/>
      <c r="AP1102" s="100"/>
      <c r="AQ1102" s="100"/>
      <c r="AR1102" s="100"/>
      <c r="AS1102" s="100"/>
      <c r="AT1102" s="100"/>
      <c r="AU1102" s="100"/>
    </row>
    <row r="1103" spans="3:47" x14ac:dyDescent="0.2">
      <c r="C1103" s="26"/>
      <c r="D1103" s="26"/>
      <c r="AA1103" s="100"/>
      <c r="AB1103" s="100"/>
      <c r="AC1103" s="100"/>
      <c r="AD1103" s="100"/>
      <c r="AE1103" s="100"/>
      <c r="AG1103" s="121"/>
      <c r="AN1103" s="100"/>
      <c r="AO1103" s="100"/>
      <c r="AP1103" s="100"/>
      <c r="AQ1103" s="100"/>
      <c r="AR1103" s="100"/>
      <c r="AS1103" s="100"/>
      <c r="AT1103" s="100"/>
      <c r="AU1103" s="100"/>
    </row>
    <row r="1104" spans="3:47" x14ac:dyDescent="0.2">
      <c r="C1104" s="26"/>
      <c r="D1104" s="26"/>
      <c r="AA1104" s="100"/>
      <c r="AB1104" s="100"/>
      <c r="AC1104" s="100"/>
      <c r="AD1104" s="100"/>
      <c r="AE1104" s="100"/>
      <c r="AG1104" s="121"/>
      <c r="AN1104" s="100"/>
      <c r="AO1104" s="100"/>
      <c r="AP1104" s="100"/>
      <c r="AQ1104" s="100"/>
      <c r="AR1104" s="100"/>
      <c r="AS1104" s="100"/>
      <c r="AT1104" s="100"/>
      <c r="AU1104" s="100"/>
    </row>
    <row r="1105" spans="3:47" x14ac:dyDescent="0.2">
      <c r="C1105" s="26"/>
      <c r="D1105" s="26"/>
      <c r="AA1105" s="100"/>
      <c r="AB1105" s="100"/>
      <c r="AC1105" s="100"/>
      <c r="AD1105" s="100"/>
      <c r="AE1105" s="100"/>
      <c r="AG1105" s="121"/>
      <c r="AN1105" s="100"/>
      <c r="AO1105" s="100"/>
      <c r="AP1105" s="100"/>
      <c r="AQ1105" s="100"/>
      <c r="AR1105" s="100"/>
      <c r="AS1105" s="100"/>
      <c r="AT1105" s="100"/>
      <c r="AU1105" s="100"/>
    </row>
    <row r="1106" spans="3:47" x14ac:dyDescent="0.2">
      <c r="C1106" s="26"/>
      <c r="D1106" s="26"/>
      <c r="AA1106" s="100"/>
      <c r="AB1106" s="100"/>
      <c r="AC1106" s="100"/>
      <c r="AD1106" s="100"/>
      <c r="AE1106" s="100"/>
      <c r="AG1106" s="121"/>
      <c r="AN1106" s="100"/>
      <c r="AO1106" s="100"/>
      <c r="AP1106" s="100"/>
      <c r="AQ1106" s="100"/>
      <c r="AR1106" s="100"/>
      <c r="AS1106" s="100"/>
      <c r="AT1106" s="100"/>
      <c r="AU1106" s="100"/>
    </row>
    <row r="1107" spans="3:47" x14ac:dyDescent="0.2">
      <c r="C1107" s="26"/>
      <c r="D1107" s="26"/>
      <c r="AA1107" s="100"/>
      <c r="AB1107" s="100"/>
      <c r="AC1107" s="100"/>
      <c r="AD1107" s="100"/>
      <c r="AE1107" s="100"/>
      <c r="AG1107" s="121"/>
      <c r="AN1107" s="100"/>
      <c r="AO1107" s="100"/>
      <c r="AP1107" s="100"/>
      <c r="AQ1107" s="100"/>
      <c r="AR1107" s="100"/>
      <c r="AS1107" s="100"/>
      <c r="AT1107" s="100"/>
      <c r="AU1107" s="100"/>
    </row>
    <row r="1108" spans="3:47" x14ac:dyDescent="0.2">
      <c r="C1108" s="26"/>
      <c r="D1108" s="26"/>
      <c r="AA1108" s="100"/>
      <c r="AB1108" s="100"/>
      <c r="AC1108" s="100"/>
      <c r="AD1108" s="100"/>
      <c r="AE1108" s="100"/>
      <c r="AG1108" s="121"/>
      <c r="AN1108" s="100"/>
      <c r="AO1108" s="100"/>
      <c r="AP1108" s="100"/>
      <c r="AQ1108" s="100"/>
      <c r="AR1108" s="100"/>
      <c r="AS1108" s="100"/>
      <c r="AT1108" s="100"/>
      <c r="AU1108" s="100"/>
    </row>
    <row r="1109" spans="3:47" x14ac:dyDescent="0.2">
      <c r="C1109" s="26"/>
      <c r="D1109" s="26"/>
      <c r="AA1109" s="100"/>
      <c r="AB1109" s="100"/>
      <c r="AC1109" s="100"/>
      <c r="AD1109" s="100"/>
      <c r="AE1109" s="100"/>
      <c r="AG1109" s="121"/>
      <c r="AN1109" s="100"/>
      <c r="AO1109" s="100"/>
      <c r="AP1109" s="100"/>
      <c r="AQ1109" s="100"/>
      <c r="AR1109" s="100"/>
      <c r="AS1109" s="100"/>
      <c r="AT1109" s="100"/>
      <c r="AU1109" s="100"/>
    </row>
    <row r="1110" spans="3:47" x14ac:dyDescent="0.2">
      <c r="C1110" s="26"/>
      <c r="D1110" s="26"/>
      <c r="AA1110" s="100"/>
      <c r="AB1110" s="100"/>
      <c r="AC1110" s="100"/>
      <c r="AD1110" s="100"/>
      <c r="AE1110" s="100"/>
      <c r="AG1110" s="121"/>
      <c r="AN1110" s="100"/>
      <c r="AO1110" s="100"/>
      <c r="AP1110" s="100"/>
      <c r="AQ1110" s="100"/>
      <c r="AR1110" s="100"/>
      <c r="AS1110" s="100"/>
      <c r="AT1110" s="100"/>
      <c r="AU1110" s="100"/>
    </row>
    <row r="1111" spans="3:47" x14ac:dyDescent="0.2">
      <c r="C1111" s="26"/>
      <c r="D1111" s="26"/>
      <c r="AA1111" s="100"/>
      <c r="AB1111" s="100"/>
      <c r="AC1111" s="100"/>
      <c r="AD1111" s="100"/>
      <c r="AE1111" s="100"/>
      <c r="AG1111" s="121"/>
      <c r="AN1111" s="100"/>
      <c r="AO1111" s="100"/>
      <c r="AP1111" s="100"/>
      <c r="AQ1111" s="100"/>
      <c r="AR1111" s="100"/>
      <c r="AS1111" s="100"/>
      <c r="AT1111" s="100"/>
      <c r="AU1111" s="100"/>
    </row>
    <row r="1112" spans="3:47" x14ac:dyDescent="0.2">
      <c r="C1112" s="26"/>
      <c r="D1112" s="26"/>
      <c r="AA1112" s="100"/>
      <c r="AB1112" s="100"/>
      <c r="AC1112" s="100"/>
      <c r="AD1112" s="100"/>
      <c r="AE1112" s="100"/>
      <c r="AG1112" s="121"/>
      <c r="AN1112" s="100"/>
      <c r="AO1112" s="100"/>
      <c r="AP1112" s="100"/>
      <c r="AQ1112" s="100"/>
      <c r="AR1112" s="100"/>
      <c r="AS1112" s="100"/>
      <c r="AT1112" s="100"/>
      <c r="AU1112" s="100"/>
    </row>
    <row r="1113" spans="3:47" x14ac:dyDescent="0.2">
      <c r="C1113" s="26"/>
      <c r="D1113" s="26"/>
      <c r="AA1113" s="100"/>
      <c r="AB1113" s="100"/>
      <c r="AC1113" s="100"/>
      <c r="AD1113" s="100"/>
      <c r="AE1113" s="100"/>
      <c r="AG1113" s="121"/>
      <c r="AN1113" s="100"/>
      <c r="AO1113" s="100"/>
      <c r="AP1113" s="100"/>
      <c r="AQ1113" s="100"/>
      <c r="AR1113" s="100"/>
      <c r="AS1113" s="100"/>
      <c r="AT1113" s="100"/>
      <c r="AU1113" s="100"/>
    </row>
    <row r="1114" spans="3:47" x14ac:dyDescent="0.2">
      <c r="C1114" s="26"/>
      <c r="D1114" s="26"/>
      <c r="AA1114" s="100"/>
      <c r="AB1114" s="100"/>
      <c r="AC1114" s="100"/>
      <c r="AD1114" s="100"/>
      <c r="AE1114" s="100"/>
      <c r="AG1114" s="121"/>
      <c r="AN1114" s="100"/>
      <c r="AO1114" s="100"/>
      <c r="AP1114" s="100"/>
      <c r="AQ1114" s="100"/>
      <c r="AR1114" s="100"/>
      <c r="AS1114" s="100"/>
      <c r="AT1114" s="100"/>
      <c r="AU1114" s="100"/>
    </row>
    <row r="1115" spans="3:47" x14ac:dyDescent="0.2">
      <c r="C1115" s="26"/>
      <c r="D1115" s="26"/>
      <c r="AA1115" s="100"/>
      <c r="AB1115" s="100"/>
      <c r="AC1115" s="100"/>
      <c r="AD1115" s="100"/>
      <c r="AE1115" s="100"/>
      <c r="AG1115" s="121"/>
      <c r="AN1115" s="100"/>
      <c r="AO1115" s="100"/>
      <c r="AP1115" s="100"/>
      <c r="AQ1115" s="100"/>
      <c r="AR1115" s="100"/>
      <c r="AS1115" s="100"/>
      <c r="AT1115" s="100"/>
      <c r="AU1115" s="100"/>
    </row>
    <row r="1116" spans="3:47" x14ac:dyDescent="0.2">
      <c r="C1116" s="26"/>
      <c r="D1116" s="26"/>
      <c r="AA1116" s="100"/>
      <c r="AB1116" s="100"/>
      <c r="AC1116" s="100"/>
      <c r="AD1116" s="100"/>
      <c r="AE1116" s="100"/>
      <c r="AG1116" s="121"/>
      <c r="AN1116" s="100"/>
      <c r="AO1116" s="100"/>
      <c r="AP1116" s="100"/>
      <c r="AQ1116" s="100"/>
      <c r="AR1116" s="100"/>
      <c r="AS1116" s="100"/>
      <c r="AT1116" s="100"/>
      <c r="AU1116" s="100"/>
    </row>
    <row r="1117" spans="3:47" x14ac:dyDescent="0.2">
      <c r="C1117" s="26"/>
      <c r="D1117" s="26"/>
      <c r="AA1117" s="100"/>
      <c r="AB1117" s="100"/>
      <c r="AC1117" s="100"/>
      <c r="AD1117" s="100"/>
      <c r="AE1117" s="100"/>
      <c r="AG1117" s="121"/>
      <c r="AN1117" s="100"/>
      <c r="AO1117" s="100"/>
      <c r="AP1117" s="100"/>
      <c r="AQ1117" s="100"/>
      <c r="AR1117" s="100"/>
      <c r="AS1117" s="100"/>
      <c r="AT1117" s="100"/>
      <c r="AU1117" s="100"/>
    </row>
    <row r="1118" spans="3:47" x14ac:dyDescent="0.2">
      <c r="C1118" s="26"/>
      <c r="D1118" s="26"/>
      <c r="AA1118" s="100"/>
      <c r="AB1118" s="100"/>
      <c r="AC1118" s="100"/>
      <c r="AD1118" s="100"/>
      <c r="AE1118" s="100"/>
      <c r="AG1118" s="121"/>
      <c r="AN1118" s="100"/>
      <c r="AO1118" s="100"/>
      <c r="AP1118" s="100"/>
      <c r="AQ1118" s="100"/>
      <c r="AR1118" s="100"/>
      <c r="AS1118" s="100"/>
      <c r="AT1118" s="100"/>
      <c r="AU1118" s="100"/>
    </row>
    <row r="1119" spans="3:47" x14ac:dyDescent="0.2">
      <c r="C1119" s="26"/>
      <c r="D1119" s="26"/>
      <c r="AA1119" s="100"/>
      <c r="AB1119" s="100"/>
      <c r="AC1119" s="100"/>
      <c r="AD1119" s="100"/>
      <c r="AE1119" s="100"/>
      <c r="AG1119" s="121"/>
      <c r="AN1119" s="100"/>
      <c r="AO1119" s="100"/>
      <c r="AP1119" s="100"/>
      <c r="AQ1119" s="100"/>
      <c r="AR1119" s="100"/>
      <c r="AS1119" s="100"/>
      <c r="AT1119" s="100"/>
      <c r="AU1119" s="100"/>
    </row>
    <row r="1120" spans="3:47" x14ac:dyDescent="0.2">
      <c r="C1120" s="26"/>
      <c r="D1120" s="26"/>
      <c r="AA1120" s="100"/>
      <c r="AB1120" s="100"/>
      <c r="AC1120" s="100"/>
      <c r="AD1120" s="100"/>
      <c r="AE1120" s="100"/>
      <c r="AG1120" s="121"/>
      <c r="AN1120" s="100"/>
      <c r="AO1120" s="100"/>
      <c r="AP1120" s="100"/>
      <c r="AQ1120" s="100"/>
      <c r="AR1120" s="100"/>
      <c r="AS1120" s="100"/>
      <c r="AT1120" s="100"/>
      <c r="AU1120" s="100"/>
    </row>
    <row r="1121" spans="3:47" x14ac:dyDescent="0.2">
      <c r="C1121" s="26"/>
      <c r="D1121" s="26"/>
      <c r="AA1121" s="100"/>
      <c r="AB1121" s="100"/>
      <c r="AC1121" s="100"/>
      <c r="AD1121" s="100"/>
      <c r="AE1121" s="100"/>
      <c r="AG1121" s="121"/>
      <c r="AN1121" s="100"/>
      <c r="AO1121" s="100"/>
      <c r="AP1121" s="100"/>
      <c r="AQ1121" s="100"/>
      <c r="AR1121" s="100"/>
      <c r="AS1121" s="100"/>
      <c r="AT1121" s="100"/>
      <c r="AU1121" s="100"/>
    </row>
    <row r="1122" spans="3:47" x14ac:dyDescent="0.2">
      <c r="C1122" s="26"/>
      <c r="D1122" s="26"/>
      <c r="AA1122" s="100"/>
      <c r="AB1122" s="100"/>
      <c r="AC1122" s="100"/>
      <c r="AD1122" s="100"/>
      <c r="AE1122" s="100"/>
      <c r="AG1122" s="121"/>
      <c r="AN1122" s="100"/>
      <c r="AO1122" s="100"/>
      <c r="AP1122" s="100"/>
      <c r="AQ1122" s="100"/>
      <c r="AR1122" s="100"/>
      <c r="AS1122" s="100"/>
      <c r="AT1122" s="100"/>
      <c r="AU1122" s="100"/>
    </row>
    <row r="1123" spans="3:47" x14ac:dyDescent="0.2">
      <c r="C1123" s="26"/>
      <c r="D1123" s="26"/>
      <c r="AA1123" s="100"/>
      <c r="AB1123" s="100"/>
      <c r="AC1123" s="100"/>
      <c r="AD1123" s="100"/>
      <c r="AE1123" s="100"/>
      <c r="AG1123" s="121"/>
      <c r="AN1123" s="100"/>
      <c r="AO1123" s="100"/>
      <c r="AP1123" s="100"/>
      <c r="AQ1123" s="100"/>
      <c r="AR1123" s="100"/>
      <c r="AS1123" s="100"/>
      <c r="AT1123" s="100"/>
      <c r="AU1123" s="100"/>
    </row>
    <row r="1124" spans="3:47" x14ac:dyDescent="0.2">
      <c r="C1124" s="26"/>
      <c r="D1124" s="26"/>
      <c r="AA1124" s="100"/>
      <c r="AB1124" s="100"/>
      <c r="AC1124" s="100"/>
      <c r="AD1124" s="100"/>
      <c r="AE1124" s="100"/>
      <c r="AG1124" s="121"/>
      <c r="AN1124" s="100"/>
      <c r="AO1124" s="100"/>
      <c r="AP1124" s="100"/>
      <c r="AQ1124" s="100"/>
      <c r="AR1124" s="100"/>
      <c r="AS1124" s="100"/>
      <c r="AT1124" s="100"/>
      <c r="AU1124" s="100"/>
    </row>
    <row r="1125" spans="3:47" x14ac:dyDescent="0.2">
      <c r="C1125" s="26"/>
      <c r="D1125" s="26"/>
      <c r="AA1125" s="100"/>
      <c r="AB1125" s="100"/>
      <c r="AC1125" s="100"/>
      <c r="AD1125" s="100"/>
      <c r="AE1125" s="100"/>
      <c r="AG1125" s="121"/>
      <c r="AN1125" s="100"/>
      <c r="AO1125" s="100"/>
      <c r="AP1125" s="100"/>
      <c r="AQ1125" s="100"/>
      <c r="AR1125" s="100"/>
      <c r="AS1125" s="100"/>
      <c r="AT1125" s="100"/>
      <c r="AU1125" s="100"/>
    </row>
    <row r="1126" spans="3:47" x14ac:dyDescent="0.2">
      <c r="C1126" s="26"/>
      <c r="D1126" s="26"/>
      <c r="AA1126" s="100"/>
      <c r="AB1126" s="100"/>
      <c r="AC1126" s="100"/>
      <c r="AD1126" s="100"/>
      <c r="AE1126" s="100"/>
      <c r="AG1126" s="121"/>
      <c r="AN1126" s="100"/>
      <c r="AO1126" s="100"/>
      <c r="AP1126" s="100"/>
      <c r="AQ1126" s="100"/>
      <c r="AR1126" s="100"/>
      <c r="AS1126" s="100"/>
      <c r="AT1126" s="100"/>
      <c r="AU1126" s="100"/>
    </row>
    <row r="1127" spans="3:47" x14ac:dyDescent="0.2">
      <c r="C1127" s="26"/>
      <c r="D1127" s="26"/>
      <c r="AA1127" s="100"/>
      <c r="AB1127" s="100"/>
      <c r="AC1127" s="100"/>
      <c r="AD1127" s="100"/>
      <c r="AE1127" s="100"/>
      <c r="AG1127" s="121"/>
      <c r="AN1127" s="100"/>
      <c r="AO1127" s="100"/>
      <c r="AP1127" s="100"/>
      <c r="AQ1127" s="100"/>
      <c r="AR1127" s="100"/>
      <c r="AS1127" s="100"/>
      <c r="AT1127" s="100"/>
      <c r="AU1127" s="100"/>
    </row>
    <row r="1128" spans="3:47" x14ac:dyDescent="0.2">
      <c r="C1128" s="26"/>
      <c r="D1128" s="26"/>
      <c r="AA1128" s="100"/>
      <c r="AB1128" s="100"/>
      <c r="AC1128" s="100"/>
      <c r="AD1128" s="100"/>
      <c r="AE1128" s="100"/>
      <c r="AG1128" s="121"/>
      <c r="AN1128" s="100"/>
      <c r="AO1128" s="100"/>
      <c r="AP1128" s="100"/>
      <c r="AQ1128" s="100"/>
      <c r="AR1128" s="100"/>
      <c r="AS1128" s="100"/>
      <c r="AT1128" s="100"/>
      <c r="AU1128" s="100"/>
    </row>
    <row r="1129" spans="3:47" x14ac:dyDescent="0.2">
      <c r="C1129" s="26"/>
      <c r="D1129" s="26"/>
      <c r="AA1129" s="100"/>
      <c r="AB1129" s="100"/>
      <c r="AC1129" s="100"/>
      <c r="AD1129" s="100"/>
      <c r="AE1129" s="100"/>
      <c r="AG1129" s="121"/>
      <c r="AN1129" s="100"/>
      <c r="AO1129" s="100"/>
      <c r="AP1129" s="100"/>
      <c r="AQ1129" s="100"/>
      <c r="AR1129" s="100"/>
      <c r="AS1129" s="100"/>
      <c r="AT1129" s="100"/>
      <c r="AU1129" s="100"/>
    </row>
    <row r="1130" spans="3:47" x14ac:dyDescent="0.2">
      <c r="C1130" s="26"/>
      <c r="D1130" s="26"/>
      <c r="AA1130" s="100"/>
      <c r="AB1130" s="100"/>
      <c r="AC1130" s="100"/>
      <c r="AD1130" s="100"/>
      <c r="AE1130" s="100"/>
      <c r="AG1130" s="121"/>
      <c r="AN1130" s="100"/>
      <c r="AO1130" s="100"/>
      <c r="AP1130" s="100"/>
      <c r="AQ1130" s="100"/>
      <c r="AR1130" s="100"/>
      <c r="AS1130" s="100"/>
      <c r="AT1130" s="100"/>
      <c r="AU1130" s="100"/>
    </row>
    <row r="1131" spans="3:47" x14ac:dyDescent="0.2">
      <c r="C1131" s="26"/>
      <c r="D1131" s="26"/>
      <c r="AA1131" s="100"/>
      <c r="AB1131" s="100"/>
      <c r="AC1131" s="100"/>
      <c r="AD1131" s="100"/>
      <c r="AE1131" s="100"/>
      <c r="AG1131" s="121"/>
      <c r="AN1131" s="100"/>
      <c r="AO1131" s="100"/>
      <c r="AP1131" s="100"/>
      <c r="AQ1131" s="100"/>
      <c r="AR1131" s="100"/>
      <c r="AS1131" s="100"/>
      <c r="AT1131" s="100"/>
      <c r="AU1131" s="100"/>
    </row>
    <row r="1132" spans="3:47" x14ac:dyDescent="0.2">
      <c r="C1132" s="26"/>
      <c r="D1132" s="26"/>
      <c r="AA1132" s="100"/>
      <c r="AB1132" s="100"/>
      <c r="AC1132" s="100"/>
      <c r="AD1132" s="100"/>
      <c r="AE1132" s="100"/>
      <c r="AG1132" s="121"/>
      <c r="AN1132" s="100"/>
      <c r="AO1132" s="100"/>
      <c r="AP1132" s="100"/>
      <c r="AQ1132" s="100"/>
      <c r="AR1132" s="100"/>
      <c r="AS1132" s="100"/>
      <c r="AT1132" s="100"/>
      <c r="AU1132" s="100"/>
    </row>
    <row r="1133" spans="3:47" x14ac:dyDescent="0.2">
      <c r="C1133" s="26"/>
      <c r="D1133" s="26"/>
      <c r="AA1133" s="100"/>
      <c r="AB1133" s="100"/>
      <c r="AC1133" s="100"/>
      <c r="AD1133" s="100"/>
      <c r="AE1133" s="100"/>
      <c r="AG1133" s="121"/>
      <c r="AN1133" s="100"/>
      <c r="AO1133" s="100"/>
      <c r="AP1133" s="100"/>
      <c r="AQ1133" s="100"/>
      <c r="AR1133" s="100"/>
      <c r="AS1133" s="100"/>
      <c r="AT1133" s="100"/>
      <c r="AU1133" s="100"/>
    </row>
    <row r="1134" spans="3:47" x14ac:dyDescent="0.2">
      <c r="C1134" s="26"/>
      <c r="D1134" s="26"/>
      <c r="AA1134" s="100"/>
      <c r="AB1134" s="100"/>
      <c r="AC1134" s="100"/>
      <c r="AD1134" s="100"/>
      <c r="AE1134" s="100"/>
      <c r="AG1134" s="121"/>
      <c r="AN1134" s="100"/>
      <c r="AO1134" s="100"/>
      <c r="AP1134" s="100"/>
      <c r="AQ1134" s="100"/>
      <c r="AR1134" s="100"/>
      <c r="AS1134" s="100"/>
      <c r="AT1134" s="100"/>
      <c r="AU1134" s="100"/>
    </row>
    <row r="1135" spans="3:47" x14ac:dyDescent="0.2">
      <c r="C1135" s="26"/>
      <c r="D1135" s="26"/>
      <c r="AA1135" s="100"/>
      <c r="AB1135" s="100"/>
      <c r="AC1135" s="100"/>
      <c r="AD1135" s="100"/>
      <c r="AE1135" s="100"/>
      <c r="AG1135" s="121"/>
      <c r="AN1135" s="100"/>
      <c r="AO1135" s="100"/>
      <c r="AP1135" s="100"/>
      <c r="AQ1135" s="100"/>
      <c r="AR1135" s="100"/>
      <c r="AS1135" s="100"/>
      <c r="AT1135" s="100"/>
      <c r="AU1135" s="100"/>
    </row>
    <row r="1136" spans="3:47" x14ac:dyDescent="0.2">
      <c r="C1136" s="26"/>
      <c r="D1136" s="26"/>
      <c r="AA1136" s="100"/>
      <c r="AB1136" s="100"/>
      <c r="AC1136" s="100"/>
      <c r="AD1136" s="100"/>
      <c r="AE1136" s="100"/>
      <c r="AG1136" s="121"/>
      <c r="AN1136" s="100"/>
      <c r="AO1136" s="100"/>
      <c r="AP1136" s="100"/>
      <c r="AQ1136" s="100"/>
      <c r="AR1136" s="100"/>
      <c r="AS1136" s="100"/>
      <c r="AT1136" s="100"/>
      <c r="AU1136" s="100"/>
    </row>
    <row r="1137" spans="3:48" x14ac:dyDescent="0.2">
      <c r="C1137" s="26"/>
      <c r="D1137" s="26"/>
      <c r="AA1137" s="100"/>
      <c r="AB1137" s="100"/>
      <c r="AC1137" s="100"/>
      <c r="AD1137" s="100"/>
      <c r="AE1137" s="100"/>
      <c r="AG1137" s="121"/>
      <c r="AN1137" s="100"/>
      <c r="AO1137" s="100"/>
      <c r="AP1137" s="100"/>
      <c r="AQ1137" s="100"/>
      <c r="AR1137" s="100"/>
      <c r="AS1137" s="100"/>
      <c r="AT1137" s="100"/>
      <c r="AU1137" s="100"/>
    </row>
    <row r="1138" spans="3:48" x14ac:dyDescent="0.2">
      <c r="C1138" s="26"/>
      <c r="D1138" s="26"/>
      <c r="AA1138" s="100"/>
      <c r="AB1138" s="100"/>
      <c r="AC1138" s="100"/>
      <c r="AD1138" s="100"/>
      <c r="AE1138" s="100"/>
      <c r="AG1138" s="121"/>
      <c r="AN1138" s="100"/>
      <c r="AO1138" s="100"/>
      <c r="AP1138" s="100"/>
      <c r="AQ1138" s="100"/>
      <c r="AR1138" s="100"/>
      <c r="AS1138" s="100"/>
      <c r="AT1138" s="100"/>
      <c r="AU1138" s="100"/>
    </row>
    <row r="1139" spans="3:48" x14ac:dyDescent="0.2">
      <c r="C1139" s="26"/>
      <c r="D1139" s="26"/>
      <c r="AA1139" s="100"/>
      <c r="AB1139" s="100"/>
      <c r="AC1139" s="100"/>
      <c r="AD1139" s="100"/>
      <c r="AE1139" s="100"/>
      <c r="AG1139" s="121"/>
      <c r="AN1139" s="100"/>
      <c r="AO1139" s="100"/>
      <c r="AP1139" s="100"/>
      <c r="AQ1139" s="100"/>
      <c r="AR1139" s="100"/>
      <c r="AS1139" s="100"/>
      <c r="AT1139" s="100"/>
      <c r="AU1139" s="100"/>
    </row>
    <row r="1140" spans="3:48" x14ac:dyDescent="0.2">
      <c r="C1140" s="26"/>
      <c r="D1140" s="26"/>
      <c r="AA1140" s="100"/>
      <c r="AB1140" s="100"/>
      <c r="AC1140" s="100"/>
      <c r="AD1140" s="100"/>
      <c r="AE1140" s="100"/>
      <c r="AG1140" s="121"/>
      <c r="AN1140" s="100"/>
      <c r="AO1140" s="100"/>
      <c r="AP1140" s="100"/>
      <c r="AQ1140" s="100"/>
      <c r="AR1140" s="100"/>
      <c r="AS1140" s="100"/>
      <c r="AT1140" s="100"/>
      <c r="AU1140" s="100"/>
      <c r="AV1140" s="100"/>
    </row>
    <row r="1141" spans="3:48" x14ac:dyDescent="0.2">
      <c r="C1141" s="26"/>
      <c r="D1141" s="26"/>
      <c r="AA1141" s="100"/>
      <c r="AB1141" s="100"/>
      <c r="AC1141" s="100"/>
      <c r="AD1141" s="100"/>
      <c r="AE1141" s="100"/>
      <c r="AG1141" s="121"/>
      <c r="AN1141" s="100"/>
      <c r="AO1141" s="100"/>
      <c r="AP1141" s="100"/>
      <c r="AQ1141" s="100"/>
      <c r="AR1141" s="100"/>
      <c r="AS1141" s="100"/>
      <c r="AT1141" s="100"/>
      <c r="AU1141" s="100"/>
    </row>
    <row r="1142" spans="3:48" x14ac:dyDescent="0.2">
      <c r="C1142" s="26"/>
      <c r="D1142" s="26"/>
      <c r="AA1142" s="100"/>
      <c r="AB1142" s="100"/>
      <c r="AC1142" s="100"/>
      <c r="AD1142" s="100"/>
      <c r="AE1142" s="100"/>
      <c r="AG1142" s="121"/>
      <c r="AN1142" s="100"/>
      <c r="AO1142" s="100"/>
      <c r="AP1142" s="100"/>
      <c r="AQ1142" s="100"/>
      <c r="AR1142" s="100"/>
      <c r="AS1142" s="100"/>
      <c r="AT1142" s="100"/>
      <c r="AU1142" s="100"/>
    </row>
    <row r="1143" spans="3:48" x14ac:dyDescent="0.2">
      <c r="C1143" s="26"/>
      <c r="D1143" s="26"/>
      <c r="AA1143" s="100"/>
      <c r="AB1143" s="100"/>
      <c r="AC1143" s="100"/>
      <c r="AD1143" s="100"/>
      <c r="AE1143" s="100"/>
      <c r="AG1143" s="121"/>
      <c r="AN1143" s="100"/>
      <c r="AO1143" s="100"/>
      <c r="AP1143" s="100"/>
      <c r="AQ1143" s="100"/>
      <c r="AR1143" s="100"/>
      <c r="AS1143" s="100"/>
      <c r="AT1143" s="100"/>
      <c r="AU1143" s="100"/>
    </row>
    <row r="1144" spans="3:48" x14ac:dyDescent="0.2">
      <c r="C1144" s="26"/>
      <c r="D1144" s="26"/>
      <c r="AA1144" s="100"/>
      <c r="AB1144" s="100"/>
      <c r="AC1144" s="100"/>
      <c r="AD1144" s="100"/>
      <c r="AE1144" s="100"/>
      <c r="AG1144" s="121"/>
      <c r="AN1144" s="100"/>
      <c r="AO1144" s="100"/>
      <c r="AP1144" s="100"/>
      <c r="AQ1144" s="100"/>
      <c r="AR1144" s="100"/>
      <c r="AS1144" s="100"/>
      <c r="AT1144" s="100"/>
      <c r="AU1144" s="100"/>
    </row>
    <row r="1145" spans="3:48" x14ac:dyDescent="0.2">
      <c r="C1145" s="26"/>
      <c r="D1145" s="26"/>
      <c r="AA1145" s="100"/>
      <c r="AB1145" s="100"/>
      <c r="AC1145" s="100"/>
      <c r="AD1145" s="100"/>
      <c r="AE1145" s="100"/>
      <c r="AG1145" s="121"/>
      <c r="AN1145" s="100"/>
      <c r="AO1145" s="100"/>
      <c r="AP1145" s="100"/>
      <c r="AQ1145" s="100"/>
      <c r="AR1145" s="100"/>
      <c r="AS1145" s="100"/>
      <c r="AT1145" s="100"/>
      <c r="AU1145" s="100"/>
    </row>
    <row r="1146" spans="3:48" x14ac:dyDescent="0.2">
      <c r="C1146" s="26"/>
      <c r="D1146" s="26"/>
      <c r="AA1146" s="100"/>
      <c r="AB1146" s="100"/>
      <c r="AC1146" s="100"/>
      <c r="AD1146" s="100"/>
      <c r="AE1146" s="100"/>
      <c r="AG1146" s="121"/>
      <c r="AN1146" s="100"/>
      <c r="AO1146" s="100"/>
      <c r="AP1146" s="100"/>
      <c r="AQ1146" s="100"/>
      <c r="AR1146" s="100"/>
      <c r="AS1146" s="100"/>
      <c r="AT1146" s="100"/>
      <c r="AU1146" s="100"/>
    </row>
    <row r="1147" spans="3:48" x14ac:dyDescent="0.2">
      <c r="C1147" s="26"/>
      <c r="D1147" s="26"/>
      <c r="AA1147" s="100"/>
      <c r="AB1147" s="100"/>
      <c r="AC1147" s="100"/>
      <c r="AD1147" s="100"/>
      <c r="AE1147" s="100"/>
      <c r="AG1147" s="121"/>
      <c r="AN1147" s="100"/>
      <c r="AO1147" s="100"/>
      <c r="AP1147" s="100"/>
      <c r="AQ1147" s="100"/>
      <c r="AR1147" s="100"/>
      <c r="AS1147" s="100"/>
      <c r="AT1147" s="100"/>
      <c r="AU1147" s="100"/>
    </row>
    <row r="1148" spans="3:48" x14ac:dyDescent="0.2">
      <c r="C1148" s="26"/>
      <c r="D1148" s="26"/>
      <c r="AA1148" s="100"/>
      <c r="AB1148" s="100"/>
      <c r="AC1148" s="100"/>
      <c r="AD1148" s="100"/>
      <c r="AE1148" s="100"/>
      <c r="AG1148" s="121"/>
      <c r="AN1148" s="100"/>
      <c r="AO1148" s="100"/>
      <c r="AP1148" s="100"/>
      <c r="AQ1148" s="100"/>
      <c r="AR1148" s="100"/>
      <c r="AS1148" s="100"/>
      <c r="AT1148" s="100"/>
      <c r="AU1148" s="100"/>
    </row>
    <row r="1149" spans="3:48" x14ac:dyDescent="0.2">
      <c r="C1149" s="26"/>
      <c r="D1149" s="26"/>
      <c r="AA1149" s="100"/>
      <c r="AB1149" s="100"/>
      <c r="AC1149" s="100"/>
      <c r="AD1149" s="100"/>
      <c r="AE1149" s="100"/>
      <c r="AG1149" s="121"/>
      <c r="AN1149" s="100"/>
      <c r="AO1149" s="100"/>
      <c r="AP1149" s="100"/>
      <c r="AQ1149" s="100"/>
      <c r="AR1149" s="100"/>
      <c r="AS1149" s="100"/>
      <c r="AT1149" s="100"/>
      <c r="AU1149" s="100"/>
    </row>
    <row r="1150" spans="3:48" x14ac:dyDescent="0.2">
      <c r="C1150" s="26"/>
      <c r="D1150" s="26"/>
      <c r="AA1150" s="100"/>
      <c r="AB1150" s="100"/>
      <c r="AC1150" s="100"/>
      <c r="AD1150" s="100"/>
      <c r="AE1150" s="100"/>
      <c r="AG1150" s="121"/>
      <c r="AN1150" s="100"/>
      <c r="AO1150" s="100"/>
      <c r="AP1150" s="100"/>
      <c r="AQ1150" s="100"/>
      <c r="AR1150" s="100"/>
      <c r="AS1150" s="100"/>
      <c r="AT1150" s="100"/>
      <c r="AU1150" s="100"/>
    </row>
    <row r="1151" spans="3:48" x14ac:dyDescent="0.2">
      <c r="C1151" s="26"/>
      <c r="D1151" s="26"/>
      <c r="AA1151" s="100"/>
      <c r="AB1151" s="100"/>
      <c r="AC1151" s="100"/>
      <c r="AD1151" s="100"/>
      <c r="AE1151" s="100"/>
      <c r="AG1151" s="121"/>
      <c r="AN1151" s="100"/>
      <c r="AO1151" s="100"/>
      <c r="AP1151" s="100"/>
      <c r="AQ1151" s="100"/>
      <c r="AR1151" s="100"/>
      <c r="AS1151" s="100"/>
      <c r="AT1151" s="100"/>
      <c r="AU1151" s="100"/>
    </row>
    <row r="1152" spans="3:48" x14ac:dyDescent="0.2">
      <c r="C1152" s="26"/>
      <c r="D1152" s="26"/>
      <c r="AA1152" s="100"/>
      <c r="AB1152" s="100"/>
      <c r="AC1152" s="100"/>
      <c r="AD1152" s="100"/>
      <c r="AE1152" s="100"/>
      <c r="AG1152" s="121"/>
      <c r="AN1152" s="100"/>
      <c r="AO1152" s="100"/>
      <c r="AP1152" s="100"/>
      <c r="AQ1152" s="100"/>
      <c r="AR1152" s="100"/>
      <c r="AS1152" s="100"/>
      <c r="AT1152" s="100"/>
      <c r="AU1152" s="100"/>
    </row>
    <row r="1153" spans="3:64" x14ac:dyDescent="0.2">
      <c r="C1153" s="26"/>
      <c r="D1153" s="26"/>
      <c r="AA1153" s="100"/>
      <c r="AB1153" s="100"/>
      <c r="AC1153" s="100"/>
      <c r="AD1153" s="100"/>
      <c r="AE1153" s="100"/>
      <c r="AG1153" s="121"/>
      <c r="AN1153" s="100"/>
      <c r="AO1153" s="100"/>
      <c r="AP1153" s="100"/>
      <c r="AQ1153" s="100"/>
      <c r="AR1153" s="100"/>
      <c r="AS1153" s="100"/>
      <c r="AT1153" s="100"/>
      <c r="AU1153" s="100"/>
    </row>
    <row r="1154" spans="3:64" x14ac:dyDescent="0.2">
      <c r="C1154" s="26"/>
      <c r="D1154" s="26"/>
      <c r="AA1154" s="100"/>
      <c r="AB1154" s="100"/>
      <c r="AC1154" s="100"/>
      <c r="AD1154" s="100"/>
      <c r="AE1154" s="100"/>
      <c r="AG1154" s="121"/>
      <c r="AN1154" s="100"/>
      <c r="AO1154" s="100"/>
      <c r="AP1154" s="100"/>
      <c r="AQ1154" s="100"/>
      <c r="AR1154" s="100"/>
      <c r="AS1154" s="100"/>
      <c r="AT1154" s="100"/>
      <c r="AU1154" s="100"/>
    </row>
    <row r="1155" spans="3:64" x14ac:dyDescent="0.2">
      <c r="C1155" s="26"/>
      <c r="D1155" s="26"/>
      <c r="AA1155" s="100"/>
      <c r="AB1155" s="100"/>
      <c r="AC1155" s="100"/>
      <c r="AD1155" s="100"/>
      <c r="AE1155" s="100"/>
      <c r="AG1155" s="121"/>
      <c r="AN1155" s="100"/>
      <c r="AO1155" s="100"/>
      <c r="AP1155" s="100"/>
      <c r="AQ1155" s="100"/>
      <c r="AR1155" s="100"/>
      <c r="AS1155" s="100"/>
      <c r="AT1155" s="100"/>
      <c r="AU1155" s="100"/>
    </row>
    <row r="1156" spans="3:64" x14ac:dyDescent="0.2">
      <c r="C1156" s="26"/>
      <c r="D1156" s="26"/>
      <c r="AA1156" s="100"/>
      <c r="AB1156" s="100"/>
      <c r="AC1156" s="100"/>
      <c r="AD1156" s="100"/>
      <c r="AE1156" s="100"/>
      <c r="AG1156" s="121"/>
      <c r="AN1156" s="100"/>
      <c r="AO1156" s="100"/>
      <c r="AP1156" s="100"/>
      <c r="AQ1156" s="100"/>
      <c r="AR1156" s="100"/>
      <c r="AS1156" s="100"/>
      <c r="AT1156" s="100"/>
      <c r="AU1156" s="100"/>
    </row>
    <row r="1157" spans="3:64" x14ac:dyDescent="0.2">
      <c r="C1157" s="26"/>
      <c r="D1157" s="26"/>
      <c r="AA1157" s="100"/>
      <c r="AB1157" s="100"/>
      <c r="AC1157" s="100"/>
      <c r="AD1157" s="100"/>
      <c r="AE1157" s="100"/>
      <c r="AG1157" s="121"/>
      <c r="AN1157" s="100"/>
      <c r="AO1157" s="100"/>
      <c r="AP1157" s="100"/>
      <c r="AQ1157" s="100"/>
      <c r="AR1157" s="100"/>
      <c r="AS1157" s="100"/>
      <c r="AT1157" s="100"/>
      <c r="AU1157" s="100"/>
    </row>
    <row r="1158" spans="3:64" x14ac:dyDescent="0.2">
      <c r="C1158" s="26"/>
      <c r="D1158" s="26"/>
      <c r="AA1158" s="100"/>
      <c r="AB1158" s="100"/>
      <c r="AC1158" s="100"/>
      <c r="AD1158" s="100"/>
      <c r="AE1158" s="100"/>
      <c r="AG1158" s="121"/>
      <c r="AN1158" s="100"/>
      <c r="AO1158" s="100"/>
      <c r="AP1158" s="100"/>
      <c r="AQ1158" s="100"/>
      <c r="AR1158" s="100"/>
      <c r="AS1158" s="100"/>
      <c r="AT1158" s="100"/>
      <c r="AU1158" s="100"/>
    </row>
    <row r="1159" spans="3:64" x14ac:dyDescent="0.2">
      <c r="C1159" s="26"/>
      <c r="D1159" s="26"/>
      <c r="AA1159" s="100"/>
      <c r="AB1159" s="100"/>
      <c r="AC1159" s="100"/>
      <c r="AD1159" s="100"/>
      <c r="AE1159" s="100"/>
      <c r="AG1159" s="121"/>
      <c r="AN1159" s="100"/>
      <c r="AO1159" s="100"/>
      <c r="AP1159" s="100"/>
      <c r="AQ1159" s="100"/>
      <c r="AR1159" s="100"/>
      <c r="AS1159" s="100"/>
      <c r="AT1159" s="100"/>
      <c r="AU1159" s="100"/>
    </row>
    <row r="1160" spans="3:64" x14ac:dyDescent="0.2">
      <c r="C1160" s="26"/>
      <c r="D1160" s="26"/>
      <c r="AA1160" s="100"/>
      <c r="AB1160" s="100"/>
      <c r="AC1160" s="100"/>
      <c r="AD1160" s="100"/>
      <c r="AE1160" s="100"/>
      <c r="AG1160" s="121"/>
      <c r="AN1160" s="100"/>
      <c r="AO1160" s="100"/>
      <c r="AP1160" s="100"/>
      <c r="AQ1160" s="100"/>
      <c r="AR1160" s="100"/>
      <c r="AS1160" s="100"/>
      <c r="AT1160" s="100"/>
      <c r="AU1160" s="100"/>
      <c r="AV1160" s="100"/>
      <c r="AW1160" s="100"/>
      <c r="AX1160" s="100"/>
      <c r="AY1160" s="100"/>
      <c r="AZ1160" s="100"/>
      <c r="BA1160" s="100"/>
      <c r="BB1160" s="100"/>
      <c r="BC1160" s="100"/>
      <c r="BD1160" s="100"/>
      <c r="BE1160" s="100"/>
      <c r="BF1160" s="100"/>
      <c r="BG1160" s="100"/>
      <c r="BH1160" s="100"/>
      <c r="BI1160" s="100"/>
      <c r="BJ1160" s="100"/>
      <c r="BK1160" s="100"/>
      <c r="BL1160" s="100"/>
    </row>
    <row r="1161" spans="3:64" x14ac:dyDescent="0.2">
      <c r="C1161" s="26"/>
      <c r="D1161" s="26"/>
      <c r="AA1161" s="100"/>
      <c r="AB1161" s="100"/>
      <c r="AC1161" s="100"/>
      <c r="AD1161" s="100"/>
      <c r="AE1161" s="100"/>
      <c r="AG1161" s="121"/>
      <c r="AN1161" s="100"/>
      <c r="AO1161" s="100"/>
      <c r="AP1161" s="100"/>
      <c r="AQ1161" s="100"/>
      <c r="AR1161" s="100"/>
      <c r="AS1161" s="100"/>
      <c r="AT1161" s="100"/>
      <c r="AU1161" s="100"/>
    </row>
    <row r="1162" spans="3:64" x14ac:dyDescent="0.2">
      <c r="C1162" s="26"/>
      <c r="D1162" s="26"/>
      <c r="AA1162" s="100"/>
      <c r="AB1162" s="100"/>
      <c r="AC1162" s="100"/>
      <c r="AD1162" s="100"/>
      <c r="AE1162" s="100"/>
      <c r="AG1162" s="121"/>
      <c r="AN1162" s="100"/>
      <c r="AO1162" s="100"/>
      <c r="AP1162" s="100"/>
      <c r="AQ1162" s="100"/>
      <c r="AR1162" s="100"/>
      <c r="AS1162" s="100"/>
      <c r="AT1162" s="100"/>
      <c r="AU1162" s="100"/>
    </row>
    <row r="1163" spans="3:64" x14ac:dyDescent="0.2">
      <c r="C1163" s="26"/>
      <c r="D1163" s="26"/>
      <c r="AA1163" s="100"/>
      <c r="AB1163" s="100"/>
      <c r="AC1163" s="100"/>
      <c r="AD1163" s="100"/>
      <c r="AE1163" s="100"/>
      <c r="AG1163" s="121"/>
      <c r="AN1163" s="100"/>
      <c r="AO1163" s="100"/>
      <c r="AP1163" s="100"/>
      <c r="AQ1163" s="100"/>
      <c r="AR1163" s="100"/>
      <c r="AS1163" s="100"/>
      <c r="AT1163" s="100"/>
      <c r="AU1163" s="100"/>
    </row>
    <row r="1164" spans="3:64" x14ac:dyDescent="0.2">
      <c r="C1164" s="26"/>
      <c r="D1164" s="26"/>
      <c r="AA1164" s="100"/>
      <c r="AB1164" s="100"/>
      <c r="AC1164" s="100"/>
      <c r="AD1164" s="100"/>
      <c r="AE1164" s="100"/>
      <c r="AG1164" s="121"/>
      <c r="AN1164" s="100"/>
      <c r="AO1164" s="100"/>
      <c r="AP1164" s="100"/>
      <c r="AQ1164" s="100"/>
      <c r="AR1164" s="100"/>
      <c r="AS1164" s="100"/>
      <c r="AT1164" s="100"/>
      <c r="AU1164" s="100"/>
    </row>
    <row r="1165" spans="3:64" x14ac:dyDescent="0.2">
      <c r="C1165" s="26"/>
      <c r="D1165" s="26"/>
      <c r="AA1165" s="100"/>
      <c r="AB1165" s="100"/>
      <c r="AC1165" s="100"/>
      <c r="AD1165" s="100"/>
      <c r="AE1165" s="100"/>
      <c r="AG1165" s="121"/>
      <c r="AN1165" s="100"/>
      <c r="AO1165" s="100"/>
      <c r="AP1165" s="100"/>
      <c r="AQ1165" s="100"/>
      <c r="AR1165" s="100"/>
      <c r="AS1165" s="100"/>
      <c r="AT1165" s="100"/>
      <c r="AU1165" s="100"/>
    </row>
    <row r="1166" spans="3:64" x14ac:dyDescent="0.2">
      <c r="C1166" s="26"/>
      <c r="D1166" s="26"/>
      <c r="AA1166" s="100"/>
      <c r="AB1166" s="100"/>
      <c r="AC1166" s="100"/>
      <c r="AD1166" s="100"/>
      <c r="AE1166" s="100"/>
      <c r="AG1166" s="121"/>
      <c r="AN1166" s="100"/>
      <c r="AO1166" s="100"/>
      <c r="AP1166" s="100"/>
      <c r="AQ1166" s="100"/>
      <c r="AR1166" s="100"/>
      <c r="AS1166" s="100"/>
      <c r="AT1166" s="100"/>
      <c r="AU1166" s="100"/>
    </row>
    <row r="1167" spans="3:64" x14ac:dyDescent="0.2">
      <c r="C1167" s="26"/>
      <c r="D1167" s="26"/>
      <c r="AA1167" s="100"/>
      <c r="AB1167" s="100"/>
      <c r="AC1167" s="100"/>
      <c r="AD1167" s="100"/>
      <c r="AE1167" s="100"/>
      <c r="AG1167" s="121"/>
      <c r="AN1167" s="100"/>
      <c r="AO1167" s="100"/>
      <c r="AP1167" s="100"/>
      <c r="AQ1167" s="100"/>
      <c r="AR1167" s="100"/>
      <c r="AS1167" s="100"/>
      <c r="AT1167" s="100"/>
      <c r="AU1167" s="100"/>
    </row>
    <row r="1168" spans="3:64" x14ac:dyDescent="0.2">
      <c r="C1168" s="26"/>
      <c r="D1168" s="26"/>
      <c r="AA1168" s="100"/>
      <c r="AB1168" s="100"/>
      <c r="AC1168" s="100"/>
      <c r="AD1168" s="100"/>
      <c r="AE1168" s="100"/>
      <c r="AG1168" s="121"/>
      <c r="AN1168" s="100"/>
      <c r="AO1168" s="100"/>
      <c r="AP1168" s="100"/>
      <c r="AQ1168" s="100"/>
      <c r="AR1168" s="100"/>
      <c r="AS1168" s="100"/>
      <c r="AT1168" s="100"/>
      <c r="AU1168" s="100"/>
    </row>
    <row r="1169" spans="3:48" x14ac:dyDescent="0.2">
      <c r="C1169" s="26"/>
      <c r="D1169" s="26"/>
      <c r="AA1169" s="100"/>
      <c r="AB1169" s="100"/>
      <c r="AC1169" s="100"/>
      <c r="AD1169" s="100"/>
      <c r="AE1169" s="100"/>
      <c r="AG1169" s="121"/>
      <c r="AN1169" s="100"/>
      <c r="AO1169" s="100"/>
      <c r="AP1169" s="100"/>
      <c r="AQ1169" s="100"/>
      <c r="AR1169" s="100"/>
      <c r="AS1169" s="100"/>
      <c r="AT1169" s="100"/>
      <c r="AU1169" s="100"/>
    </row>
    <row r="1170" spans="3:48" x14ac:dyDescent="0.2">
      <c r="C1170" s="26"/>
      <c r="D1170" s="26"/>
      <c r="AA1170" s="100"/>
      <c r="AB1170" s="100"/>
      <c r="AC1170" s="100"/>
      <c r="AD1170" s="100"/>
      <c r="AE1170" s="100"/>
      <c r="AG1170" s="121"/>
      <c r="AN1170" s="100"/>
      <c r="AO1170" s="100"/>
      <c r="AP1170" s="100"/>
      <c r="AQ1170" s="100"/>
      <c r="AR1170" s="100"/>
      <c r="AS1170" s="100"/>
      <c r="AT1170" s="100"/>
      <c r="AU1170" s="100"/>
    </row>
    <row r="1171" spans="3:48" x14ac:dyDescent="0.2">
      <c r="C1171" s="26"/>
      <c r="D1171" s="26"/>
      <c r="AA1171" s="100"/>
      <c r="AB1171" s="100"/>
      <c r="AC1171" s="100"/>
      <c r="AD1171" s="100"/>
      <c r="AE1171" s="100"/>
      <c r="AG1171" s="121"/>
      <c r="AN1171" s="100"/>
      <c r="AO1171" s="100"/>
      <c r="AP1171" s="100"/>
      <c r="AQ1171" s="100"/>
      <c r="AR1171" s="100"/>
      <c r="AS1171" s="100"/>
      <c r="AT1171" s="100"/>
      <c r="AU1171" s="100"/>
    </row>
    <row r="1172" spans="3:48" x14ac:dyDescent="0.2">
      <c r="C1172" s="26"/>
      <c r="D1172" s="26"/>
      <c r="AA1172" s="100"/>
      <c r="AB1172" s="100"/>
      <c r="AC1172" s="100"/>
      <c r="AD1172" s="100"/>
      <c r="AE1172" s="100"/>
      <c r="AG1172" s="121"/>
      <c r="AN1172" s="100"/>
      <c r="AO1172" s="100"/>
      <c r="AP1172" s="100"/>
      <c r="AQ1172" s="100"/>
      <c r="AR1172" s="100"/>
      <c r="AS1172" s="100"/>
      <c r="AT1172" s="100"/>
      <c r="AU1172" s="100"/>
    </row>
    <row r="1173" spans="3:48" x14ac:dyDescent="0.2">
      <c r="C1173" s="26"/>
      <c r="D1173" s="26"/>
      <c r="AA1173" s="100"/>
      <c r="AB1173" s="100"/>
      <c r="AC1173" s="100"/>
      <c r="AD1173" s="100"/>
      <c r="AE1173" s="100"/>
      <c r="AG1173" s="121"/>
      <c r="AN1173" s="100"/>
      <c r="AO1173" s="100"/>
      <c r="AP1173" s="100"/>
      <c r="AQ1173" s="100"/>
      <c r="AR1173" s="100"/>
      <c r="AS1173" s="100"/>
      <c r="AT1173" s="100"/>
      <c r="AU1173" s="100"/>
      <c r="AV1173" s="100"/>
    </row>
    <row r="1174" spans="3:48" x14ac:dyDescent="0.2">
      <c r="C1174" s="26"/>
      <c r="D1174" s="26"/>
      <c r="AA1174" s="100"/>
      <c r="AB1174" s="100"/>
      <c r="AC1174" s="100"/>
      <c r="AD1174" s="100"/>
      <c r="AE1174" s="100"/>
      <c r="AG1174" s="121"/>
      <c r="AN1174" s="100"/>
      <c r="AO1174" s="100"/>
      <c r="AP1174" s="100"/>
      <c r="AQ1174" s="100"/>
      <c r="AR1174" s="100"/>
      <c r="AS1174" s="100"/>
      <c r="AT1174" s="100"/>
      <c r="AU1174" s="100"/>
    </row>
    <row r="1175" spans="3:48" x14ac:dyDescent="0.2">
      <c r="C1175" s="26"/>
      <c r="D1175" s="26"/>
      <c r="AA1175" s="100"/>
      <c r="AB1175" s="100"/>
      <c r="AC1175" s="100"/>
      <c r="AD1175" s="100"/>
      <c r="AE1175" s="100"/>
      <c r="AG1175" s="121"/>
      <c r="AN1175" s="100"/>
      <c r="AO1175" s="100"/>
      <c r="AP1175" s="100"/>
      <c r="AQ1175" s="100"/>
      <c r="AR1175" s="100"/>
      <c r="AS1175" s="100"/>
      <c r="AT1175" s="100"/>
      <c r="AU1175" s="100"/>
    </row>
    <row r="1176" spans="3:48" x14ac:dyDescent="0.2">
      <c r="C1176" s="26"/>
      <c r="D1176" s="26"/>
      <c r="AA1176" s="100"/>
      <c r="AB1176" s="100"/>
      <c r="AC1176" s="100"/>
      <c r="AD1176" s="100"/>
      <c r="AE1176" s="100"/>
      <c r="AG1176" s="121"/>
      <c r="AN1176" s="100"/>
      <c r="AO1176" s="100"/>
      <c r="AP1176" s="100"/>
      <c r="AQ1176" s="100"/>
      <c r="AR1176" s="100"/>
      <c r="AS1176" s="100"/>
      <c r="AT1176" s="100"/>
      <c r="AU1176" s="100"/>
      <c r="AV1176" s="100"/>
    </row>
    <row r="1177" spans="3:48" x14ac:dyDescent="0.2">
      <c r="C1177" s="26"/>
      <c r="D1177" s="26"/>
      <c r="AA1177" s="100"/>
      <c r="AB1177" s="100"/>
      <c r="AC1177" s="100"/>
      <c r="AD1177" s="100"/>
      <c r="AE1177" s="100"/>
      <c r="AG1177" s="121"/>
      <c r="AN1177" s="100"/>
      <c r="AO1177" s="100"/>
      <c r="AP1177" s="100"/>
      <c r="AQ1177" s="100"/>
      <c r="AR1177" s="100"/>
      <c r="AS1177" s="100"/>
      <c r="AT1177" s="100"/>
      <c r="AU1177" s="100"/>
    </row>
    <row r="1178" spans="3:48" x14ac:dyDescent="0.2">
      <c r="C1178" s="26"/>
      <c r="D1178" s="26"/>
      <c r="AA1178" s="100"/>
      <c r="AB1178" s="100"/>
      <c r="AC1178" s="100"/>
      <c r="AD1178" s="100"/>
      <c r="AE1178" s="100"/>
      <c r="AG1178" s="121"/>
      <c r="AN1178" s="100"/>
      <c r="AO1178" s="100"/>
      <c r="AP1178" s="100"/>
      <c r="AQ1178" s="100"/>
      <c r="AR1178" s="100"/>
      <c r="AS1178" s="100"/>
      <c r="AT1178" s="100"/>
      <c r="AU1178" s="100"/>
    </row>
    <row r="1179" spans="3:48" x14ac:dyDescent="0.2">
      <c r="C1179" s="26"/>
      <c r="D1179" s="26"/>
      <c r="AA1179" s="100"/>
      <c r="AB1179" s="100"/>
      <c r="AC1179" s="100"/>
      <c r="AD1179" s="100"/>
      <c r="AE1179" s="100"/>
      <c r="AG1179" s="121"/>
      <c r="AN1179" s="100"/>
      <c r="AO1179" s="100"/>
      <c r="AP1179" s="100"/>
      <c r="AQ1179" s="100"/>
      <c r="AR1179" s="100"/>
      <c r="AS1179" s="100"/>
      <c r="AT1179" s="100"/>
      <c r="AU1179" s="100"/>
    </row>
    <row r="1180" spans="3:48" x14ac:dyDescent="0.2">
      <c r="C1180" s="26"/>
      <c r="D1180" s="26"/>
      <c r="AA1180" s="100"/>
      <c r="AB1180" s="100"/>
      <c r="AC1180" s="100"/>
      <c r="AD1180" s="100"/>
      <c r="AE1180" s="100"/>
      <c r="AG1180" s="121"/>
      <c r="AN1180" s="100"/>
      <c r="AO1180" s="100"/>
      <c r="AP1180" s="100"/>
      <c r="AQ1180" s="100"/>
      <c r="AR1180" s="100"/>
      <c r="AS1180" s="100"/>
      <c r="AT1180" s="100"/>
      <c r="AU1180" s="100"/>
    </row>
    <row r="1181" spans="3:48" x14ac:dyDescent="0.2">
      <c r="C1181" s="26"/>
      <c r="D1181" s="26"/>
      <c r="AA1181" s="100"/>
      <c r="AB1181" s="100"/>
      <c r="AC1181" s="100"/>
      <c r="AD1181" s="100"/>
      <c r="AE1181" s="100"/>
      <c r="AG1181" s="121"/>
      <c r="AN1181" s="100"/>
      <c r="AO1181" s="100"/>
      <c r="AP1181" s="100"/>
      <c r="AQ1181" s="100"/>
      <c r="AR1181" s="100"/>
      <c r="AS1181" s="100"/>
      <c r="AT1181" s="100"/>
      <c r="AU1181" s="100"/>
    </row>
    <row r="1182" spans="3:48" x14ac:dyDescent="0.2">
      <c r="C1182" s="26"/>
      <c r="D1182" s="26"/>
      <c r="AA1182" s="100"/>
      <c r="AB1182" s="100"/>
      <c r="AC1182" s="100"/>
      <c r="AD1182" s="100"/>
      <c r="AE1182" s="100"/>
      <c r="AG1182" s="121"/>
      <c r="AN1182" s="100"/>
      <c r="AO1182" s="100"/>
      <c r="AP1182" s="100"/>
      <c r="AQ1182" s="100"/>
      <c r="AR1182" s="100"/>
      <c r="AS1182" s="100"/>
      <c r="AT1182" s="100"/>
      <c r="AU1182" s="100"/>
    </row>
    <row r="1183" spans="3:48" x14ac:dyDescent="0.2">
      <c r="C1183" s="26"/>
      <c r="D1183" s="26"/>
      <c r="AA1183" s="100"/>
      <c r="AB1183" s="100"/>
      <c r="AC1183" s="100"/>
      <c r="AD1183" s="100"/>
      <c r="AE1183" s="100"/>
      <c r="AG1183" s="121"/>
      <c r="AN1183" s="100"/>
      <c r="AO1183" s="100"/>
      <c r="AP1183" s="100"/>
      <c r="AQ1183" s="100"/>
      <c r="AR1183" s="100"/>
      <c r="AS1183" s="100"/>
      <c r="AT1183" s="100"/>
      <c r="AU1183" s="100"/>
    </row>
    <row r="1184" spans="3:48" x14ac:dyDescent="0.2">
      <c r="C1184" s="26"/>
      <c r="D1184" s="26"/>
      <c r="AA1184" s="100"/>
      <c r="AB1184" s="100"/>
      <c r="AC1184" s="100"/>
      <c r="AD1184" s="100"/>
      <c r="AE1184" s="100"/>
      <c r="AG1184" s="121"/>
      <c r="AN1184" s="100"/>
      <c r="AO1184" s="100"/>
      <c r="AP1184" s="100"/>
      <c r="AQ1184" s="100"/>
      <c r="AR1184" s="100"/>
      <c r="AS1184" s="100"/>
      <c r="AT1184" s="100"/>
      <c r="AU1184" s="100"/>
    </row>
    <row r="1185" spans="3:48" x14ac:dyDescent="0.2">
      <c r="C1185" s="26"/>
      <c r="D1185" s="26"/>
      <c r="AA1185" s="100"/>
      <c r="AB1185" s="100"/>
      <c r="AC1185" s="100"/>
      <c r="AD1185" s="100"/>
      <c r="AE1185" s="100"/>
      <c r="AG1185" s="121"/>
      <c r="AN1185" s="100"/>
      <c r="AO1185" s="100"/>
      <c r="AP1185" s="100"/>
      <c r="AQ1185" s="100"/>
      <c r="AR1185" s="100"/>
      <c r="AS1185" s="100"/>
      <c r="AT1185" s="100"/>
      <c r="AU1185" s="100"/>
    </row>
    <row r="1186" spans="3:48" x14ac:dyDescent="0.2">
      <c r="C1186" s="26"/>
      <c r="D1186" s="26"/>
      <c r="AA1186" s="100"/>
      <c r="AB1186" s="100"/>
      <c r="AC1186" s="100"/>
      <c r="AD1186" s="100"/>
      <c r="AE1186" s="100"/>
      <c r="AG1186" s="121"/>
      <c r="AN1186" s="100"/>
      <c r="AO1186" s="100"/>
      <c r="AP1186" s="100"/>
      <c r="AQ1186" s="100"/>
      <c r="AR1186" s="100"/>
      <c r="AS1186" s="100"/>
      <c r="AT1186" s="100"/>
      <c r="AU1186" s="100"/>
    </row>
    <row r="1187" spans="3:48" x14ac:dyDescent="0.2">
      <c r="C1187" s="26"/>
      <c r="D1187" s="26"/>
      <c r="AA1187" s="100"/>
      <c r="AB1187" s="100"/>
      <c r="AC1187" s="100"/>
      <c r="AD1187" s="100"/>
      <c r="AE1187" s="100"/>
      <c r="AG1187" s="121"/>
      <c r="AN1187" s="100"/>
      <c r="AO1187" s="100"/>
      <c r="AP1187" s="100"/>
      <c r="AQ1187" s="100"/>
      <c r="AR1187" s="100"/>
      <c r="AS1187" s="100"/>
      <c r="AT1187" s="100"/>
      <c r="AU1187" s="100"/>
    </row>
    <row r="1188" spans="3:48" x14ac:dyDescent="0.2">
      <c r="C1188" s="26"/>
      <c r="D1188" s="26"/>
      <c r="AA1188" s="100"/>
      <c r="AB1188" s="100"/>
      <c r="AC1188" s="100"/>
      <c r="AD1188" s="100"/>
      <c r="AE1188" s="100"/>
      <c r="AG1188" s="121"/>
      <c r="AN1188" s="100"/>
      <c r="AO1188" s="100"/>
      <c r="AP1188" s="100"/>
      <c r="AQ1188" s="100"/>
      <c r="AR1188" s="100"/>
      <c r="AS1188" s="100"/>
      <c r="AT1188" s="100"/>
      <c r="AU1188" s="100"/>
      <c r="AV1188" s="100"/>
    </row>
    <row r="1189" spans="3:48" x14ac:dyDescent="0.2">
      <c r="C1189" s="26"/>
      <c r="D1189" s="26"/>
      <c r="AA1189" s="100"/>
      <c r="AB1189" s="100"/>
      <c r="AC1189" s="100"/>
      <c r="AD1189" s="100"/>
      <c r="AE1189" s="100"/>
      <c r="AG1189" s="121"/>
      <c r="AN1189" s="100"/>
      <c r="AO1189" s="100"/>
      <c r="AP1189" s="100"/>
      <c r="AQ1189" s="100"/>
      <c r="AR1189" s="100"/>
      <c r="AS1189" s="100"/>
      <c r="AT1189" s="100"/>
      <c r="AU1189" s="100"/>
    </row>
    <row r="1190" spans="3:48" x14ac:dyDescent="0.2">
      <c r="C1190" s="26"/>
      <c r="D1190" s="26"/>
      <c r="AA1190" s="100"/>
      <c r="AB1190" s="100"/>
      <c r="AC1190" s="100"/>
      <c r="AD1190" s="100"/>
      <c r="AE1190" s="100"/>
      <c r="AG1190" s="121"/>
      <c r="AN1190" s="100"/>
      <c r="AO1190" s="100"/>
      <c r="AP1190" s="100"/>
      <c r="AQ1190" s="100"/>
      <c r="AR1190" s="100"/>
      <c r="AS1190" s="100"/>
      <c r="AT1190" s="100"/>
      <c r="AU1190" s="100"/>
    </row>
    <row r="1191" spans="3:48" x14ac:dyDescent="0.2">
      <c r="C1191" s="26"/>
      <c r="D1191" s="26"/>
      <c r="AA1191" s="100"/>
      <c r="AB1191" s="100"/>
      <c r="AC1191" s="100"/>
      <c r="AD1191" s="100"/>
      <c r="AE1191" s="100"/>
      <c r="AG1191" s="121"/>
      <c r="AN1191" s="100"/>
      <c r="AO1191" s="100"/>
      <c r="AP1191" s="100"/>
      <c r="AQ1191" s="100"/>
      <c r="AR1191" s="100"/>
      <c r="AS1191" s="100"/>
      <c r="AT1191" s="100"/>
      <c r="AU1191" s="100"/>
    </row>
    <row r="1192" spans="3:48" x14ac:dyDescent="0.2">
      <c r="C1192" s="26"/>
      <c r="D1192" s="26"/>
      <c r="AA1192" s="100"/>
      <c r="AB1192" s="100"/>
      <c r="AC1192" s="100"/>
      <c r="AD1192" s="100"/>
      <c r="AE1192" s="100"/>
      <c r="AG1192" s="121"/>
      <c r="AN1192" s="100"/>
      <c r="AO1192" s="100"/>
      <c r="AP1192" s="100"/>
      <c r="AQ1192" s="100"/>
      <c r="AR1192" s="100"/>
      <c r="AS1192" s="100"/>
      <c r="AT1192" s="100"/>
      <c r="AU1192" s="100"/>
    </row>
    <row r="1193" spans="3:48" x14ac:dyDescent="0.2">
      <c r="C1193" s="26"/>
      <c r="D1193" s="26"/>
      <c r="AA1193" s="100"/>
      <c r="AB1193" s="100"/>
      <c r="AC1193" s="100"/>
      <c r="AD1193" s="100"/>
      <c r="AE1193" s="100"/>
      <c r="AG1193" s="121"/>
      <c r="AN1193" s="100"/>
      <c r="AO1193" s="100"/>
      <c r="AP1193" s="100"/>
      <c r="AQ1193" s="100"/>
      <c r="AR1193" s="100"/>
      <c r="AS1193" s="100"/>
      <c r="AT1193" s="100"/>
      <c r="AU1193" s="100"/>
    </row>
    <row r="1194" spans="3:48" x14ac:dyDescent="0.2">
      <c r="C1194" s="26"/>
      <c r="D1194" s="26"/>
      <c r="AA1194" s="100"/>
      <c r="AB1194" s="100"/>
      <c r="AC1194" s="100"/>
      <c r="AD1194" s="100"/>
      <c r="AE1194" s="100"/>
      <c r="AG1194" s="121"/>
      <c r="AN1194" s="100"/>
      <c r="AO1194" s="100"/>
      <c r="AP1194" s="100"/>
      <c r="AQ1194" s="100"/>
      <c r="AR1194" s="100"/>
      <c r="AS1194" s="100"/>
      <c r="AT1194" s="100"/>
      <c r="AU1194" s="100"/>
    </row>
    <row r="1195" spans="3:48" x14ac:dyDescent="0.2">
      <c r="C1195" s="26"/>
      <c r="D1195" s="26"/>
      <c r="AA1195" s="100"/>
      <c r="AB1195" s="100"/>
      <c r="AC1195" s="100"/>
      <c r="AD1195" s="100"/>
      <c r="AE1195" s="100"/>
      <c r="AG1195" s="121"/>
      <c r="AN1195" s="100"/>
      <c r="AO1195" s="100"/>
      <c r="AP1195" s="100"/>
      <c r="AQ1195" s="100"/>
      <c r="AR1195" s="100"/>
      <c r="AS1195" s="100"/>
      <c r="AT1195" s="100"/>
      <c r="AU1195" s="100"/>
    </row>
    <row r="1196" spans="3:48" x14ac:dyDescent="0.2">
      <c r="C1196" s="26"/>
      <c r="D1196" s="26"/>
      <c r="AA1196" s="100"/>
      <c r="AB1196" s="100"/>
      <c r="AC1196" s="100"/>
      <c r="AD1196" s="100"/>
      <c r="AE1196" s="100"/>
      <c r="AG1196" s="121"/>
      <c r="AN1196" s="100"/>
      <c r="AO1196" s="100"/>
      <c r="AP1196" s="100"/>
      <c r="AQ1196" s="100"/>
      <c r="AR1196" s="100"/>
      <c r="AS1196" s="100"/>
      <c r="AT1196" s="100"/>
      <c r="AU1196" s="100"/>
    </row>
    <row r="1197" spans="3:48" x14ac:dyDescent="0.2">
      <c r="C1197" s="26"/>
      <c r="D1197" s="26"/>
      <c r="AA1197" s="100"/>
      <c r="AB1197" s="100"/>
      <c r="AC1197" s="100"/>
      <c r="AD1197" s="100"/>
      <c r="AE1197" s="100"/>
      <c r="AG1197" s="121"/>
      <c r="AN1197" s="100"/>
      <c r="AO1197" s="100"/>
      <c r="AP1197" s="100"/>
      <c r="AQ1197" s="100"/>
      <c r="AR1197" s="100"/>
      <c r="AS1197" s="100"/>
      <c r="AT1197" s="100"/>
      <c r="AU1197" s="100"/>
    </row>
    <row r="1198" spans="3:48" x14ac:dyDescent="0.2">
      <c r="C1198" s="26"/>
      <c r="D1198" s="26"/>
      <c r="AA1198" s="100"/>
      <c r="AB1198" s="100"/>
      <c r="AC1198" s="100"/>
      <c r="AD1198" s="100"/>
      <c r="AE1198" s="100"/>
      <c r="AG1198" s="121"/>
      <c r="AN1198" s="100"/>
      <c r="AO1198" s="100"/>
      <c r="AP1198" s="100"/>
      <c r="AQ1198" s="100"/>
      <c r="AR1198" s="100"/>
      <c r="AS1198" s="100"/>
      <c r="AT1198" s="100"/>
      <c r="AU1198" s="100"/>
    </row>
    <row r="1199" spans="3:48" x14ac:dyDescent="0.2">
      <c r="C1199" s="26"/>
      <c r="D1199" s="26"/>
      <c r="AA1199" s="100"/>
      <c r="AB1199" s="100"/>
      <c r="AC1199" s="100"/>
      <c r="AD1199" s="100"/>
      <c r="AE1199" s="100"/>
      <c r="AG1199" s="121"/>
      <c r="AN1199" s="100"/>
      <c r="AO1199" s="100"/>
      <c r="AP1199" s="100"/>
      <c r="AQ1199" s="100"/>
      <c r="AR1199" s="100"/>
      <c r="AS1199" s="100"/>
      <c r="AT1199" s="100"/>
      <c r="AU1199" s="100"/>
    </row>
    <row r="1200" spans="3:48" x14ac:dyDescent="0.2">
      <c r="C1200" s="26"/>
      <c r="D1200" s="26"/>
      <c r="AA1200" s="100"/>
      <c r="AB1200" s="100"/>
      <c r="AC1200" s="100"/>
      <c r="AD1200" s="100"/>
      <c r="AE1200" s="100"/>
      <c r="AG1200" s="121"/>
      <c r="AN1200" s="100"/>
      <c r="AO1200" s="100"/>
      <c r="AP1200" s="100"/>
      <c r="AQ1200" s="100"/>
      <c r="AR1200" s="100"/>
      <c r="AS1200" s="100"/>
      <c r="AT1200" s="100"/>
      <c r="AU1200" s="100"/>
    </row>
    <row r="1201" spans="3:64" x14ac:dyDescent="0.2">
      <c r="C1201" s="26"/>
      <c r="D1201" s="26"/>
      <c r="AA1201" s="100"/>
      <c r="AB1201" s="100"/>
      <c r="AC1201" s="100"/>
      <c r="AD1201" s="100"/>
      <c r="AE1201" s="100"/>
      <c r="AG1201" s="121"/>
      <c r="AN1201" s="100"/>
      <c r="AO1201" s="100"/>
      <c r="AP1201" s="100"/>
      <c r="AQ1201" s="100"/>
      <c r="AR1201" s="100"/>
      <c r="AS1201" s="100"/>
      <c r="AT1201" s="100"/>
      <c r="AU1201" s="100"/>
    </row>
    <row r="1202" spans="3:64" x14ac:dyDescent="0.2">
      <c r="C1202" s="26"/>
      <c r="D1202" s="26"/>
      <c r="AA1202" s="100"/>
      <c r="AB1202" s="100"/>
      <c r="AC1202" s="100"/>
      <c r="AD1202" s="100"/>
      <c r="AE1202" s="100"/>
      <c r="AG1202" s="121"/>
      <c r="AN1202" s="100"/>
      <c r="AO1202" s="100"/>
      <c r="AP1202" s="100"/>
      <c r="AQ1202" s="100"/>
      <c r="AR1202" s="100"/>
      <c r="AS1202" s="100"/>
      <c r="AT1202" s="100"/>
      <c r="AU1202" s="100"/>
    </row>
    <row r="1203" spans="3:64" x14ac:dyDescent="0.2">
      <c r="C1203" s="26"/>
      <c r="D1203" s="26"/>
      <c r="AA1203" s="100"/>
      <c r="AB1203" s="100"/>
      <c r="AC1203" s="100"/>
      <c r="AD1203" s="100"/>
      <c r="AE1203" s="100"/>
      <c r="AG1203" s="121"/>
      <c r="AN1203" s="100"/>
      <c r="AO1203" s="100"/>
      <c r="AP1203" s="100"/>
      <c r="AQ1203" s="100"/>
      <c r="AR1203" s="100"/>
      <c r="AS1203" s="100"/>
      <c r="AT1203" s="100"/>
      <c r="AU1203" s="100"/>
    </row>
    <row r="1204" spans="3:64" x14ac:dyDescent="0.2">
      <c r="C1204" s="26"/>
      <c r="D1204" s="26"/>
      <c r="AA1204" s="100"/>
      <c r="AB1204" s="100"/>
      <c r="AC1204" s="100"/>
      <c r="AD1204" s="100"/>
      <c r="AE1204" s="100"/>
      <c r="AG1204" s="121"/>
      <c r="AN1204" s="100"/>
      <c r="AO1204" s="100"/>
      <c r="AP1204" s="100"/>
      <c r="AQ1204" s="100"/>
      <c r="AR1204" s="100"/>
      <c r="AS1204" s="100"/>
      <c r="AT1204" s="100"/>
      <c r="AU1204" s="100"/>
    </row>
    <row r="1205" spans="3:64" x14ac:dyDescent="0.2">
      <c r="C1205" s="26"/>
      <c r="D1205" s="26"/>
      <c r="AA1205" s="100"/>
      <c r="AB1205" s="100"/>
      <c r="AC1205" s="100"/>
      <c r="AD1205" s="100"/>
      <c r="AE1205" s="100"/>
      <c r="AG1205" s="121"/>
      <c r="AN1205" s="100"/>
      <c r="AO1205" s="100"/>
      <c r="AP1205" s="100"/>
      <c r="AQ1205" s="100"/>
      <c r="AR1205" s="100"/>
      <c r="AS1205" s="100"/>
      <c r="AT1205" s="100"/>
      <c r="AU1205" s="100"/>
    </row>
    <row r="1206" spans="3:64" x14ac:dyDescent="0.2">
      <c r="C1206" s="26"/>
      <c r="D1206" s="26"/>
      <c r="AA1206" s="100"/>
      <c r="AB1206" s="100"/>
      <c r="AC1206" s="100"/>
      <c r="AD1206" s="100"/>
      <c r="AE1206" s="100"/>
      <c r="AG1206" s="121"/>
      <c r="AN1206" s="100"/>
      <c r="AO1206" s="100"/>
      <c r="AP1206" s="100"/>
      <c r="AQ1206" s="100"/>
      <c r="AR1206" s="100"/>
      <c r="AS1206" s="100"/>
      <c r="AT1206" s="100"/>
      <c r="AU1206" s="100"/>
    </row>
    <row r="1207" spans="3:64" x14ac:dyDescent="0.2">
      <c r="C1207" s="26"/>
      <c r="D1207" s="26"/>
      <c r="AA1207" s="100"/>
      <c r="AB1207" s="100"/>
      <c r="AC1207" s="100"/>
      <c r="AD1207" s="100"/>
      <c r="AE1207" s="100"/>
      <c r="AG1207" s="121"/>
      <c r="AN1207" s="100"/>
      <c r="AO1207" s="100"/>
      <c r="AP1207" s="100"/>
      <c r="AQ1207" s="100"/>
      <c r="AR1207" s="100"/>
      <c r="AS1207" s="100"/>
      <c r="AT1207" s="100"/>
      <c r="AU1207" s="100"/>
    </row>
    <row r="1208" spans="3:64" x14ac:dyDescent="0.2">
      <c r="C1208" s="26"/>
      <c r="D1208" s="26"/>
      <c r="AA1208" s="100"/>
      <c r="AB1208" s="100"/>
      <c r="AC1208" s="100"/>
      <c r="AD1208" s="100"/>
      <c r="AE1208" s="100"/>
      <c r="AG1208" s="121"/>
      <c r="AN1208" s="100"/>
      <c r="AO1208" s="100"/>
      <c r="AP1208" s="100"/>
      <c r="AQ1208" s="100"/>
      <c r="AR1208" s="100"/>
      <c r="AS1208" s="100"/>
      <c r="AT1208" s="100"/>
      <c r="AU1208" s="100"/>
    </row>
    <row r="1209" spans="3:64" x14ac:dyDescent="0.2">
      <c r="C1209" s="26"/>
      <c r="D1209" s="26"/>
      <c r="AA1209" s="100"/>
      <c r="AB1209" s="100"/>
      <c r="AC1209" s="100"/>
      <c r="AD1209" s="100"/>
      <c r="AE1209" s="100"/>
      <c r="AG1209" s="121"/>
      <c r="AN1209" s="100"/>
      <c r="AO1209" s="100"/>
      <c r="AP1209" s="100"/>
      <c r="AQ1209" s="100"/>
      <c r="AR1209" s="100"/>
      <c r="AS1209" s="100"/>
      <c r="AT1209" s="100"/>
      <c r="AU1209" s="100"/>
    </row>
    <row r="1210" spans="3:64" x14ac:dyDescent="0.2">
      <c r="C1210" s="26"/>
      <c r="D1210" s="26"/>
      <c r="AA1210" s="100"/>
      <c r="AB1210" s="100"/>
      <c r="AC1210" s="100"/>
      <c r="AD1210" s="100"/>
      <c r="AE1210" s="100"/>
      <c r="AG1210" s="121"/>
      <c r="AN1210" s="100"/>
      <c r="AO1210" s="100"/>
      <c r="AP1210" s="100"/>
      <c r="AQ1210" s="100"/>
      <c r="AR1210" s="100"/>
      <c r="AS1210" s="100"/>
      <c r="AT1210" s="100"/>
      <c r="AU1210" s="100"/>
    </row>
    <row r="1211" spans="3:64" x14ac:dyDescent="0.2">
      <c r="C1211" s="26"/>
      <c r="D1211" s="26"/>
      <c r="AA1211" s="100"/>
      <c r="AB1211" s="100"/>
      <c r="AC1211" s="100"/>
      <c r="AD1211" s="100"/>
      <c r="AE1211" s="100"/>
      <c r="AG1211" s="121"/>
      <c r="AN1211" s="100"/>
      <c r="AO1211" s="100"/>
      <c r="AP1211" s="100"/>
      <c r="AQ1211" s="100"/>
      <c r="AR1211" s="100"/>
      <c r="AS1211" s="100"/>
      <c r="AT1211" s="100"/>
      <c r="AU1211" s="100"/>
    </row>
    <row r="1212" spans="3:64" x14ac:dyDescent="0.2">
      <c r="C1212" s="26"/>
      <c r="D1212" s="26"/>
      <c r="AA1212" s="100"/>
      <c r="AB1212" s="100"/>
      <c r="AC1212" s="100"/>
      <c r="AD1212" s="100"/>
      <c r="AE1212" s="100"/>
      <c r="AG1212" s="121"/>
      <c r="AN1212" s="100"/>
      <c r="AO1212" s="100"/>
      <c r="AP1212" s="100"/>
      <c r="AQ1212" s="100"/>
      <c r="AR1212" s="100"/>
      <c r="AS1212" s="100"/>
      <c r="AT1212" s="100"/>
      <c r="AU1212" s="100"/>
    </row>
    <row r="1213" spans="3:64" x14ac:dyDescent="0.2">
      <c r="C1213" s="26"/>
      <c r="D1213" s="26"/>
      <c r="AA1213" s="100"/>
      <c r="AB1213" s="100"/>
      <c r="AC1213" s="100"/>
      <c r="AD1213" s="100"/>
      <c r="AE1213" s="100"/>
      <c r="AG1213" s="121"/>
      <c r="AN1213" s="100"/>
      <c r="AO1213" s="100"/>
      <c r="AP1213" s="100"/>
      <c r="AQ1213" s="100"/>
      <c r="AR1213" s="100"/>
      <c r="AS1213" s="100"/>
      <c r="AT1213" s="100"/>
      <c r="AU1213" s="100"/>
    </row>
    <row r="1214" spans="3:64" x14ac:dyDescent="0.2">
      <c r="C1214" s="26"/>
      <c r="D1214" s="26"/>
      <c r="AA1214" s="100"/>
      <c r="AB1214" s="100"/>
      <c r="AC1214" s="100"/>
      <c r="AD1214" s="100"/>
      <c r="AE1214" s="100"/>
      <c r="AG1214" s="121"/>
      <c r="AN1214" s="100"/>
      <c r="AO1214" s="100"/>
      <c r="AP1214" s="100"/>
      <c r="AQ1214" s="100"/>
      <c r="AR1214" s="100"/>
      <c r="AS1214" s="100"/>
      <c r="AT1214" s="100"/>
      <c r="AU1214" s="100"/>
    </row>
    <row r="1215" spans="3:64" x14ac:dyDescent="0.2">
      <c r="C1215" s="26"/>
      <c r="D1215" s="26"/>
      <c r="AA1215" s="100"/>
      <c r="AB1215" s="100"/>
      <c r="AC1215" s="100"/>
      <c r="AD1215" s="100"/>
      <c r="AE1215" s="100"/>
      <c r="AG1215" s="121"/>
      <c r="AN1215" s="100"/>
      <c r="AO1215" s="100"/>
      <c r="AP1215" s="100"/>
      <c r="AQ1215" s="100"/>
      <c r="AR1215" s="100"/>
      <c r="AS1215" s="100"/>
      <c r="AT1215" s="100"/>
      <c r="AU1215" s="100"/>
      <c r="AV1215" s="100"/>
      <c r="AW1215" s="100"/>
      <c r="AX1215" s="100"/>
      <c r="AY1215" s="100"/>
      <c r="AZ1215" s="100"/>
      <c r="BA1215" s="100"/>
      <c r="BB1215" s="100"/>
      <c r="BC1215" s="100"/>
      <c r="BD1215" s="100"/>
      <c r="BE1215" s="100"/>
      <c r="BF1215" s="100"/>
      <c r="BG1215" s="100"/>
      <c r="BH1215" s="100"/>
      <c r="BI1215" s="100"/>
      <c r="BJ1215" s="100"/>
      <c r="BK1215" s="100"/>
      <c r="BL1215" s="100"/>
    </row>
    <row r="1216" spans="3:64" x14ac:dyDescent="0.2">
      <c r="C1216" s="26"/>
      <c r="D1216" s="26"/>
      <c r="AA1216" s="100"/>
      <c r="AB1216" s="100"/>
      <c r="AC1216" s="100"/>
      <c r="AD1216" s="100"/>
      <c r="AE1216" s="100"/>
      <c r="AG1216" s="121"/>
      <c r="AN1216" s="100"/>
      <c r="AO1216" s="100"/>
      <c r="AP1216" s="100"/>
      <c r="AQ1216" s="100"/>
      <c r="AR1216" s="100"/>
      <c r="AS1216" s="100"/>
      <c r="AT1216" s="100"/>
      <c r="AU1216" s="100"/>
    </row>
    <row r="1217" spans="3:64" x14ac:dyDescent="0.2">
      <c r="C1217" s="26"/>
      <c r="D1217" s="26"/>
      <c r="AA1217" s="100"/>
      <c r="AB1217" s="100"/>
      <c r="AC1217" s="100"/>
      <c r="AD1217" s="100"/>
      <c r="AE1217" s="100"/>
      <c r="AG1217" s="121"/>
      <c r="AN1217" s="100"/>
      <c r="AO1217" s="100"/>
      <c r="AP1217" s="100"/>
      <c r="AQ1217" s="100"/>
      <c r="AR1217" s="100"/>
      <c r="AS1217" s="100"/>
      <c r="AT1217" s="100"/>
      <c r="AU1217" s="100"/>
    </row>
    <row r="1218" spans="3:64" x14ac:dyDescent="0.2">
      <c r="C1218" s="26"/>
      <c r="D1218" s="26"/>
      <c r="AA1218" s="100"/>
      <c r="AB1218" s="100"/>
      <c r="AC1218" s="100"/>
      <c r="AD1218" s="100"/>
      <c r="AE1218" s="100"/>
      <c r="AG1218" s="121"/>
      <c r="AN1218" s="100"/>
      <c r="AO1218" s="100"/>
      <c r="AP1218" s="100"/>
      <c r="AQ1218" s="100"/>
      <c r="AR1218" s="100"/>
      <c r="AS1218" s="100"/>
      <c r="AT1218" s="100"/>
      <c r="AU1218" s="100"/>
    </row>
    <row r="1219" spans="3:64" x14ac:dyDescent="0.2">
      <c r="C1219" s="26"/>
      <c r="D1219" s="26"/>
      <c r="AA1219" s="100"/>
      <c r="AB1219" s="100"/>
      <c r="AC1219" s="100"/>
      <c r="AD1219" s="100"/>
      <c r="AE1219" s="100"/>
      <c r="AG1219" s="121"/>
      <c r="AN1219" s="100"/>
      <c r="AO1219" s="100"/>
      <c r="AP1219" s="100"/>
      <c r="AQ1219" s="100"/>
      <c r="AR1219" s="100"/>
      <c r="AS1219" s="100"/>
      <c r="AT1219" s="100"/>
      <c r="AU1219" s="100"/>
    </row>
    <row r="1220" spans="3:64" x14ac:dyDescent="0.2">
      <c r="C1220" s="26"/>
      <c r="D1220" s="26"/>
      <c r="AA1220" s="100"/>
      <c r="AB1220" s="100"/>
      <c r="AC1220" s="100"/>
      <c r="AD1220" s="100"/>
      <c r="AE1220" s="100"/>
      <c r="AG1220" s="121"/>
      <c r="AN1220" s="100"/>
      <c r="AO1220" s="100"/>
      <c r="AP1220" s="100"/>
      <c r="AQ1220" s="100"/>
      <c r="AR1220" s="100"/>
      <c r="AS1220" s="100"/>
      <c r="AT1220" s="100"/>
      <c r="AU1220" s="100"/>
    </row>
    <row r="1221" spans="3:64" x14ac:dyDescent="0.2">
      <c r="C1221" s="26"/>
      <c r="D1221" s="26"/>
      <c r="AA1221" s="100"/>
      <c r="AB1221" s="100"/>
      <c r="AC1221" s="100"/>
      <c r="AD1221" s="100"/>
      <c r="AE1221" s="100"/>
      <c r="AG1221" s="121"/>
      <c r="AN1221" s="100"/>
      <c r="AO1221" s="100"/>
      <c r="AP1221" s="100"/>
      <c r="AQ1221" s="100"/>
      <c r="AR1221" s="100"/>
      <c r="AS1221" s="100"/>
      <c r="AT1221" s="100"/>
      <c r="AU1221" s="100"/>
    </row>
    <row r="1222" spans="3:64" x14ac:dyDescent="0.2">
      <c r="C1222" s="26"/>
      <c r="D1222" s="26"/>
      <c r="AA1222" s="100"/>
      <c r="AB1222" s="100"/>
      <c r="AC1222" s="100"/>
      <c r="AD1222" s="100"/>
      <c r="AE1222" s="100"/>
      <c r="AG1222" s="121"/>
      <c r="AN1222" s="100"/>
      <c r="AO1222" s="100"/>
      <c r="AP1222" s="100"/>
      <c r="AQ1222" s="100"/>
      <c r="AR1222" s="100"/>
      <c r="AS1222" s="100"/>
      <c r="AT1222" s="100"/>
      <c r="AU1222" s="100"/>
    </row>
    <row r="1223" spans="3:64" x14ac:dyDescent="0.2">
      <c r="C1223" s="26"/>
      <c r="D1223" s="26"/>
      <c r="AA1223" s="100"/>
      <c r="AB1223" s="100"/>
      <c r="AC1223" s="100"/>
      <c r="AD1223" s="100"/>
      <c r="AE1223" s="100"/>
      <c r="AG1223" s="121"/>
      <c r="AN1223" s="100"/>
      <c r="AO1223" s="100"/>
      <c r="AP1223" s="100"/>
      <c r="AQ1223" s="100"/>
      <c r="AR1223" s="100"/>
      <c r="AS1223" s="100"/>
      <c r="AT1223" s="100"/>
      <c r="AU1223" s="100"/>
    </row>
    <row r="1224" spans="3:64" x14ac:dyDescent="0.2">
      <c r="C1224" s="26"/>
      <c r="D1224" s="26"/>
      <c r="AA1224" s="100"/>
      <c r="AB1224" s="100"/>
      <c r="AC1224" s="100"/>
      <c r="AD1224" s="100"/>
      <c r="AE1224" s="100"/>
      <c r="AG1224" s="121"/>
      <c r="AN1224" s="100"/>
      <c r="AO1224" s="100"/>
      <c r="AP1224" s="100"/>
      <c r="AQ1224" s="100"/>
      <c r="AR1224" s="100"/>
      <c r="AS1224" s="100"/>
      <c r="AT1224" s="100"/>
      <c r="AU1224" s="100"/>
    </row>
    <row r="1225" spans="3:64" x14ac:dyDescent="0.2">
      <c r="C1225" s="26"/>
      <c r="D1225" s="26"/>
      <c r="AA1225" s="100"/>
      <c r="AB1225" s="100"/>
      <c r="AC1225" s="100"/>
      <c r="AD1225" s="100"/>
      <c r="AE1225" s="100"/>
      <c r="AG1225" s="121"/>
      <c r="AN1225" s="100"/>
      <c r="AO1225" s="100"/>
      <c r="AP1225" s="100"/>
      <c r="AQ1225" s="100"/>
      <c r="AR1225" s="100"/>
      <c r="AS1225" s="100"/>
      <c r="AT1225" s="100"/>
      <c r="AU1225" s="100"/>
    </row>
    <row r="1226" spans="3:64" x14ac:dyDescent="0.2">
      <c r="C1226" s="26"/>
      <c r="D1226" s="26"/>
      <c r="AA1226" s="100"/>
      <c r="AB1226" s="100"/>
      <c r="AC1226" s="100"/>
      <c r="AD1226" s="100"/>
      <c r="AE1226" s="100"/>
      <c r="AG1226" s="121"/>
      <c r="AN1226" s="100"/>
      <c r="AO1226" s="100"/>
      <c r="AP1226" s="100"/>
      <c r="AQ1226" s="100"/>
      <c r="AR1226" s="100"/>
      <c r="AS1226" s="100"/>
      <c r="AT1226" s="100"/>
      <c r="AU1226" s="100"/>
    </row>
    <row r="1227" spans="3:64" x14ac:dyDescent="0.2">
      <c r="C1227" s="26"/>
      <c r="D1227" s="26"/>
      <c r="AA1227" s="100"/>
      <c r="AB1227" s="100"/>
      <c r="AC1227" s="100"/>
      <c r="AD1227" s="100"/>
      <c r="AE1227" s="100"/>
      <c r="AG1227" s="121"/>
      <c r="AN1227" s="100"/>
      <c r="AO1227" s="100"/>
      <c r="AP1227" s="100"/>
      <c r="AQ1227" s="100"/>
      <c r="AR1227" s="100"/>
      <c r="AS1227" s="100"/>
      <c r="AT1227" s="100"/>
      <c r="AU1227" s="100"/>
    </row>
    <row r="1228" spans="3:64" x14ac:dyDescent="0.2">
      <c r="C1228" s="26"/>
      <c r="D1228" s="26"/>
      <c r="AA1228" s="100"/>
      <c r="AB1228" s="100"/>
      <c r="AC1228" s="100"/>
      <c r="AD1228" s="100"/>
      <c r="AE1228" s="100"/>
      <c r="AG1228" s="121"/>
      <c r="AN1228" s="100"/>
      <c r="AO1228" s="100"/>
      <c r="AP1228" s="100"/>
      <c r="AQ1228" s="100"/>
      <c r="AR1228" s="100"/>
      <c r="AS1228" s="100"/>
      <c r="AT1228" s="100"/>
      <c r="AU1228" s="100"/>
    </row>
    <row r="1229" spans="3:64" x14ac:dyDescent="0.2">
      <c r="C1229" s="26"/>
      <c r="D1229" s="26"/>
      <c r="AA1229" s="100"/>
      <c r="AB1229" s="100"/>
      <c r="AC1229" s="100"/>
      <c r="AD1229" s="100"/>
      <c r="AE1229" s="100"/>
      <c r="AG1229" s="121"/>
      <c r="AN1229" s="100"/>
      <c r="AO1229" s="100"/>
      <c r="AP1229" s="100"/>
      <c r="AQ1229" s="100"/>
      <c r="AR1229" s="100"/>
      <c r="AS1229" s="100"/>
      <c r="AT1229" s="100"/>
      <c r="AU1229" s="100"/>
    </row>
    <row r="1230" spans="3:64" x14ac:dyDescent="0.2">
      <c r="C1230" s="26"/>
      <c r="D1230" s="26"/>
      <c r="AA1230" s="100"/>
      <c r="AB1230" s="100"/>
      <c r="AC1230" s="100"/>
      <c r="AD1230" s="100"/>
      <c r="AE1230" s="100"/>
      <c r="AG1230" s="121"/>
      <c r="AN1230" s="100"/>
      <c r="AO1230" s="100"/>
      <c r="AP1230" s="100"/>
      <c r="AQ1230" s="100"/>
      <c r="AR1230" s="100"/>
      <c r="AS1230" s="100"/>
      <c r="AT1230" s="100"/>
      <c r="AU1230" s="100"/>
    </row>
    <row r="1231" spans="3:64" x14ac:dyDescent="0.2">
      <c r="C1231" s="26"/>
      <c r="D1231" s="26"/>
      <c r="AA1231" s="100"/>
      <c r="AB1231" s="100"/>
      <c r="AC1231" s="100"/>
      <c r="AD1231" s="100"/>
      <c r="AE1231" s="100"/>
      <c r="AG1231" s="121"/>
      <c r="AN1231" s="100"/>
      <c r="AO1231" s="100"/>
      <c r="AP1231" s="100"/>
      <c r="AQ1231" s="100"/>
      <c r="AR1231" s="100"/>
      <c r="AS1231" s="100"/>
      <c r="AT1231" s="100"/>
      <c r="AU1231" s="100"/>
    </row>
    <row r="1232" spans="3:64" x14ac:dyDescent="0.2">
      <c r="C1232" s="26"/>
      <c r="D1232" s="26"/>
      <c r="AA1232" s="100"/>
      <c r="AB1232" s="100"/>
      <c r="AC1232" s="100"/>
      <c r="AD1232" s="100"/>
      <c r="AE1232" s="100"/>
      <c r="AG1232" s="121"/>
      <c r="AN1232" s="100"/>
      <c r="AO1232" s="100"/>
      <c r="AP1232" s="100"/>
      <c r="AQ1232" s="100"/>
      <c r="AR1232" s="100"/>
      <c r="AS1232" s="100"/>
      <c r="AT1232" s="100"/>
      <c r="AU1232" s="100"/>
      <c r="AV1232" s="100"/>
      <c r="AW1232" s="100"/>
      <c r="AX1232" s="100"/>
      <c r="AY1232" s="100"/>
      <c r="AZ1232" s="100"/>
      <c r="BA1232" s="100"/>
      <c r="BB1232" s="100"/>
      <c r="BC1232" s="100"/>
      <c r="BD1232" s="100"/>
      <c r="BE1232" s="100"/>
      <c r="BF1232" s="100"/>
      <c r="BG1232" s="100"/>
      <c r="BH1232" s="100"/>
      <c r="BI1232" s="100"/>
      <c r="BJ1232" s="100"/>
      <c r="BK1232" s="100"/>
      <c r="BL1232" s="100"/>
    </row>
    <row r="1233" spans="3:64" x14ac:dyDescent="0.2">
      <c r="C1233" s="26"/>
      <c r="D1233" s="26"/>
      <c r="AA1233" s="100"/>
      <c r="AB1233" s="100"/>
      <c r="AC1233" s="100"/>
      <c r="AD1233" s="100"/>
      <c r="AE1233" s="100"/>
      <c r="AG1233" s="121"/>
      <c r="AN1233" s="100"/>
      <c r="AO1233" s="100"/>
      <c r="AP1233" s="100"/>
      <c r="AQ1233" s="100"/>
      <c r="AR1233" s="100"/>
      <c r="AS1233" s="100"/>
      <c r="AT1233" s="100"/>
      <c r="AU1233" s="100"/>
    </row>
    <row r="1234" spans="3:64" x14ac:dyDescent="0.2">
      <c r="C1234" s="26"/>
      <c r="D1234" s="26"/>
      <c r="AA1234" s="100"/>
      <c r="AB1234" s="100"/>
      <c r="AC1234" s="100"/>
      <c r="AD1234" s="100"/>
      <c r="AE1234" s="100"/>
      <c r="AG1234" s="121"/>
      <c r="AN1234" s="100"/>
      <c r="AO1234" s="100"/>
      <c r="AP1234" s="100"/>
      <c r="AQ1234" s="100"/>
      <c r="AR1234" s="100"/>
      <c r="AS1234" s="100"/>
      <c r="AT1234" s="100"/>
      <c r="AU1234" s="100"/>
    </row>
    <row r="1235" spans="3:64" x14ac:dyDescent="0.2">
      <c r="C1235" s="26"/>
      <c r="D1235" s="26"/>
      <c r="AA1235" s="100"/>
      <c r="AB1235" s="100"/>
      <c r="AC1235" s="100"/>
      <c r="AD1235" s="100"/>
      <c r="AE1235" s="100"/>
      <c r="AG1235" s="121"/>
      <c r="AN1235" s="100"/>
      <c r="AO1235" s="100"/>
      <c r="AP1235" s="100"/>
      <c r="AQ1235" s="100"/>
      <c r="AR1235" s="100"/>
      <c r="AS1235" s="100"/>
      <c r="AT1235" s="100"/>
      <c r="AU1235" s="100"/>
    </row>
    <row r="1236" spans="3:64" x14ac:dyDescent="0.2">
      <c r="C1236" s="26"/>
      <c r="D1236" s="26"/>
      <c r="AA1236" s="100"/>
      <c r="AB1236" s="100"/>
      <c r="AC1236" s="100"/>
      <c r="AD1236" s="100"/>
      <c r="AE1236" s="100"/>
      <c r="AG1236" s="121"/>
      <c r="AN1236" s="100"/>
      <c r="AO1236" s="100"/>
      <c r="AP1236" s="100"/>
      <c r="AQ1236" s="100"/>
      <c r="AR1236" s="100"/>
      <c r="AS1236" s="100"/>
      <c r="AT1236" s="100"/>
      <c r="AU1236" s="100"/>
    </row>
    <row r="1237" spans="3:64" x14ac:dyDescent="0.2">
      <c r="C1237" s="26"/>
      <c r="D1237" s="26"/>
      <c r="AA1237" s="100"/>
      <c r="AB1237" s="100"/>
      <c r="AC1237" s="100"/>
      <c r="AD1237" s="100"/>
      <c r="AE1237" s="100"/>
      <c r="AG1237" s="121"/>
      <c r="AN1237" s="100"/>
      <c r="AO1237" s="100"/>
      <c r="AP1237" s="100"/>
      <c r="AQ1237" s="100"/>
      <c r="AR1237" s="100"/>
      <c r="AS1237" s="100"/>
      <c r="AT1237" s="100"/>
      <c r="AU1237" s="100"/>
    </row>
    <row r="1238" spans="3:64" x14ac:dyDescent="0.2">
      <c r="C1238" s="26"/>
      <c r="D1238" s="26"/>
      <c r="AA1238" s="100"/>
      <c r="AB1238" s="100"/>
      <c r="AC1238" s="100"/>
      <c r="AD1238" s="100"/>
      <c r="AE1238" s="100"/>
      <c r="AG1238" s="121"/>
      <c r="AN1238" s="100"/>
      <c r="AO1238" s="100"/>
      <c r="AP1238" s="100"/>
      <c r="AQ1238" s="100"/>
      <c r="AR1238" s="100"/>
      <c r="AS1238" s="100"/>
      <c r="AT1238" s="100"/>
      <c r="AU1238" s="100"/>
    </row>
    <row r="1239" spans="3:64" x14ac:dyDescent="0.2">
      <c r="C1239" s="26"/>
      <c r="D1239" s="26"/>
      <c r="AA1239" s="100"/>
      <c r="AB1239" s="100"/>
      <c r="AC1239" s="100"/>
      <c r="AD1239" s="100"/>
      <c r="AE1239" s="100"/>
      <c r="AG1239" s="121"/>
      <c r="AN1239" s="100"/>
      <c r="AO1239" s="100"/>
      <c r="AP1239" s="100"/>
      <c r="AQ1239" s="100"/>
      <c r="AR1239" s="100"/>
      <c r="AS1239" s="100"/>
      <c r="AT1239" s="100"/>
      <c r="AU1239" s="100"/>
    </row>
    <row r="1240" spans="3:64" x14ac:dyDescent="0.2">
      <c r="C1240" s="26"/>
      <c r="D1240" s="26"/>
      <c r="AA1240" s="100"/>
      <c r="AB1240" s="100"/>
      <c r="AC1240" s="100"/>
      <c r="AD1240" s="100"/>
      <c r="AE1240" s="100"/>
      <c r="AG1240" s="121"/>
      <c r="AN1240" s="100"/>
      <c r="AO1240" s="100"/>
      <c r="AP1240" s="100"/>
      <c r="AQ1240" s="100"/>
      <c r="AR1240" s="100"/>
      <c r="AS1240" s="100"/>
      <c r="AT1240" s="100"/>
      <c r="AU1240" s="100"/>
    </row>
    <row r="1241" spans="3:64" x14ac:dyDescent="0.2">
      <c r="C1241" s="26"/>
      <c r="D1241" s="26"/>
      <c r="AA1241" s="100"/>
      <c r="AB1241" s="100"/>
      <c r="AC1241" s="100"/>
      <c r="AD1241" s="100"/>
      <c r="AE1241" s="100"/>
      <c r="AG1241" s="121"/>
      <c r="AN1241" s="100"/>
      <c r="AO1241" s="100"/>
      <c r="AP1241" s="100"/>
      <c r="AQ1241" s="100"/>
      <c r="AR1241" s="100"/>
      <c r="AS1241" s="100"/>
      <c r="AT1241" s="100"/>
      <c r="AU1241" s="100"/>
      <c r="AV1241" s="100"/>
      <c r="AW1241" s="100"/>
      <c r="AX1241" s="100"/>
      <c r="AY1241" s="100"/>
      <c r="AZ1241" s="100"/>
      <c r="BA1241" s="100"/>
      <c r="BB1241" s="100"/>
      <c r="BC1241" s="100"/>
      <c r="BD1241" s="100"/>
      <c r="BE1241" s="100"/>
      <c r="BF1241" s="100"/>
      <c r="BG1241" s="100"/>
      <c r="BH1241" s="100"/>
      <c r="BI1241" s="100"/>
      <c r="BJ1241" s="100"/>
      <c r="BK1241" s="100"/>
      <c r="BL1241" s="100"/>
    </row>
    <row r="1242" spans="3:64" x14ac:dyDescent="0.2">
      <c r="C1242" s="26"/>
      <c r="D1242" s="26"/>
      <c r="AA1242" s="100"/>
      <c r="AB1242" s="100"/>
      <c r="AC1242" s="100"/>
      <c r="AD1242" s="100"/>
      <c r="AE1242" s="100"/>
      <c r="AG1242" s="121"/>
      <c r="AN1242" s="100"/>
      <c r="AO1242" s="100"/>
      <c r="AP1242" s="100"/>
      <c r="AQ1242" s="100"/>
      <c r="AR1242" s="100"/>
      <c r="AS1242" s="100"/>
      <c r="AT1242" s="100"/>
      <c r="AU1242" s="100"/>
    </row>
    <row r="1243" spans="3:64" x14ac:dyDescent="0.2">
      <c r="C1243" s="26"/>
      <c r="D1243" s="26"/>
      <c r="AA1243" s="100"/>
      <c r="AB1243" s="100"/>
      <c r="AC1243" s="100"/>
      <c r="AD1243" s="100"/>
      <c r="AE1243" s="100"/>
      <c r="AG1243" s="121"/>
      <c r="AN1243" s="100"/>
      <c r="AO1243" s="100"/>
      <c r="AP1243" s="100"/>
      <c r="AQ1243" s="100"/>
      <c r="AR1243" s="100"/>
      <c r="AS1243" s="100"/>
      <c r="AT1243" s="100"/>
      <c r="AU1243" s="100"/>
    </row>
    <row r="1244" spans="3:64" x14ac:dyDescent="0.2">
      <c r="C1244" s="26"/>
      <c r="D1244" s="26"/>
      <c r="AA1244" s="100"/>
      <c r="AB1244" s="100"/>
      <c r="AC1244" s="100"/>
      <c r="AD1244" s="100"/>
      <c r="AE1244" s="100"/>
      <c r="AG1244" s="121"/>
      <c r="AN1244" s="100"/>
      <c r="AO1244" s="100"/>
      <c r="AP1244" s="100"/>
      <c r="AQ1244" s="100"/>
      <c r="AR1244" s="100"/>
      <c r="AS1244" s="100"/>
      <c r="AT1244" s="100"/>
      <c r="AU1244" s="100"/>
    </row>
    <row r="1245" spans="3:64" x14ac:dyDescent="0.2">
      <c r="C1245" s="26"/>
      <c r="D1245" s="26"/>
      <c r="AA1245" s="100"/>
      <c r="AB1245" s="100"/>
      <c r="AC1245" s="100"/>
      <c r="AD1245" s="100"/>
      <c r="AE1245" s="100"/>
      <c r="AG1245" s="121"/>
      <c r="AN1245" s="100"/>
      <c r="AO1245" s="100"/>
      <c r="AP1245" s="100"/>
      <c r="AQ1245" s="100"/>
      <c r="AR1245" s="100"/>
      <c r="AS1245" s="100"/>
      <c r="AT1245" s="100"/>
      <c r="AU1245" s="100"/>
    </row>
    <row r="1246" spans="3:64" x14ac:dyDescent="0.2">
      <c r="C1246" s="26"/>
      <c r="D1246" s="26"/>
      <c r="AA1246" s="100"/>
      <c r="AB1246" s="100"/>
      <c r="AC1246" s="100"/>
      <c r="AD1246" s="100"/>
      <c r="AE1246" s="100"/>
      <c r="AG1246" s="121"/>
      <c r="AN1246" s="100"/>
      <c r="AO1246" s="100"/>
      <c r="AP1246" s="100"/>
      <c r="AQ1246" s="100"/>
      <c r="AR1246" s="100"/>
      <c r="AS1246" s="100"/>
      <c r="AT1246" s="100"/>
      <c r="AU1246" s="100"/>
    </row>
    <row r="1247" spans="3:64" x14ac:dyDescent="0.2">
      <c r="C1247" s="26"/>
      <c r="D1247" s="26"/>
      <c r="AA1247" s="100"/>
      <c r="AB1247" s="100"/>
      <c r="AC1247" s="100"/>
      <c r="AD1247" s="100"/>
      <c r="AE1247" s="100"/>
      <c r="AG1247" s="121"/>
      <c r="AN1247" s="100"/>
      <c r="AO1247" s="100"/>
      <c r="AP1247" s="100"/>
      <c r="AQ1247" s="100"/>
      <c r="AR1247" s="100"/>
      <c r="AS1247" s="100"/>
      <c r="AT1247" s="100"/>
      <c r="AU1247" s="100"/>
    </row>
    <row r="1248" spans="3:64" x14ac:dyDescent="0.2">
      <c r="C1248" s="26"/>
      <c r="D1248" s="26"/>
      <c r="AA1248" s="100"/>
      <c r="AB1248" s="100"/>
      <c r="AC1248" s="100"/>
      <c r="AD1248" s="100"/>
      <c r="AE1248" s="100"/>
      <c r="AG1248" s="121"/>
      <c r="AN1248" s="100"/>
      <c r="AO1248" s="100"/>
      <c r="AP1248" s="100"/>
      <c r="AQ1248" s="100"/>
      <c r="AR1248" s="100"/>
      <c r="AS1248" s="100"/>
      <c r="AT1248" s="100"/>
      <c r="AU1248" s="100"/>
    </row>
    <row r="1249" spans="3:47" x14ac:dyDescent="0.2">
      <c r="C1249" s="26"/>
      <c r="D1249" s="26"/>
      <c r="AA1249" s="100"/>
      <c r="AB1249" s="100"/>
      <c r="AC1249" s="100"/>
      <c r="AD1249" s="100"/>
      <c r="AE1249" s="100"/>
      <c r="AG1249" s="121"/>
      <c r="AN1249" s="100"/>
      <c r="AO1249" s="100"/>
      <c r="AP1249" s="100"/>
      <c r="AQ1249" s="100"/>
      <c r="AR1249" s="100"/>
      <c r="AS1249" s="100"/>
      <c r="AT1249" s="100"/>
      <c r="AU1249" s="100"/>
    </row>
    <row r="1250" spans="3:47" x14ac:dyDescent="0.2">
      <c r="C1250" s="26"/>
      <c r="D1250" s="26"/>
      <c r="AA1250" s="100"/>
      <c r="AB1250" s="100"/>
      <c r="AC1250" s="100"/>
      <c r="AD1250" s="100"/>
      <c r="AE1250" s="100"/>
      <c r="AG1250" s="121"/>
      <c r="AN1250" s="100"/>
      <c r="AO1250" s="100"/>
      <c r="AP1250" s="100"/>
      <c r="AQ1250" s="100"/>
      <c r="AR1250" s="100"/>
      <c r="AS1250" s="100"/>
      <c r="AT1250" s="100"/>
      <c r="AU1250" s="100"/>
    </row>
    <row r="1251" spans="3:47" x14ac:dyDescent="0.2">
      <c r="C1251" s="26"/>
      <c r="D1251" s="26"/>
      <c r="AA1251" s="100"/>
      <c r="AB1251" s="100"/>
      <c r="AC1251" s="100"/>
      <c r="AD1251" s="100"/>
      <c r="AE1251" s="100"/>
      <c r="AG1251" s="121"/>
      <c r="AN1251" s="100"/>
      <c r="AO1251" s="100"/>
      <c r="AP1251" s="100"/>
      <c r="AQ1251" s="100"/>
      <c r="AR1251" s="100"/>
      <c r="AS1251" s="100"/>
      <c r="AT1251" s="100"/>
      <c r="AU1251" s="100"/>
    </row>
    <row r="1252" spans="3:47" x14ac:dyDescent="0.2">
      <c r="C1252" s="26"/>
      <c r="D1252" s="26"/>
      <c r="AA1252" s="100"/>
      <c r="AB1252" s="100"/>
      <c r="AC1252" s="100"/>
      <c r="AD1252" s="100"/>
      <c r="AE1252" s="100"/>
      <c r="AG1252" s="121"/>
      <c r="AN1252" s="100"/>
      <c r="AO1252" s="100"/>
      <c r="AP1252" s="100"/>
      <c r="AQ1252" s="100"/>
      <c r="AR1252" s="100"/>
      <c r="AS1252" s="100"/>
      <c r="AT1252" s="100"/>
      <c r="AU1252" s="100"/>
    </row>
    <row r="1253" spans="3:47" x14ac:dyDescent="0.2">
      <c r="C1253" s="26"/>
      <c r="D1253" s="26"/>
      <c r="AA1253" s="100"/>
      <c r="AB1253" s="100"/>
      <c r="AC1253" s="100"/>
      <c r="AD1253" s="100"/>
      <c r="AE1253" s="100"/>
      <c r="AG1253" s="121"/>
      <c r="AN1253" s="100"/>
      <c r="AO1253" s="100"/>
      <c r="AP1253" s="100"/>
      <c r="AQ1253" s="100"/>
      <c r="AR1253" s="100"/>
      <c r="AS1253" s="100"/>
      <c r="AT1253" s="100"/>
      <c r="AU1253" s="100"/>
    </row>
    <row r="1254" spans="3:47" x14ac:dyDescent="0.2">
      <c r="C1254" s="26"/>
      <c r="D1254" s="26"/>
      <c r="AA1254" s="100"/>
      <c r="AB1254" s="100"/>
      <c r="AC1254" s="100"/>
      <c r="AD1254" s="100"/>
      <c r="AE1254" s="100"/>
      <c r="AG1254" s="121"/>
      <c r="AN1254" s="100"/>
      <c r="AO1254" s="100"/>
      <c r="AP1254" s="100"/>
      <c r="AQ1254" s="100"/>
      <c r="AR1254" s="100"/>
      <c r="AS1254" s="100"/>
      <c r="AT1254" s="100"/>
      <c r="AU1254" s="100"/>
    </row>
    <row r="1255" spans="3:47" x14ac:dyDescent="0.2">
      <c r="C1255" s="26"/>
      <c r="D1255" s="26"/>
      <c r="AA1255" s="100"/>
      <c r="AB1255" s="100"/>
      <c r="AC1255" s="100"/>
      <c r="AD1255" s="100"/>
      <c r="AE1255" s="100"/>
      <c r="AG1255" s="121"/>
      <c r="AN1255" s="100"/>
      <c r="AO1255" s="100"/>
      <c r="AP1255" s="100"/>
      <c r="AQ1255" s="100"/>
      <c r="AR1255" s="100"/>
      <c r="AS1255" s="100"/>
      <c r="AT1255" s="100"/>
      <c r="AU1255" s="100"/>
    </row>
    <row r="1256" spans="3:47" x14ac:dyDescent="0.2">
      <c r="C1256" s="26"/>
      <c r="D1256" s="26"/>
      <c r="AA1256" s="100"/>
      <c r="AB1256" s="100"/>
      <c r="AC1256" s="100"/>
      <c r="AD1256" s="100"/>
      <c r="AE1256" s="100"/>
      <c r="AG1256" s="121"/>
      <c r="AN1256" s="100"/>
      <c r="AO1256" s="100"/>
      <c r="AP1256" s="100"/>
      <c r="AQ1256" s="100"/>
      <c r="AR1256" s="100"/>
      <c r="AS1256" s="100"/>
      <c r="AT1256" s="100"/>
      <c r="AU1256" s="100"/>
    </row>
    <row r="1257" spans="3:47" x14ac:dyDescent="0.2">
      <c r="C1257" s="26"/>
      <c r="D1257" s="26"/>
      <c r="AA1257" s="100"/>
      <c r="AB1257" s="100"/>
      <c r="AC1257" s="100"/>
      <c r="AD1257" s="100"/>
      <c r="AE1257" s="100"/>
      <c r="AG1257" s="121"/>
      <c r="AN1257" s="100"/>
      <c r="AO1257" s="100"/>
      <c r="AP1257" s="100"/>
      <c r="AQ1257" s="100"/>
      <c r="AR1257" s="100"/>
      <c r="AS1257" s="100"/>
      <c r="AT1257" s="100"/>
      <c r="AU1257" s="100"/>
    </row>
    <row r="1258" spans="3:47" x14ac:dyDescent="0.2">
      <c r="C1258" s="26"/>
      <c r="D1258" s="26"/>
      <c r="AA1258" s="100"/>
      <c r="AB1258" s="100"/>
      <c r="AC1258" s="100"/>
      <c r="AD1258" s="100"/>
      <c r="AE1258" s="100"/>
      <c r="AG1258" s="121"/>
      <c r="AN1258" s="100"/>
      <c r="AO1258" s="100"/>
      <c r="AP1258" s="100"/>
      <c r="AQ1258" s="100"/>
      <c r="AR1258" s="100"/>
      <c r="AS1258" s="100"/>
      <c r="AT1258" s="100"/>
      <c r="AU1258" s="100"/>
    </row>
    <row r="1259" spans="3:47" x14ac:dyDescent="0.2">
      <c r="C1259" s="26"/>
      <c r="D1259" s="26"/>
      <c r="AA1259" s="100"/>
      <c r="AB1259" s="100"/>
      <c r="AC1259" s="100"/>
      <c r="AD1259" s="100"/>
      <c r="AE1259" s="100"/>
      <c r="AG1259" s="121"/>
      <c r="AN1259" s="100"/>
      <c r="AO1259" s="100"/>
      <c r="AP1259" s="100"/>
      <c r="AQ1259" s="100"/>
      <c r="AR1259" s="100"/>
      <c r="AS1259" s="100"/>
      <c r="AT1259" s="100"/>
      <c r="AU1259" s="100"/>
    </row>
    <row r="1260" spans="3:47" x14ac:dyDescent="0.2">
      <c r="C1260" s="26"/>
      <c r="D1260" s="26"/>
      <c r="AA1260" s="100"/>
      <c r="AB1260" s="100"/>
      <c r="AC1260" s="100"/>
      <c r="AD1260" s="100"/>
      <c r="AE1260" s="100"/>
      <c r="AG1260" s="121"/>
      <c r="AN1260" s="100"/>
      <c r="AO1260" s="100"/>
      <c r="AP1260" s="100"/>
      <c r="AQ1260" s="100"/>
      <c r="AR1260" s="100"/>
      <c r="AS1260" s="100"/>
      <c r="AT1260" s="100"/>
      <c r="AU1260" s="100"/>
    </row>
    <row r="1261" spans="3:47" x14ac:dyDescent="0.2">
      <c r="C1261" s="26"/>
      <c r="D1261" s="26"/>
      <c r="AA1261" s="100"/>
      <c r="AB1261" s="100"/>
      <c r="AC1261" s="100"/>
      <c r="AD1261" s="100"/>
      <c r="AE1261" s="100"/>
      <c r="AG1261" s="121"/>
      <c r="AN1261" s="100"/>
      <c r="AO1261" s="100"/>
      <c r="AP1261" s="100"/>
      <c r="AQ1261" s="100"/>
      <c r="AR1261" s="100"/>
      <c r="AS1261" s="100"/>
      <c r="AT1261" s="100"/>
      <c r="AU1261" s="100"/>
    </row>
    <row r="1262" spans="3:47" x14ac:dyDescent="0.2">
      <c r="C1262" s="26"/>
      <c r="D1262" s="26"/>
      <c r="AA1262" s="100"/>
      <c r="AB1262" s="100"/>
      <c r="AC1262" s="100"/>
      <c r="AD1262" s="100"/>
      <c r="AE1262" s="100"/>
      <c r="AG1262" s="121"/>
      <c r="AN1262" s="100"/>
      <c r="AO1262" s="100"/>
      <c r="AP1262" s="100"/>
      <c r="AQ1262" s="100"/>
      <c r="AR1262" s="100"/>
      <c r="AS1262" s="100"/>
      <c r="AT1262" s="100"/>
      <c r="AU1262" s="100"/>
    </row>
    <row r="1263" spans="3:47" x14ac:dyDescent="0.2">
      <c r="C1263" s="26"/>
      <c r="D1263" s="26"/>
      <c r="AA1263" s="100"/>
      <c r="AB1263" s="100"/>
      <c r="AC1263" s="100"/>
      <c r="AD1263" s="100"/>
      <c r="AE1263" s="100"/>
      <c r="AG1263" s="121"/>
      <c r="AN1263" s="100"/>
      <c r="AO1263" s="100"/>
      <c r="AP1263" s="100"/>
      <c r="AQ1263" s="100"/>
      <c r="AR1263" s="100"/>
      <c r="AS1263" s="100"/>
      <c r="AT1263" s="100"/>
      <c r="AU1263" s="100"/>
    </row>
    <row r="1264" spans="3:47" x14ac:dyDescent="0.2">
      <c r="C1264" s="26"/>
      <c r="D1264" s="26"/>
      <c r="AA1264" s="100"/>
      <c r="AB1264" s="100"/>
      <c r="AC1264" s="100"/>
      <c r="AD1264" s="100"/>
      <c r="AE1264" s="100"/>
      <c r="AG1264" s="121"/>
      <c r="AN1264" s="100"/>
      <c r="AO1264" s="100"/>
      <c r="AP1264" s="100"/>
      <c r="AQ1264" s="100"/>
      <c r="AR1264" s="100"/>
      <c r="AS1264" s="100"/>
      <c r="AT1264" s="100"/>
      <c r="AU1264" s="100"/>
    </row>
    <row r="1265" spans="3:64" x14ac:dyDescent="0.2">
      <c r="C1265" s="26"/>
      <c r="D1265" s="26"/>
      <c r="AA1265" s="100"/>
      <c r="AB1265" s="100"/>
      <c r="AC1265" s="100"/>
      <c r="AD1265" s="100"/>
      <c r="AE1265" s="100"/>
      <c r="AG1265" s="121"/>
      <c r="AN1265" s="100"/>
      <c r="AO1265" s="100"/>
      <c r="AP1265" s="100"/>
      <c r="AQ1265" s="100"/>
      <c r="AR1265" s="100"/>
      <c r="AS1265" s="100"/>
      <c r="AT1265" s="100"/>
      <c r="AU1265" s="100"/>
    </row>
    <row r="1266" spans="3:64" x14ac:dyDescent="0.2">
      <c r="C1266" s="26"/>
      <c r="D1266" s="26"/>
      <c r="AA1266" s="100"/>
      <c r="AB1266" s="100"/>
      <c r="AC1266" s="100"/>
      <c r="AD1266" s="100"/>
      <c r="AE1266" s="100"/>
      <c r="AG1266" s="121"/>
      <c r="AN1266" s="100"/>
      <c r="AO1266" s="100"/>
      <c r="AP1266" s="100"/>
      <c r="AQ1266" s="100"/>
      <c r="AR1266" s="100"/>
      <c r="AS1266" s="100"/>
      <c r="AT1266" s="100"/>
      <c r="AU1266" s="100"/>
    </row>
    <row r="1267" spans="3:64" x14ac:dyDescent="0.2">
      <c r="C1267" s="26"/>
      <c r="D1267" s="26"/>
      <c r="AA1267" s="100"/>
      <c r="AB1267" s="100"/>
      <c r="AC1267" s="100"/>
      <c r="AD1267" s="100"/>
      <c r="AE1267" s="100"/>
      <c r="AG1267" s="121"/>
      <c r="AN1267" s="100"/>
      <c r="AO1267" s="100"/>
      <c r="AP1267" s="100"/>
      <c r="AQ1267" s="100"/>
      <c r="AR1267" s="100"/>
      <c r="AS1267" s="100"/>
      <c r="AT1267" s="100"/>
      <c r="AU1267" s="100"/>
    </row>
    <row r="1268" spans="3:64" x14ac:dyDescent="0.2">
      <c r="C1268" s="26"/>
      <c r="D1268" s="26"/>
      <c r="AA1268" s="100"/>
      <c r="AB1268" s="100"/>
      <c r="AC1268" s="100"/>
      <c r="AD1268" s="100"/>
      <c r="AE1268" s="100"/>
      <c r="AG1268" s="121"/>
      <c r="AN1268" s="100"/>
      <c r="AO1268" s="100"/>
      <c r="AP1268" s="100"/>
      <c r="AQ1268" s="100"/>
      <c r="AR1268" s="100"/>
      <c r="AS1268" s="100"/>
      <c r="AT1268" s="100"/>
      <c r="AU1268" s="100"/>
    </row>
    <row r="1269" spans="3:64" x14ac:dyDescent="0.2">
      <c r="C1269" s="26"/>
      <c r="D1269" s="26"/>
      <c r="AA1269" s="100"/>
      <c r="AB1269" s="100"/>
      <c r="AC1269" s="100"/>
      <c r="AD1269" s="100"/>
      <c r="AE1269" s="100"/>
      <c r="AG1269" s="121"/>
      <c r="AN1269" s="100"/>
      <c r="AO1269" s="100"/>
      <c r="AP1269" s="100"/>
      <c r="AQ1269" s="100"/>
      <c r="AR1269" s="100"/>
      <c r="AS1269" s="100"/>
      <c r="AT1269" s="100"/>
      <c r="AU1269" s="100"/>
    </row>
    <row r="1270" spans="3:64" x14ac:dyDescent="0.2">
      <c r="C1270" s="26"/>
      <c r="D1270" s="26"/>
      <c r="AA1270" s="100"/>
      <c r="AB1270" s="100"/>
      <c r="AC1270" s="100"/>
      <c r="AD1270" s="100"/>
      <c r="AE1270" s="100"/>
      <c r="AG1270" s="121"/>
      <c r="AN1270" s="100"/>
      <c r="AO1270" s="100"/>
      <c r="AP1270" s="100"/>
      <c r="AQ1270" s="100"/>
      <c r="AR1270" s="100"/>
      <c r="AS1270" s="100"/>
      <c r="AT1270" s="100"/>
      <c r="AU1270" s="100"/>
    </row>
    <row r="1271" spans="3:64" x14ac:dyDescent="0.2">
      <c r="C1271" s="26"/>
      <c r="D1271" s="26"/>
      <c r="AA1271" s="100"/>
      <c r="AB1271" s="100"/>
      <c r="AC1271" s="100"/>
      <c r="AD1271" s="100"/>
      <c r="AE1271" s="100"/>
      <c r="AG1271" s="121"/>
      <c r="AN1271" s="100"/>
      <c r="AO1271" s="100"/>
      <c r="AP1271" s="100"/>
      <c r="AQ1271" s="100"/>
      <c r="AR1271" s="100"/>
      <c r="AS1271" s="100"/>
      <c r="AT1271" s="100"/>
      <c r="AU1271" s="100"/>
    </row>
    <row r="1272" spans="3:64" x14ac:dyDescent="0.2">
      <c r="C1272" s="26"/>
      <c r="D1272" s="26"/>
      <c r="AA1272" s="100"/>
      <c r="AB1272" s="100"/>
      <c r="AC1272" s="100"/>
      <c r="AD1272" s="100"/>
      <c r="AE1272" s="100"/>
      <c r="AG1272" s="121"/>
      <c r="AN1272" s="100"/>
      <c r="AO1272" s="100"/>
      <c r="AP1272" s="100"/>
      <c r="AQ1272" s="100"/>
      <c r="AR1272" s="100"/>
      <c r="AS1272" s="100"/>
      <c r="AT1272" s="100"/>
      <c r="AU1272" s="100"/>
    </row>
    <row r="1273" spans="3:64" x14ac:dyDescent="0.2">
      <c r="C1273" s="26"/>
      <c r="D1273" s="26"/>
      <c r="AA1273" s="100"/>
      <c r="AB1273" s="100"/>
      <c r="AC1273" s="100"/>
      <c r="AD1273" s="100"/>
      <c r="AE1273" s="100"/>
      <c r="AG1273" s="121"/>
      <c r="AN1273" s="100"/>
      <c r="AO1273" s="100"/>
      <c r="AP1273" s="100"/>
      <c r="AQ1273" s="100"/>
      <c r="AR1273" s="100"/>
      <c r="AS1273" s="100"/>
      <c r="AT1273" s="100"/>
      <c r="AU1273" s="100"/>
    </row>
    <row r="1274" spans="3:64" x14ac:dyDescent="0.2">
      <c r="C1274" s="26"/>
      <c r="D1274" s="26"/>
      <c r="AA1274" s="100"/>
      <c r="AB1274" s="100"/>
      <c r="AC1274" s="100"/>
      <c r="AD1274" s="100"/>
      <c r="AE1274" s="100"/>
      <c r="AG1274" s="121"/>
      <c r="AN1274" s="100"/>
      <c r="AO1274" s="100"/>
      <c r="AP1274" s="100"/>
      <c r="AQ1274" s="100"/>
      <c r="AR1274" s="100"/>
      <c r="AS1274" s="100"/>
      <c r="AT1274" s="100"/>
      <c r="AU1274" s="100"/>
      <c r="AV1274" s="100"/>
      <c r="AW1274" s="100"/>
      <c r="AX1274" s="100"/>
      <c r="AY1274" s="100"/>
      <c r="AZ1274" s="100"/>
      <c r="BA1274" s="100"/>
      <c r="BB1274" s="100"/>
      <c r="BC1274" s="100"/>
      <c r="BD1274" s="100"/>
      <c r="BE1274" s="100"/>
      <c r="BF1274" s="100"/>
      <c r="BG1274" s="100"/>
      <c r="BH1274" s="100"/>
      <c r="BI1274" s="100"/>
      <c r="BJ1274" s="100"/>
      <c r="BK1274" s="100"/>
      <c r="BL1274" s="100"/>
    </row>
    <row r="1275" spans="3:64" x14ac:dyDescent="0.2">
      <c r="C1275" s="26"/>
      <c r="D1275" s="26"/>
      <c r="AA1275" s="100"/>
      <c r="AB1275" s="100"/>
      <c r="AC1275" s="100"/>
      <c r="AD1275" s="100"/>
      <c r="AE1275" s="100"/>
      <c r="AG1275" s="121"/>
      <c r="AN1275" s="100"/>
      <c r="AO1275" s="100"/>
      <c r="AP1275" s="100"/>
      <c r="AQ1275" s="100"/>
      <c r="AR1275" s="100"/>
      <c r="AS1275" s="100"/>
      <c r="AT1275" s="100"/>
      <c r="AU1275" s="100"/>
    </row>
    <row r="1276" spans="3:64" x14ac:dyDescent="0.2">
      <c r="C1276" s="26"/>
      <c r="D1276" s="26"/>
      <c r="AA1276" s="100"/>
      <c r="AB1276" s="100"/>
      <c r="AC1276" s="100"/>
      <c r="AD1276" s="100"/>
      <c r="AE1276" s="100"/>
      <c r="AG1276" s="121"/>
      <c r="AN1276" s="100"/>
      <c r="AO1276" s="100"/>
      <c r="AP1276" s="100"/>
      <c r="AQ1276" s="100"/>
      <c r="AR1276" s="100"/>
      <c r="AS1276" s="100"/>
      <c r="AT1276" s="100"/>
      <c r="AU1276" s="100"/>
      <c r="AV1276" s="100"/>
      <c r="AW1276" s="100"/>
      <c r="AX1276" s="100"/>
      <c r="AY1276" s="100"/>
      <c r="AZ1276" s="100"/>
      <c r="BA1276" s="100"/>
      <c r="BB1276" s="100"/>
      <c r="BC1276" s="100"/>
      <c r="BD1276" s="100"/>
      <c r="BE1276" s="100"/>
      <c r="BF1276" s="100"/>
      <c r="BG1276" s="100"/>
      <c r="BH1276" s="100"/>
      <c r="BI1276" s="100"/>
      <c r="BJ1276" s="100"/>
      <c r="BK1276" s="100"/>
      <c r="BL1276" s="100"/>
    </row>
    <row r="1277" spans="3:64" x14ac:dyDescent="0.2">
      <c r="C1277" s="26"/>
      <c r="D1277" s="26"/>
      <c r="AA1277" s="100"/>
      <c r="AB1277" s="100"/>
      <c r="AC1277" s="100"/>
      <c r="AD1277" s="100"/>
      <c r="AE1277" s="100"/>
      <c r="AG1277" s="121"/>
      <c r="AN1277" s="100"/>
      <c r="AO1277" s="100"/>
      <c r="AP1277" s="100"/>
      <c r="AQ1277" s="100"/>
      <c r="AR1277" s="100"/>
      <c r="AS1277" s="100"/>
      <c r="AT1277" s="100"/>
      <c r="AU1277" s="100"/>
    </row>
    <row r="1278" spans="3:64" x14ac:dyDescent="0.2">
      <c r="C1278" s="26"/>
      <c r="D1278" s="26"/>
      <c r="AA1278" s="100"/>
      <c r="AB1278" s="100"/>
      <c r="AC1278" s="100"/>
      <c r="AD1278" s="100"/>
      <c r="AE1278" s="100"/>
      <c r="AG1278" s="121"/>
      <c r="AN1278" s="100"/>
      <c r="AO1278" s="100"/>
      <c r="AP1278" s="100"/>
      <c r="AQ1278" s="100"/>
      <c r="AR1278" s="100"/>
      <c r="AS1278" s="100"/>
      <c r="AT1278" s="100"/>
      <c r="AU1278" s="100"/>
      <c r="AV1278" s="100"/>
    </row>
    <row r="1279" spans="3:64" x14ac:dyDescent="0.2">
      <c r="C1279" s="26"/>
      <c r="D1279" s="26"/>
      <c r="AA1279" s="100"/>
      <c r="AB1279" s="100"/>
      <c r="AC1279" s="100"/>
      <c r="AD1279" s="100"/>
      <c r="AE1279" s="100"/>
      <c r="AG1279" s="121"/>
      <c r="AN1279" s="100"/>
      <c r="AO1279" s="100"/>
      <c r="AP1279" s="100"/>
      <c r="AQ1279" s="100"/>
      <c r="AR1279" s="100"/>
      <c r="AS1279" s="100"/>
      <c r="AT1279" s="100"/>
      <c r="AU1279" s="100"/>
    </row>
    <row r="1280" spans="3:64" x14ac:dyDescent="0.2">
      <c r="C1280" s="26"/>
      <c r="D1280" s="26"/>
      <c r="AA1280" s="100"/>
      <c r="AB1280" s="100"/>
      <c r="AC1280" s="100"/>
      <c r="AD1280" s="100"/>
      <c r="AE1280" s="100"/>
      <c r="AG1280" s="121"/>
      <c r="AN1280" s="100"/>
      <c r="AO1280" s="100"/>
      <c r="AP1280" s="100"/>
      <c r="AQ1280" s="100"/>
      <c r="AR1280" s="100"/>
      <c r="AS1280" s="100"/>
      <c r="AT1280" s="100"/>
      <c r="AU1280" s="100"/>
      <c r="AV1280" s="100"/>
      <c r="AW1280" s="100"/>
      <c r="AX1280" s="100"/>
      <c r="AY1280" s="100"/>
      <c r="AZ1280" s="100"/>
      <c r="BA1280" s="100"/>
      <c r="BB1280" s="100"/>
      <c r="BC1280" s="100"/>
      <c r="BD1280" s="100"/>
      <c r="BE1280" s="100"/>
      <c r="BF1280" s="100"/>
      <c r="BG1280" s="100"/>
      <c r="BH1280" s="100"/>
      <c r="BI1280" s="100"/>
      <c r="BJ1280" s="100"/>
      <c r="BK1280" s="100"/>
      <c r="BL1280" s="100"/>
    </row>
    <row r="1281" spans="3:48" x14ac:dyDescent="0.2">
      <c r="C1281" s="26"/>
      <c r="D1281" s="26"/>
      <c r="AA1281" s="100"/>
      <c r="AB1281" s="100"/>
      <c r="AC1281" s="100"/>
      <c r="AD1281" s="100"/>
      <c r="AE1281" s="100"/>
      <c r="AG1281" s="121"/>
      <c r="AN1281" s="100"/>
      <c r="AO1281" s="100"/>
      <c r="AP1281" s="100"/>
      <c r="AQ1281" s="100"/>
      <c r="AR1281" s="100"/>
      <c r="AS1281" s="100"/>
      <c r="AT1281" s="100"/>
      <c r="AU1281" s="100"/>
    </row>
    <row r="1282" spans="3:48" x14ac:dyDescent="0.2">
      <c r="C1282" s="26"/>
      <c r="D1282" s="26"/>
      <c r="AA1282" s="100"/>
      <c r="AB1282" s="100"/>
      <c r="AC1282" s="100"/>
      <c r="AD1282" s="100"/>
      <c r="AE1282" s="100"/>
      <c r="AG1282" s="121"/>
      <c r="AN1282" s="100"/>
      <c r="AO1282" s="100"/>
      <c r="AP1282" s="100"/>
      <c r="AQ1282" s="100"/>
      <c r="AR1282" s="100"/>
      <c r="AS1282" s="100"/>
      <c r="AT1282" s="100"/>
      <c r="AU1282" s="100"/>
    </row>
    <row r="1283" spans="3:48" x14ac:dyDescent="0.2">
      <c r="C1283" s="26"/>
      <c r="D1283" s="26"/>
      <c r="AA1283" s="100"/>
      <c r="AB1283" s="100"/>
      <c r="AC1283" s="100"/>
      <c r="AD1283" s="100"/>
      <c r="AE1283" s="100"/>
      <c r="AG1283" s="121"/>
      <c r="AN1283" s="100"/>
      <c r="AO1283" s="100"/>
      <c r="AP1283" s="100"/>
      <c r="AQ1283" s="100"/>
      <c r="AR1283" s="100"/>
      <c r="AS1283" s="100"/>
      <c r="AT1283" s="100"/>
      <c r="AU1283" s="100"/>
    </row>
    <row r="1284" spans="3:48" x14ac:dyDescent="0.2">
      <c r="C1284" s="26"/>
      <c r="D1284" s="26"/>
      <c r="AA1284" s="100"/>
      <c r="AB1284" s="100"/>
      <c r="AC1284" s="100"/>
      <c r="AD1284" s="100"/>
      <c r="AE1284" s="100"/>
      <c r="AG1284" s="121"/>
      <c r="AN1284" s="100"/>
      <c r="AO1284" s="100"/>
      <c r="AP1284" s="100"/>
      <c r="AQ1284" s="100"/>
      <c r="AR1284" s="100"/>
      <c r="AS1284" s="100"/>
      <c r="AT1284" s="100"/>
      <c r="AU1284" s="100"/>
      <c r="AV1284" s="100"/>
    </row>
    <row r="1285" spans="3:48" x14ac:dyDescent="0.2">
      <c r="C1285" s="26"/>
      <c r="D1285" s="26"/>
      <c r="AA1285" s="100"/>
      <c r="AB1285" s="100"/>
      <c r="AC1285" s="100"/>
      <c r="AD1285" s="100"/>
      <c r="AE1285" s="100"/>
      <c r="AG1285" s="121"/>
      <c r="AN1285" s="100"/>
      <c r="AO1285" s="100"/>
      <c r="AP1285" s="100"/>
      <c r="AQ1285" s="100"/>
      <c r="AR1285" s="100"/>
      <c r="AS1285" s="100"/>
      <c r="AT1285" s="100"/>
      <c r="AU1285" s="100"/>
    </row>
    <row r="1286" spans="3:48" x14ac:dyDescent="0.2">
      <c r="C1286" s="26"/>
      <c r="D1286" s="26"/>
      <c r="AA1286" s="100"/>
      <c r="AB1286" s="100"/>
      <c r="AC1286" s="100"/>
      <c r="AD1286" s="100"/>
      <c r="AE1286" s="100"/>
      <c r="AG1286" s="121"/>
      <c r="AN1286" s="100"/>
      <c r="AO1286" s="100"/>
      <c r="AP1286" s="100"/>
      <c r="AQ1286" s="100"/>
      <c r="AR1286" s="100"/>
      <c r="AS1286" s="100"/>
      <c r="AT1286" s="100"/>
      <c r="AU1286" s="100"/>
    </row>
    <row r="1287" spans="3:48" x14ac:dyDescent="0.2">
      <c r="C1287" s="26"/>
      <c r="D1287" s="26"/>
      <c r="AA1287" s="100"/>
      <c r="AB1287" s="100"/>
      <c r="AC1287" s="100"/>
      <c r="AD1287" s="100"/>
      <c r="AE1287" s="100"/>
      <c r="AG1287" s="121"/>
      <c r="AN1287" s="100"/>
      <c r="AO1287" s="100"/>
      <c r="AP1287" s="100"/>
      <c r="AQ1287" s="100"/>
      <c r="AR1287" s="100"/>
      <c r="AS1287" s="100"/>
      <c r="AT1287" s="100"/>
      <c r="AU1287" s="100"/>
    </row>
    <row r="1288" spans="3:48" x14ac:dyDescent="0.2">
      <c r="C1288" s="26"/>
      <c r="D1288" s="26"/>
      <c r="AA1288" s="100"/>
      <c r="AB1288" s="100"/>
      <c r="AC1288" s="100"/>
      <c r="AD1288" s="100"/>
      <c r="AE1288" s="100"/>
      <c r="AG1288" s="121"/>
      <c r="AN1288" s="100"/>
      <c r="AO1288" s="100"/>
      <c r="AP1288" s="100"/>
      <c r="AQ1288" s="100"/>
      <c r="AR1288" s="100"/>
      <c r="AS1288" s="100"/>
      <c r="AT1288" s="100"/>
      <c r="AU1288" s="100"/>
    </row>
    <row r="1289" spans="3:48" x14ac:dyDescent="0.2">
      <c r="C1289" s="26"/>
      <c r="D1289" s="26"/>
      <c r="AA1289" s="100"/>
      <c r="AB1289" s="100"/>
      <c r="AC1289" s="100"/>
      <c r="AD1289" s="100"/>
      <c r="AE1289" s="100"/>
      <c r="AG1289" s="121"/>
      <c r="AN1289" s="100"/>
      <c r="AO1289" s="100"/>
      <c r="AP1289" s="100"/>
      <c r="AQ1289" s="100"/>
      <c r="AR1289" s="100"/>
      <c r="AS1289" s="100"/>
      <c r="AT1289" s="100"/>
      <c r="AU1289" s="100"/>
    </row>
    <row r="1290" spans="3:48" x14ac:dyDescent="0.2">
      <c r="C1290" s="26"/>
      <c r="D1290" s="26"/>
      <c r="AA1290" s="100"/>
      <c r="AB1290" s="100"/>
      <c r="AC1290" s="100"/>
      <c r="AD1290" s="100"/>
      <c r="AE1290" s="100"/>
      <c r="AG1290" s="121"/>
      <c r="AN1290" s="100"/>
      <c r="AO1290" s="100"/>
      <c r="AP1290" s="100"/>
      <c r="AQ1290" s="100"/>
      <c r="AR1290" s="100"/>
      <c r="AS1290" s="100"/>
      <c r="AT1290" s="100"/>
      <c r="AU1290" s="100"/>
    </row>
    <row r="1291" spans="3:48" x14ac:dyDescent="0.2">
      <c r="C1291" s="26"/>
      <c r="D1291" s="26"/>
      <c r="AA1291" s="100"/>
      <c r="AB1291" s="100"/>
      <c r="AC1291" s="100"/>
      <c r="AD1291" s="100"/>
      <c r="AE1291" s="100"/>
      <c r="AG1291" s="121"/>
      <c r="AN1291" s="100"/>
      <c r="AO1291" s="100"/>
      <c r="AP1291" s="100"/>
      <c r="AQ1291" s="100"/>
      <c r="AR1291" s="100"/>
      <c r="AS1291" s="100"/>
      <c r="AT1291" s="100"/>
      <c r="AU1291" s="100"/>
    </row>
    <row r="1292" spans="3:48" x14ac:dyDescent="0.2">
      <c r="C1292" s="26"/>
      <c r="D1292" s="26"/>
      <c r="AA1292" s="100"/>
      <c r="AB1292" s="100"/>
      <c r="AC1292" s="100"/>
      <c r="AD1292" s="100"/>
      <c r="AE1292" s="100"/>
      <c r="AG1292" s="121"/>
      <c r="AN1292" s="100"/>
      <c r="AO1292" s="100"/>
      <c r="AP1292" s="100"/>
      <c r="AQ1292" s="100"/>
      <c r="AR1292" s="100"/>
      <c r="AS1292" s="100"/>
      <c r="AT1292" s="100"/>
      <c r="AU1292" s="100"/>
    </row>
    <row r="1293" spans="3:48" x14ac:dyDescent="0.2">
      <c r="C1293" s="26"/>
      <c r="D1293" s="26"/>
      <c r="AA1293" s="100"/>
      <c r="AB1293" s="100"/>
      <c r="AC1293" s="100"/>
      <c r="AD1293" s="100"/>
      <c r="AE1293" s="100"/>
      <c r="AG1293" s="121"/>
      <c r="AN1293" s="100"/>
      <c r="AO1293" s="100"/>
      <c r="AP1293" s="100"/>
      <c r="AQ1293" s="100"/>
      <c r="AR1293" s="100"/>
      <c r="AS1293" s="100"/>
      <c r="AT1293" s="100"/>
      <c r="AU1293" s="100"/>
    </row>
    <row r="1294" spans="3:48" x14ac:dyDescent="0.2">
      <c r="C1294" s="26"/>
      <c r="D1294" s="26"/>
      <c r="AA1294" s="100"/>
      <c r="AB1294" s="100"/>
      <c r="AC1294" s="100"/>
      <c r="AD1294" s="100"/>
      <c r="AE1294" s="100"/>
      <c r="AG1294" s="121"/>
      <c r="AN1294" s="100"/>
      <c r="AO1294" s="100"/>
      <c r="AP1294" s="100"/>
      <c r="AQ1294" s="100"/>
      <c r="AR1294" s="100"/>
      <c r="AS1294" s="100"/>
      <c r="AT1294" s="100"/>
      <c r="AU1294" s="100"/>
    </row>
    <row r="1295" spans="3:48" x14ac:dyDescent="0.2">
      <c r="C1295" s="26"/>
      <c r="D1295" s="26"/>
      <c r="AA1295" s="100"/>
      <c r="AB1295" s="100"/>
      <c r="AC1295" s="100"/>
      <c r="AD1295" s="100"/>
      <c r="AE1295" s="100"/>
      <c r="AG1295" s="121"/>
      <c r="AN1295" s="100"/>
      <c r="AO1295" s="100"/>
      <c r="AP1295" s="100"/>
      <c r="AQ1295" s="100"/>
      <c r="AR1295" s="100"/>
      <c r="AS1295" s="100"/>
      <c r="AT1295" s="100"/>
      <c r="AU1295" s="100"/>
    </row>
    <row r="1296" spans="3:48" x14ac:dyDescent="0.2">
      <c r="C1296" s="26"/>
      <c r="D1296" s="26"/>
      <c r="AA1296" s="100"/>
      <c r="AB1296" s="100"/>
      <c r="AC1296" s="100"/>
      <c r="AD1296" s="100"/>
      <c r="AE1296" s="100"/>
      <c r="AG1296" s="121"/>
      <c r="AN1296" s="100"/>
      <c r="AO1296" s="100"/>
      <c r="AP1296" s="100"/>
      <c r="AQ1296" s="100"/>
      <c r="AR1296" s="100"/>
      <c r="AS1296" s="100"/>
      <c r="AT1296" s="100"/>
      <c r="AU1296" s="100"/>
    </row>
    <row r="1297" spans="3:64" x14ac:dyDescent="0.2">
      <c r="C1297" s="26"/>
      <c r="D1297" s="26"/>
      <c r="AA1297" s="100"/>
      <c r="AB1297" s="100"/>
      <c r="AC1297" s="100"/>
      <c r="AD1297" s="100"/>
      <c r="AE1297" s="100"/>
      <c r="AG1297" s="121"/>
      <c r="AN1297" s="100"/>
      <c r="AO1297" s="100"/>
      <c r="AP1297" s="100"/>
      <c r="AQ1297" s="100"/>
      <c r="AR1297" s="100"/>
      <c r="AS1297" s="100"/>
      <c r="AT1297" s="100"/>
      <c r="AU1297" s="100"/>
    </row>
    <row r="1298" spans="3:64" x14ac:dyDescent="0.2">
      <c r="C1298" s="26"/>
      <c r="D1298" s="26"/>
      <c r="AA1298" s="100"/>
      <c r="AB1298" s="100"/>
      <c r="AC1298" s="100"/>
      <c r="AD1298" s="100"/>
      <c r="AE1298" s="100"/>
      <c r="AG1298" s="121"/>
      <c r="AN1298" s="100"/>
      <c r="AO1298" s="100"/>
      <c r="AP1298" s="100"/>
      <c r="AQ1298" s="100"/>
      <c r="AR1298" s="100"/>
      <c r="AS1298" s="100"/>
      <c r="AT1298" s="100"/>
      <c r="AU1298" s="100"/>
    </row>
    <row r="1299" spans="3:64" x14ac:dyDescent="0.2">
      <c r="C1299" s="26"/>
      <c r="D1299" s="26"/>
      <c r="AA1299" s="100"/>
      <c r="AB1299" s="100"/>
      <c r="AC1299" s="100"/>
      <c r="AD1299" s="100"/>
      <c r="AE1299" s="100"/>
      <c r="AG1299" s="121"/>
      <c r="AN1299" s="100"/>
      <c r="AO1299" s="100"/>
      <c r="AP1299" s="100"/>
      <c r="AQ1299" s="100"/>
      <c r="AR1299" s="100"/>
      <c r="AS1299" s="100"/>
      <c r="AT1299" s="100"/>
      <c r="AU1299" s="100"/>
    </row>
    <row r="1300" spans="3:64" x14ac:dyDescent="0.2">
      <c r="C1300" s="26"/>
      <c r="D1300" s="26"/>
      <c r="AA1300" s="100"/>
      <c r="AB1300" s="100"/>
      <c r="AC1300" s="100"/>
      <c r="AD1300" s="100"/>
      <c r="AE1300" s="100"/>
      <c r="AG1300" s="121"/>
      <c r="AN1300" s="100"/>
      <c r="AO1300" s="100"/>
      <c r="AP1300" s="100"/>
      <c r="AQ1300" s="100"/>
      <c r="AR1300" s="100"/>
      <c r="AS1300" s="100"/>
      <c r="AT1300" s="100"/>
      <c r="AU1300" s="100"/>
    </row>
    <row r="1301" spans="3:64" x14ac:dyDescent="0.2">
      <c r="C1301" s="26"/>
      <c r="D1301" s="26"/>
      <c r="AA1301" s="100"/>
      <c r="AB1301" s="100"/>
      <c r="AC1301" s="100"/>
      <c r="AD1301" s="100"/>
      <c r="AE1301" s="100"/>
      <c r="AG1301" s="121"/>
      <c r="AN1301" s="100"/>
      <c r="AO1301" s="100"/>
      <c r="AP1301" s="100"/>
      <c r="AQ1301" s="100"/>
      <c r="AR1301" s="100"/>
      <c r="AS1301" s="100"/>
      <c r="AT1301" s="100"/>
      <c r="AU1301" s="100"/>
    </row>
    <row r="1302" spans="3:64" x14ac:dyDescent="0.2">
      <c r="C1302" s="26"/>
      <c r="D1302" s="26"/>
      <c r="AA1302" s="100"/>
      <c r="AB1302" s="100"/>
      <c r="AC1302" s="100"/>
      <c r="AD1302" s="100"/>
      <c r="AE1302" s="100"/>
      <c r="AG1302" s="121"/>
      <c r="AN1302" s="100"/>
      <c r="AO1302" s="100"/>
      <c r="AP1302" s="100"/>
      <c r="AQ1302" s="100"/>
      <c r="AR1302" s="100"/>
      <c r="AS1302" s="100"/>
      <c r="AT1302" s="100"/>
      <c r="AU1302" s="100"/>
    </row>
    <row r="1303" spans="3:64" x14ac:dyDescent="0.2">
      <c r="C1303" s="26"/>
      <c r="D1303" s="26"/>
      <c r="AA1303" s="100"/>
      <c r="AB1303" s="100"/>
      <c r="AC1303" s="100"/>
      <c r="AD1303" s="100"/>
      <c r="AE1303" s="100"/>
      <c r="AG1303" s="121"/>
      <c r="AN1303" s="100"/>
      <c r="AO1303" s="100"/>
      <c r="AP1303" s="100"/>
      <c r="AQ1303" s="100"/>
      <c r="AR1303" s="100"/>
      <c r="AS1303" s="100"/>
      <c r="AT1303" s="100"/>
      <c r="AU1303" s="100"/>
    </row>
    <row r="1304" spans="3:64" x14ac:dyDescent="0.2">
      <c r="C1304" s="26"/>
      <c r="D1304" s="26"/>
      <c r="AA1304" s="100"/>
      <c r="AB1304" s="100"/>
      <c r="AC1304" s="100"/>
      <c r="AD1304" s="100"/>
      <c r="AE1304" s="100"/>
      <c r="AG1304" s="121"/>
      <c r="AN1304" s="100"/>
      <c r="AO1304" s="100"/>
      <c r="AP1304" s="100"/>
      <c r="AQ1304" s="100"/>
      <c r="AR1304" s="100"/>
      <c r="AS1304" s="100"/>
      <c r="AT1304" s="100"/>
      <c r="AU1304" s="100"/>
    </row>
    <row r="1305" spans="3:64" x14ac:dyDescent="0.2">
      <c r="C1305" s="26"/>
      <c r="D1305" s="26"/>
      <c r="AA1305" s="100"/>
      <c r="AB1305" s="100"/>
      <c r="AC1305" s="100"/>
      <c r="AD1305" s="100"/>
      <c r="AE1305" s="100"/>
      <c r="AG1305" s="121"/>
      <c r="AN1305" s="100"/>
      <c r="AO1305" s="100"/>
      <c r="AP1305" s="100"/>
      <c r="AQ1305" s="100"/>
      <c r="AR1305" s="100"/>
      <c r="AS1305" s="100"/>
      <c r="AT1305" s="100"/>
      <c r="AU1305" s="100"/>
    </row>
    <row r="1306" spans="3:64" x14ac:dyDescent="0.2">
      <c r="C1306" s="26"/>
      <c r="D1306" s="26"/>
      <c r="AA1306" s="100"/>
      <c r="AB1306" s="100"/>
      <c r="AC1306" s="100"/>
      <c r="AD1306" s="100"/>
      <c r="AE1306" s="100"/>
      <c r="AG1306" s="121"/>
      <c r="AN1306" s="100"/>
      <c r="AO1306" s="100"/>
      <c r="AP1306" s="100"/>
      <c r="AQ1306" s="100"/>
      <c r="AR1306" s="100"/>
      <c r="AS1306" s="100"/>
      <c r="AT1306" s="100"/>
      <c r="AU1306" s="100"/>
    </row>
    <row r="1307" spans="3:64" x14ac:dyDescent="0.2">
      <c r="C1307" s="26"/>
      <c r="D1307" s="26"/>
      <c r="AA1307" s="100"/>
      <c r="AB1307" s="100"/>
      <c r="AC1307" s="100"/>
      <c r="AD1307" s="100"/>
      <c r="AE1307" s="100"/>
      <c r="AG1307" s="121"/>
      <c r="AN1307" s="100"/>
      <c r="AO1307" s="100"/>
      <c r="AP1307" s="100"/>
      <c r="AQ1307" s="100"/>
      <c r="AR1307" s="100"/>
      <c r="AS1307" s="100"/>
      <c r="AT1307" s="100"/>
      <c r="AU1307" s="100"/>
    </row>
    <row r="1308" spans="3:64" x14ac:dyDescent="0.2">
      <c r="C1308" s="26"/>
      <c r="D1308" s="26"/>
      <c r="AA1308" s="100"/>
      <c r="AB1308" s="100"/>
      <c r="AC1308" s="100"/>
      <c r="AD1308" s="100"/>
      <c r="AE1308" s="100"/>
      <c r="AG1308" s="121"/>
      <c r="AN1308" s="100"/>
      <c r="AO1308" s="100"/>
      <c r="AP1308" s="100"/>
      <c r="AQ1308" s="100"/>
      <c r="AR1308" s="100"/>
      <c r="AS1308" s="100"/>
      <c r="AT1308" s="100"/>
      <c r="AU1308" s="100"/>
      <c r="AV1308" s="100"/>
      <c r="AW1308" s="100"/>
      <c r="AX1308" s="100"/>
      <c r="AY1308" s="100"/>
      <c r="AZ1308" s="100"/>
      <c r="BA1308" s="100"/>
      <c r="BB1308" s="100"/>
      <c r="BC1308" s="100"/>
      <c r="BD1308" s="100"/>
      <c r="BE1308" s="100"/>
      <c r="BF1308" s="100"/>
      <c r="BG1308" s="100"/>
      <c r="BH1308" s="100"/>
      <c r="BI1308" s="100"/>
      <c r="BJ1308" s="100"/>
      <c r="BK1308" s="100"/>
      <c r="BL1308" s="100"/>
    </row>
    <row r="1309" spans="3:64" x14ac:dyDescent="0.2">
      <c r="C1309" s="26"/>
      <c r="D1309" s="26"/>
      <c r="AA1309" s="100"/>
      <c r="AB1309" s="100"/>
      <c r="AC1309" s="100"/>
      <c r="AD1309" s="100"/>
      <c r="AE1309" s="100"/>
      <c r="AG1309" s="121"/>
      <c r="AN1309" s="100"/>
      <c r="AO1309" s="100"/>
      <c r="AP1309" s="100"/>
      <c r="AQ1309" s="100"/>
      <c r="AR1309" s="100"/>
      <c r="AS1309" s="100"/>
      <c r="AT1309" s="100"/>
      <c r="AU1309" s="100"/>
    </row>
    <row r="1310" spans="3:64" x14ac:dyDescent="0.2">
      <c r="C1310" s="26"/>
      <c r="D1310" s="26"/>
      <c r="AA1310" s="100"/>
      <c r="AB1310" s="100"/>
      <c r="AC1310" s="100"/>
      <c r="AD1310" s="100"/>
      <c r="AE1310" s="100"/>
      <c r="AG1310" s="121"/>
      <c r="AN1310" s="100"/>
      <c r="AO1310" s="100"/>
      <c r="AP1310" s="100"/>
      <c r="AQ1310" s="100"/>
      <c r="AR1310" s="100"/>
      <c r="AS1310" s="100"/>
      <c r="AT1310" s="100"/>
      <c r="AU1310" s="100"/>
      <c r="AV1310" s="100"/>
      <c r="AW1310" s="100"/>
      <c r="AX1310" s="100"/>
      <c r="AY1310" s="100"/>
      <c r="AZ1310" s="100"/>
      <c r="BA1310" s="100"/>
      <c r="BB1310" s="100"/>
      <c r="BC1310" s="100"/>
      <c r="BD1310" s="100"/>
      <c r="BE1310" s="100"/>
      <c r="BF1310" s="100"/>
      <c r="BG1310" s="100"/>
      <c r="BH1310" s="100"/>
      <c r="BI1310" s="100"/>
      <c r="BJ1310" s="100"/>
      <c r="BK1310" s="100"/>
      <c r="BL1310" s="100"/>
    </row>
    <row r="1311" spans="3:64" x14ac:dyDescent="0.2">
      <c r="C1311" s="26"/>
      <c r="D1311" s="26"/>
      <c r="AA1311" s="100"/>
      <c r="AB1311" s="100"/>
      <c r="AC1311" s="100"/>
      <c r="AD1311" s="100"/>
      <c r="AE1311" s="100"/>
      <c r="AG1311" s="121"/>
      <c r="AN1311" s="100"/>
      <c r="AO1311" s="100"/>
      <c r="AP1311" s="100"/>
      <c r="AQ1311" s="100"/>
      <c r="AR1311" s="100"/>
      <c r="AS1311" s="100"/>
      <c r="AT1311" s="100"/>
      <c r="AU1311" s="100"/>
    </row>
    <row r="1312" spans="3:64" x14ac:dyDescent="0.2">
      <c r="C1312" s="26"/>
      <c r="D1312" s="26"/>
      <c r="AA1312" s="100"/>
      <c r="AB1312" s="100"/>
      <c r="AC1312" s="100"/>
      <c r="AD1312" s="100"/>
      <c r="AE1312" s="100"/>
      <c r="AG1312" s="121"/>
      <c r="AN1312" s="100"/>
      <c r="AO1312" s="100"/>
      <c r="AP1312" s="100"/>
      <c r="AQ1312" s="100"/>
      <c r="AR1312" s="100"/>
      <c r="AS1312" s="100"/>
      <c r="AT1312" s="100"/>
      <c r="AU1312" s="100"/>
      <c r="AV1312" s="100"/>
      <c r="AW1312" s="100"/>
      <c r="AX1312" s="100"/>
      <c r="AY1312" s="100"/>
      <c r="AZ1312" s="100"/>
      <c r="BA1312" s="100"/>
      <c r="BB1312" s="100"/>
      <c r="BC1312" s="100"/>
      <c r="BD1312" s="100"/>
      <c r="BE1312" s="100"/>
      <c r="BF1312" s="100"/>
      <c r="BG1312" s="100"/>
      <c r="BH1312" s="100"/>
      <c r="BI1312" s="100"/>
      <c r="BJ1312" s="100"/>
      <c r="BK1312" s="100"/>
      <c r="BL1312" s="100"/>
    </row>
    <row r="1313" spans="3:64" x14ac:dyDescent="0.2">
      <c r="C1313" s="26"/>
      <c r="D1313" s="26"/>
      <c r="AA1313" s="100"/>
      <c r="AB1313" s="100"/>
      <c r="AC1313" s="100"/>
      <c r="AD1313" s="100"/>
      <c r="AE1313" s="100"/>
      <c r="AG1313" s="121"/>
      <c r="AN1313" s="100"/>
      <c r="AO1313" s="100"/>
      <c r="AP1313" s="100"/>
      <c r="AQ1313" s="100"/>
      <c r="AR1313" s="100"/>
      <c r="AS1313" s="100"/>
      <c r="AT1313" s="100"/>
      <c r="AU1313" s="100"/>
    </row>
    <row r="1314" spans="3:64" x14ac:dyDescent="0.2">
      <c r="C1314" s="26"/>
      <c r="D1314" s="26"/>
      <c r="AA1314" s="100"/>
      <c r="AB1314" s="100"/>
      <c r="AC1314" s="100"/>
      <c r="AD1314" s="100"/>
      <c r="AE1314" s="100"/>
      <c r="AG1314" s="121"/>
      <c r="AN1314" s="100"/>
      <c r="AO1314" s="100"/>
      <c r="AP1314" s="100"/>
      <c r="AQ1314" s="100"/>
      <c r="AR1314" s="100"/>
      <c r="AS1314" s="100"/>
      <c r="AT1314" s="100"/>
      <c r="AU1314" s="100"/>
    </row>
    <row r="1315" spans="3:64" x14ac:dyDescent="0.2">
      <c r="C1315" s="26"/>
      <c r="D1315" s="26"/>
      <c r="AA1315" s="100"/>
      <c r="AB1315" s="100"/>
      <c r="AC1315" s="100"/>
      <c r="AD1315" s="100"/>
      <c r="AE1315" s="100"/>
      <c r="AG1315" s="121"/>
      <c r="AN1315" s="100"/>
      <c r="AO1315" s="100"/>
      <c r="AP1315" s="100"/>
      <c r="AQ1315" s="100"/>
      <c r="AR1315" s="100"/>
      <c r="AS1315" s="100"/>
      <c r="AT1315" s="100"/>
      <c r="AU1315" s="100"/>
    </row>
    <row r="1316" spans="3:64" x14ac:dyDescent="0.2">
      <c r="C1316" s="26"/>
      <c r="D1316" s="26"/>
      <c r="AA1316" s="100"/>
      <c r="AB1316" s="100"/>
      <c r="AC1316" s="100"/>
      <c r="AD1316" s="100"/>
      <c r="AE1316" s="100"/>
      <c r="AG1316" s="121"/>
      <c r="AN1316" s="100"/>
      <c r="AO1316" s="100"/>
      <c r="AP1316" s="100"/>
      <c r="AQ1316" s="100"/>
      <c r="AR1316" s="100"/>
      <c r="AS1316" s="100"/>
      <c r="AT1316" s="100"/>
      <c r="AU1316" s="100"/>
    </row>
    <row r="1317" spans="3:64" x14ac:dyDescent="0.2">
      <c r="C1317" s="26"/>
      <c r="D1317" s="26"/>
      <c r="AA1317" s="100"/>
      <c r="AB1317" s="100"/>
      <c r="AC1317" s="100"/>
      <c r="AD1317" s="100"/>
      <c r="AE1317" s="100"/>
      <c r="AG1317" s="121"/>
      <c r="AN1317" s="100"/>
      <c r="AO1317" s="100"/>
      <c r="AP1317" s="100"/>
      <c r="AQ1317" s="100"/>
      <c r="AR1317" s="100"/>
      <c r="AS1317" s="100"/>
      <c r="AT1317" s="100"/>
      <c r="AU1317" s="100"/>
    </row>
    <row r="1318" spans="3:64" x14ac:dyDescent="0.2">
      <c r="C1318" s="26"/>
      <c r="D1318" s="26"/>
      <c r="AA1318" s="100"/>
      <c r="AB1318" s="100"/>
      <c r="AC1318" s="100"/>
      <c r="AD1318" s="100"/>
      <c r="AE1318" s="100"/>
      <c r="AG1318" s="121"/>
      <c r="AN1318" s="100"/>
      <c r="AO1318" s="100"/>
      <c r="AP1318" s="100"/>
      <c r="AQ1318" s="100"/>
      <c r="AR1318" s="100"/>
      <c r="AS1318" s="100"/>
      <c r="AT1318" s="100"/>
      <c r="AU1318" s="100"/>
    </row>
    <row r="1319" spans="3:64" x14ac:dyDescent="0.2">
      <c r="C1319" s="26"/>
      <c r="D1319" s="26"/>
      <c r="AA1319" s="100"/>
      <c r="AB1319" s="100"/>
      <c r="AC1319" s="100"/>
      <c r="AD1319" s="100"/>
      <c r="AE1319" s="100"/>
      <c r="AG1319" s="121"/>
      <c r="AN1319" s="100"/>
      <c r="AO1319" s="100"/>
      <c r="AP1319" s="100"/>
      <c r="AQ1319" s="100"/>
      <c r="AR1319" s="100"/>
      <c r="AS1319" s="100"/>
      <c r="AT1319" s="100"/>
      <c r="AU1319" s="100"/>
    </row>
    <row r="1320" spans="3:64" x14ac:dyDescent="0.2">
      <c r="C1320" s="26"/>
      <c r="D1320" s="26"/>
      <c r="AA1320" s="100"/>
      <c r="AB1320" s="100"/>
      <c r="AC1320" s="100"/>
      <c r="AD1320" s="100"/>
      <c r="AE1320" s="100"/>
      <c r="AG1320" s="121"/>
      <c r="AN1320" s="100"/>
      <c r="AO1320" s="100"/>
      <c r="AP1320" s="100"/>
      <c r="AQ1320" s="100"/>
      <c r="AR1320" s="100"/>
      <c r="AS1320" s="100"/>
      <c r="AT1320" s="100"/>
      <c r="AU1320" s="100"/>
    </row>
    <row r="1321" spans="3:64" x14ac:dyDescent="0.2">
      <c r="C1321" s="26"/>
      <c r="D1321" s="26"/>
      <c r="AA1321" s="100"/>
      <c r="AB1321" s="100"/>
      <c r="AC1321" s="100"/>
      <c r="AD1321" s="100"/>
      <c r="AE1321" s="100"/>
      <c r="AG1321" s="121"/>
      <c r="AN1321" s="100"/>
      <c r="AO1321" s="100"/>
      <c r="AP1321" s="100"/>
      <c r="AQ1321" s="100"/>
      <c r="AR1321" s="100"/>
      <c r="AS1321" s="100"/>
      <c r="AT1321" s="100"/>
      <c r="AU1321" s="100"/>
      <c r="AV1321" s="100"/>
    </row>
    <row r="1322" spans="3:64" x14ac:dyDescent="0.2">
      <c r="C1322" s="26"/>
      <c r="D1322" s="26"/>
      <c r="AA1322" s="100"/>
      <c r="AB1322" s="100"/>
      <c r="AC1322" s="100"/>
      <c r="AD1322" s="100"/>
      <c r="AE1322" s="100"/>
      <c r="AG1322" s="121"/>
      <c r="AN1322" s="100"/>
      <c r="AO1322" s="100"/>
      <c r="AP1322" s="100"/>
      <c r="AQ1322" s="100"/>
      <c r="AR1322" s="100"/>
      <c r="AS1322" s="100"/>
      <c r="AT1322" s="100"/>
      <c r="AU1322" s="100"/>
    </row>
    <row r="1323" spans="3:64" x14ac:dyDescent="0.2">
      <c r="C1323" s="26"/>
      <c r="D1323" s="26"/>
      <c r="AA1323" s="100"/>
      <c r="AB1323" s="100"/>
      <c r="AC1323" s="100"/>
      <c r="AD1323" s="100"/>
      <c r="AE1323" s="100"/>
      <c r="AG1323" s="121"/>
      <c r="AN1323" s="100"/>
      <c r="AO1323" s="100"/>
      <c r="AP1323" s="100"/>
      <c r="AQ1323" s="100"/>
      <c r="AR1323" s="100"/>
      <c r="AS1323" s="100"/>
      <c r="AT1323" s="100"/>
      <c r="AU1323" s="100"/>
      <c r="AV1323" s="100"/>
    </row>
    <row r="1324" spans="3:64" x14ac:dyDescent="0.2">
      <c r="C1324" s="26"/>
      <c r="D1324" s="26"/>
      <c r="AA1324" s="100"/>
      <c r="AB1324" s="100"/>
      <c r="AC1324" s="100"/>
      <c r="AD1324" s="100"/>
      <c r="AE1324" s="100"/>
      <c r="AG1324" s="121"/>
      <c r="AN1324" s="100"/>
      <c r="AO1324" s="100"/>
      <c r="AP1324" s="100"/>
      <c r="AQ1324" s="100"/>
      <c r="AR1324" s="100"/>
      <c r="AS1324" s="100"/>
      <c r="AT1324" s="100"/>
      <c r="AU1324" s="100"/>
      <c r="AV1324" s="100"/>
      <c r="AW1324" s="100"/>
      <c r="AX1324" s="100"/>
      <c r="AY1324" s="100"/>
      <c r="AZ1324" s="100"/>
      <c r="BA1324" s="100"/>
      <c r="BB1324" s="100"/>
      <c r="BC1324" s="100"/>
      <c r="BD1324" s="100"/>
      <c r="BE1324" s="100"/>
      <c r="BF1324" s="100"/>
      <c r="BG1324" s="100"/>
      <c r="BH1324" s="100"/>
      <c r="BI1324" s="100"/>
      <c r="BJ1324" s="100"/>
      <c r="BK1324" s="100"/>
      <c r="BL1324" s="100"/>
    </row>
    <row r="1325" spans="3:64" x14ac:dyDescent="0.2">
      <c r="C1325" s="26"/>
      <c r="D1325" s="26"/>
      <c r="AA1325" s="100"/>
      <c r="AB1325" s="100"/>
      <c r="AC1325" s="100"/>
      <c r="AD1325" s="100"/>
      <c r="AE1325" s="100"/>
      <c r="AG1325" s="121"/>
      <c r="AN1325" s="100"/>
      <c r="AO1325" s="100"/>
      <c r="AP1325" s="100"/>
      <c r="AQ1325" s="100"/>
      <c r="AR1325" s="100"/>
      <c r="AS1325" s="100"/>
      <c r="AT1325" s="100"/>
      <c r="AU1325" s="100"/>
    </row>
    <row r="1326" spans="3:64" x14ac:dyDescent="0.2">
      <c r="C1326" s="26"/>
      <c r="D1326" s="26"/>
      <c r="AA1326" s="100"/>
      <c r="AB1326" s="100"/>
      <c r="AC1326" s="100"/>
      <c r="AD1326" s="100"/>
      <c r="AE1326" s="100"/>
      <c r="AG1326" s="121"/>
      <c r="AN1326" s="100"/>
      <c r="AO1326" s="100"/>
      <c r="AP1326" s="100"/>
      <c r="AQ1326" s="100"/>
      <c r="AR1326" s="100"/>
      <c r="AS1326" s="100"/>
      <c r="AT1326" s="100"/>
      <c r="AU1326" s="100"/>
    </row>
    <row r="1327" spans="3:64" x14ac:dyDescent="0.2">
      <c r="C1327" s="26"/>
      <c r="D1327" s="26"/>
      <c r="AA1327" s="100"/>
      <c r="AB1327" s="100"/>
      <c r="AC1327" s="100"/>
      <c r="AD1327" s="100"/>
      <c r="AE1327" s="100"/>
      <c r="AG1327" s="121"/>
      <c r="AN1327" s="100"/>
      <c r="AO1327" s="100"/>
      <c r="AP1327" s="100"/>
      <c r="AQ1327" s="100"/>
      <c r="AR1327" s="100"/>
      <c r="AS1327" s="100"/>
      <c r="AT1327" s="100"/>
      <c r="AU1327" s="100"/>
    </row>
    <row r="1328" spans="3:64" x14ac:dyDescent="0.2">
      <c r="C1328" s="26"/>
      <c r="D1328" s="26"/>
      <c r="AA1328" s="100"/>
      <c r="AB1328" s="100"/>
      <c r="AC1328" s="100"/>
      <c r="AD1328" s="100"/>
      <c r="AE1328" s="100"/>
      <c r="AG1328" s="121"/>
      <c r="AN1328" s="100"/>
      <c r="AO1328" s="100"/>
      <c r="AP1328" s="100"/>
      <c r="AQ1328" s="100"/>
      <c r="AR1328" s="100"/>
      <c r="AS1328" s="100"/>
      <c r="AT1328" s="100"/>
      <c r="AU1328" s="100"/>
    </row>
    <row r="1329" spans="3:64" x14ac:dyDescent="0.2">
      <c r="C1329" s="26"/>
      <c r="D1329" s="26"/>
      <c r="AA1329" s="100"/>
      <c r="AB1329" s="100"/>
      <c r="AC1329" s="100"/>
      <c r="AD1329" s="100"/>
      <c r="AE1329" s="100"/>
      <c r="AG1329" s="121"/>
      <c r="AN1329" s="100"/>
      <c r="AO1329" s="100"/>
      <c r="AP1329" s="100"/>
      <c r="AQ1329" s="100"/>
      <c r="AR1329" s="100"/>
      <c r="AS1329" s="100"/>
      <c r="AT1329" s="100"/>
      <c r="AU1329" s="100"/>
    </row>
    <row r="1330" spans="3:64" x14ac:dyDescent="0.2">
      <c r="C1330" s="26"/>
      <c r="D1330" s="26"/>
      <c r="AA1330" s="100"/>
      <c r="AB1330" s="100"/>
      <c r="AC1330" s="100"/>
      <c r="AD1330" s="100"/>
      <c r="AE1330" s="100"/>
      <c r="AG1330" s="121"/>
      <c r="AN1330" s="100"/>
      <c r="AO1330" s="100"/>
      <c r="AP1330" s="100"/>
      <c r="AQ1330" s="100"/>
      <c r="AR1330" s="100"/>
      <c r="AS1330" s="100"/>
      <c r="AT1330" s="100"/>
      <c r="AU1330" s="100"/>
    </row>
    <row r="1331" spans="3:64" x14ac:dyDescent="0.2">
      <c r="C1331" s="26"/>
      <c r="D1331" s="26"/>
      <c r="AA1331" s="100"/>
      <c r="AB1331" s="100"/>
      <c r="AC1331" s="100"/>
      <c r="AD1331" s="100"/>
      <c r="AE1331" s="100"/>
      <c r="AG1331" s="121"/>
      <c r="AN1331" s="100"/>
      <c r="AO1331" s="100"/>
      <c r="AP1331" s="100"/>
      <c r="AQ1331" s="100"/>
      <c r="AR1331" s="100"/>
      <c r="AS1331" s="100"/>
      <c r="AT1331" s="100"/>
      <c r="AU1331" s="100"/>
      <c r="AV1331" s="100"/>
      <c r="AW1331" s="100"/>
      <c r="AX1331" s="100"/>
      <c r="AY1331" s="100"/>
      <c r="AZ1331" s="100"/>
      <c r="BA1331" s="100"/>
      <c r="BB1331" s="100"/>
      <c r="BC1331" s="100"/>
      <c r="BD1331" s="100"/>
      <c r="BE1331" s="100"/>
      <c r="BF1331" s="100"/>
      <c r="BG1331" s="100"/>
      <c r="BH1331" s="100"/>
      <c r="BI1331" s="100"/>
      <c r="BJ1331" s="100"/>
      <c r="BK1331" s="100"/>
      <c r="BL1331" s="100"/>
    </row>
    <row r="1332" spans="3:64" x14ac:dyDescent="0.2">
      <c r="C1332" s="26"/>
      <c r="D1332" s="26"/>
      <c r="AA1332" s="100"/>
      <c r="AB1332" s="100"/>
      <c r="AC1332" s="100"/>
      <c r="AD1332" s="100"/>
      <c r="AE1332" s="100"/>
      <c r="AG1332" s="121"/>
      <c r="AN1332" s="100"/>
      <c r="AO1332" s="100"/>
      <c r="AP1332" s="100"/>
      <c r="AQ1332" s="100"/>
      <c r="AR1332" s="100"/>
      <c r="AS1332" s="100"/>
      <c r="AT1332" s="100"/>
      <c r="AU1332" s="100"/>
      <c r="AV1332" s="100"/>
      <c r="AX1332" s="100"/>
    </row>
    <row r="1333" spans="3:64" x14ac:dyDescent="0.2">
      <c r="C1333" s="26"/>
      <c r="D1333" s="26"/>
      <c r="AA1333" s="100"/>
      <c r="AB1333" s="100"/>
      <c r="AC1333" s="100"/>
      <c r="AD1333" s="100"/>
      <c r="AE1333" s="100"/>
      <c r="AG1333" s="121"/>
      <c r="AN1333" s="100"/>
      <c r="AO1333" s="100"/>
      <c r="AP1333" s="100"/>
      <c r="AQ1333" s="100"/>
      <c r="AR1333" s="100"/>
      <c r="AS1333" s="100"/>
      <c r="AT1333" s="100"/>
      <c r="AU1333" s="100"/>
      <c r="AV1333" s="100"/>
      <c r="AW1333" s="100"/>
      <c r="AX1333" s="100"/>
      <c r="AY1333" s="100"/>
      <c r="AZ1333" s="100"/>
      <c r="BA1333" s="100"/>
      <c r="BB1333" s="100"/>
      <c r="BC1333" s="100"/>
      <c r="BD1333" s="100"/>
      <c r="BE1333" s="100"/>
      <c r="BF1333" s="100"/>
      <c r="BG1333" s="100"/>
      <c r="BH1333" s="100"/>
      <c r="BI1333" s="100"/>
      <c r="BJ1333" s="100"/>
      <c r="BK1333" s="100"/>
      <c r="BL1333" s="100"/>
    </row>
    <row r="1334" spans="3:64" x14ac:dyDescent="0.2">
      <c r="C1334" s="26"/>
      <c r="D1334" s="26"/>
      <c r="AA1334" s="100"/>
      <c r="AB1334" s="100"/>
      <c r="AC1334" s="100"/>
      <c r="AD1334" s="100"/>
      <c r="AE1334" s="100"/>
      <c r="AG1334" s="121"/>
      <c r="AN1334" s="100"/>
      <c r="AO1334" s="100"/>
      <c r="AP1334" s="100"/>
      <c r="AQ1334" s="100"/>
      <c r="AR1334" s="100"/>
      <c r="AS1334" s="100"/>
      <c r="AT1334" s="100"/>
      <c r="AU1334" s="100"/>
      <c r="AV1334" s="100"/>
      <c r="AW1334" s="100"/>
      <c r="AX1334" s="100"/>
      <c r="AY1334" s="100"/>
      <c r="AZ1334" s="100"/>
      <c r="BA1334" s="100"/>
      <c r="BB1334" s="100"/>
      <c r="BC1334" s="100"/>
      <c r="BD1334" s="100"/>
      <c r="BE1334" s="100"/>
      <c r="BF1334" s="100"/>
      <c r="BG1334" s="100"/>
      <c r="BH1334" s="100"/>
      <c r="BI1334" s="100"/>
      <c r="BJ1334" s="100"/>
      <c r="BK1334" s="100"/>
      <c r="BL1334" s="100"/>
    </row>
    <row r="1335" spans="3:64" x14ac:dyDescent="0.2">
      <c r="C1335" s="26"/>
      <c r="D1335" s="26"/>
      <c r="AA1335" s="100"/>
      <c r="AB1335" s="100"/>
      <c r="AC1335" s="100"/>
      <c r="AD1335" s="100"/>
      <c r="AE1335" s="100"/>
      <c r="AG1335" s="121"/>
      <c r="AN1335" s="100"/>
      <c r="AO1335" s="100"/>
      <c r="AP1335" s="100"/>
      <c r="AQ1335" s="100"/>
      <c r="AR1335" s="100"/>
      <c r="AS1335" s="100"/>
      <c r="AT1335" s="100"/>
      <c r="AU1335" s="100"/>
    </row>
    <row r="1336" spans="3:64" x14ac:dyDescent="0.2">
      <c r="C1336" s="26"/>
      <c r="D1336" s="26"/>
      <c r="AA1336" s="100"/>
      <c r="AB1336" s="100"/>
      <c r="AC1336" s="100"/>
      <c r="AD1336" s="100"/>
      <c r="AE1336" s="100"/>
      <c r="AG1336" s="121"/>
      <c r="AN1336" s="100"/>
      <c r="AO1336" s="100"/>
      <c r="AP1336" s="100"/>
      <c r="AQ1336" s="100"/>
      <c r="AR1336" s="100"/>
      <c r="AS1336" s="100"/>
      <c r="AT1336" s="100"/>
      <c r="AU1336" s="100"/>
    </row>
    <row r="1337" spans="3:64" x14ac:dyDescent="0.2">
      <c r="C1337" s="26"/>
      <c r="D1337" s="26"/>
      <c r="AA1337" s="100"/>
      <c r="AB1337" s="100"/>
      <c r="AC1337" s="100"/>
      <c r="AD1337" s="100"/>
      <c r="AE1337" s="100"/>
      <c r="AG1337" s="121"/>
      <c r="AN1337" s="100"/>
      <c r="AO1337" s="100"/>
      <c r="AP1337" s="100"/>
      <c r="AQ1337" s="100"/>
      <c r="AR1337" s="100"/>
      <c r="AS1337" s="100"/>
      <c r="AT1337" s="100"/>
      <c r="AU1337" s="100"/>
    </row>
    <row r="1338" spans="3:64" x14ac:dyDescent="0.2">
      <c r="C1338" s="26"/>
      <c r="D1338" s="26"/>
      <c r="AA1338" s="100"/>
      <c r="AB1338" s="100"/>
      <c r="AC1338" s="100"/>
      <c r="AD1338" s="100"/>
      <c r="AE1338" s="100"/>
      <c r="AG1338" s="121"/>
      <c r="AN1338" s="100"/>
      <c r="AO1338" s="100"/>
      <c r="AP1338" s="100"/>
      <c r="AQ1338" s="100"/>
      <c r="AR1338" s="100"/>
      <c r="AS1338" s="100"/>
      <c r="AT1338" s="100"/>
      <c r="AU1338" s="100"/>
    </row>
    <row r="1339" spans="3:64" x14ac:dyDescent="0.2">
      <c r="C1339" s="26"/>
      <c r="D1339" s="26"/>
      <c r="AA1339" s="100"/>
      <c r="AB1339" s="100"/>
      <c r="AC1339" s="100"/>
      <c r="AD1339" s="100"/>
      <c r="AE1339" s="100"/>
      <c r="AG1339" s="121"/>
      <c r="AN1339" s="100"/>
      <c r="AO1339" s="100"/>
      <c r="AP1339" s="100"/>
      <c r="AQ1339" s="100"/>
      <c r="AR1339" s="100"/>
      <c r="AS1339" s="100"/>
      <c r="AT1339" s="100"/>
      <c r="AU1339" s="100"/>
    </row>
    <row r="1340" spans="3:64" x14ac:dyDescent="0.2">
      <c r="C1340" s="26"/>
      <c r="D1340" s="26"/>
      <c r="AA1340" s="100"/>
      <c r="AB1340" s="100"/>
      <c r="AC1340" s="100"/>
      <c r="AD1340" s="100"/>
      <c r="AE1340" s="100"/>
      <c r="AG1340" s="121"/>
      <c r="AN1340" s="100"/>
      <c r="AO1340" s="100"/>
      <c r="AP1340" s="100"/>
      <c r="AQ1340" s="100"/>
      <c r="AR1340" s="100"/>
      <c r="AS1340" s="100"/>
      <c r="AT1340" s="100"/>
      <c r="AU1340" s="100"/>
    </row>
    <row r="1341" spans="3:64" x14ac:dyDescent="0.2">
      <c r="C1341" s="26"/>
      <c r="D1341" s="26"/>
      <c r="AA1341" s="100"/>
      <c r="AB1341" s="100"/>
      <c r="AC1341" s="100"/>
      <c r="AD1341" s="100"/>
      <c r="AE1341" s="100"/>
      <c r="AG1341" s="121"/>
      <c r="AN1341" s="100"/>
      <c r="AO1341" s="100"/>
      <c r="AP1341" s="100"/>
      <c r="AQ1341" s="100"/>
      <c r="AR1341" s="100"/>
      <c r="AS1341" s="100"/>
      <c r="AT1341" s="100"/>
      <c r="AU1341" s="100"/>
    </row>
    <row r="1342" spans="3:64" x14ac:dyDescent="0.2">
      <c r="C1342" s="26"/>
      <c r="D1342" s="26"/>
      <c r="AA1342" s="100"/>
      <c r="AB1342" s="100"/>
      <c r="AC1342" s="100"/>
      <c r="AD1342" s="100"/>
      <c r="AE1342" s="100"/>
      <c r="AG1342" s="121"/>
      <c r="AN1342" s="100"/>
      <c r="AO1342" s="100"/>
      <c r="AP1342" s="100"/>
      <c r="AQ1342" s="100"/>
      <c r="AR1342" s="100"/>
      <c r="AS1342" s="100"/>
      <c r="AT1342" s="100"/>
      <c r="AU1342" s="100"/>
    </row>
    <row r="1343" spans="3:64" x14ac:dyDescent="0.2">
      <c r="C1343" s="26"/>
      <c r="D1343" s="26"/>
      <c r="AA1343" s="100"/>
      <c r="AB1343" s="100"/>
      <c r="AC1343" s="100"/>
      <c r="AD1343" s="100"/>
      <c r="AE1343" s="100"/>
      <c r="AG1343" s="121"/>
      <c r="AN1343" s="100"/>
      <c r="AO1343" s="100"/>
      <c r="AP1343" s="100"/>
      <c r="AQ1343" s="100"/>
      <c r="AR1343" s="100"/>
      <c r="AS1343" s="100"/>
      <c r="AT1343" s="100"/>
      <c r="AU1343" s="100"/>
    </row>
    <row r="1344" spans="3:64" x14ac:dyDescent="0.2">
      <c r="C1344" s="26"/>
      <c r="D1344" s="26"/>
      <c r="AA1344" s="100"/>
      <c r="AB1344" s="100"/>
      <c r="AC1344" s="100"/>
      <c r="AD1344" s="100"/>
      <c r="AE1344" s="100"/>
      <c r="AG1344" s="121"/>
      <c r="AN1344" s="100"/>
      <c r="AO1344" s="100"/>
      <c r="AP1344" s="100"/>
      <c r="AQ1344" s="100"/>
      <c r="AR1344" s="100"/>
      <c r="AS1344" s="100"/>
      <c r="AT1344" s="100"/>
      <c r="AU1344" s="100"/>
    </row>
    <row r="1345" spans="3:64" x14ac:dyDescent="0.2">
      <c r="C1345" s="26"/>
      <c r="D1345" s="26"/>
      <c r="AA1345" s="100"/>
      <c r="AB1345" s="100"/>
      <c r="AC1345" s="100"/>
      <c r="AD1345" s="100"/>
      <c r="AE1345" s="100"/>
      <c r="AG1345" s="121"/>
      <c r="AN1345" s="100"/>
      <c r="AO1345" s="100"/>
      <c r="AP1345" s="100"/>
      <c r="AQ1345" s="100"/>
      <c r="AR1345" s="100"/>
      <c r="AS1345" s="100"/>
      <c r="AT1345" s="100"/>
      <c r="AU1345" s="100"/>
    </row>
    <row r="1346" spans="3:64" x14ac:dyDescent="0.2">
      <c r="C1346" s="26"/>
      <c r="D1346" s="26"/>
      <c r="AA1346" s="100"/>
      <c r="AB1346" s="100"/>
      <c r="AC1346" s="100"/>
      <c r="AD1346" s="100"/>
      <c r="AE1346" s="100"/>
      <c r="AG1346" s="121"/>
      <c r="AN1346" s="100"/>
      <c r="AO1346" s="100"/>
      <c r="AP1346" s="100"/>
      <c r="AQ1346" s="100"/>
      <c r="AR1346" s="100"/>
      <c r="AS1346" s="100"/>
      <c r="AT1346" s="100"/>
      <c r="AU1346" s="100"/>
    </row>
    <row r="1347" spans="3:64" x14ac:dyDescent="0.2">
      <c r="C1347" s="26"/>
      <c r="D1347" s="26"/>
      <c r="AA1347" s="100"/>
      <c r="AB1347" s="100"/>
      <c r="AC1347" s="100"/>
      <c r="AD1347" s="100"/>
      <c r="AE1347" s="100"/>
      <c r="AG1347" s="121"/>
      <c r="AN1347" s="100"/>
      <c r="AO1347" s="100"/>
      <c r="AP1347" s="100"/>
      <c r="AQ1347" s="100"/>
      <c r="AR1347" s="100"/>
      <c r="AS1347" s="100"/>
      <c r="AT1347" s="100"/>
      <c r="AU1347" s="100"/>
    </row>
    <row r="1348" spans="3:64" x14ac:dyDescent="0.2">
      <c r="C1348" s="26"/>
      <c r="D1348" s="26"/>
      <c r="AA1348" s="100"/>
      <c r="AB1348" s="100"/>
      <c r="AC1348" s="100"/>
      <c r="AD1348" s="100"/>
      <c r="AE1348" s="100"/>
      <c r="AG1348" s="121"/>
      <c r="AN1348" s="100"/>
      <c r="AO1348" s="100"/>
      <c r="AP1348" s="100"/>
      <c r="AQ1348" s="100"/>
      <c r="AR1348" s="100"/>
      <c r="AS1348" s="100"/>
      <c r="AT1348" s="100"/>
      <c r="AU1348" s="100"/>
    </row>
    <row r="1349" spans="3:64" x14ac:dyDescent="0.2">
      <c r="C1349" s="26"/>
      <c r="D1349" s="26"/>
      <c r="AA1349" s="100"/>
      <c r="AB1349" s="100"/>
      <c r="AC1349" s="100"/>
      <c r="AD1349" s="100"/>
      <c r="AE1349" s="100"/>
      <c r="AG1349" s="121"/>
      <c r="AN1349" s="100"/>
      <c r="AO1349" s="100"/>
      <c r="AP1349" s="100"/>
      <c r="AQ1349" s="100"/>
      <c r="AR1349" s="100"/>
      <c r="AS1349" s="100"/>
      <c r="AT1349" s="100"/>
      <c r="AU1349" s="100"/>
    </row>
    <row r="1350" spans="3:64" x14ac:dyDescent="0.2">
      <c r="C1350" s="26"/>
      <c r="D1350" s="26"/>
      <c r="AA1350" s="100"/>
      <c r="AB1350" s="100"/>
      <c r="AC1350" s="100"/>
      <c r="AD1350" s="100"/>
      <c r="AE1350" s="100"/>
      <c r="AG1350" s="121"/>
      <c r="AN1350" s="100"/>
      <c r="AO1350" s="100"/>
      <c r="AP1350" s="100"/>
      <c r="AQ1350" s="100"/>
      <c r="AR1350" s="100"/>
      <c r="AS1350" s="100"/>
      <c r="AT1350" s="100"/>
      <c r="AU1350" s="100"/>
    </row>
    <row r="1351" spans="3:64" x14ac:dyDescent="0.2">
      <c r="C1351" s="26"/>
      <c r="D1351" s="26"/>
      <c r="AA1351" s="100"/>
      <c r="AB1351" s="100"/>
      <c r="AC1351" s="100"/>
      <c r="AD1351" s="100"/>
      <c r="AE1351" s="100"/>
      <c r="AG1351" s="121"/>
      <c r="AN1351" s="100"/>
      <c r="AO1351" s="100"/>
      <c r="AP1351" s="100"/>
      <c r="AQ1351" s="100"/>
      <c r="AR1351" s="100"/>
      <c r="AS1351" s="100"/>
      <c r="AT1351" s="100"/>
      <c r="AU1351" s="100"/>
    </row>
    <row r="1352" spans="3:64" x14ac:dyDescent="0.2">
      <c r="C1352" s="26"/>
      <c r="D1352" s="26"/>
      <c r="AA1352" s="100"/>
      <c r="AB1352" s="100"/>
      <c r="AC1352" s="100"/>
      <c r="AD1352" s="100"/>
      <c r="AE1352" s="100"/>
      <c r="AG1352" s="121"/>
      <c r="AN1352" s="100"/>
      <c r="AO1352" s="100"/>
      <c r="AP1352" s="100"/>
      <c r="AQ1352" s="100"/>
      <c r="AR1352" s="100"/>
      <c r="AS1352" s="100"/>
      <c r="AT1352" s="100"/>
      <c r="AU1352" s="100"/>
      <c r="AV1352" s="100"/>
      <c r="AX1352" s="100"/>
      <c r="AY1352" s="100"/>
      <c r="AZ1352" s="100"/>
      <c r="BA1352" s="100"/>
      <c r="BB1352" s="100"/>
      <c r="BC1352" s="100"/>
      <c r="BD1352" s="100"/>
      <c r="BE1352" s="100"/>
      <c r="BF1352" s="100"/>
      <c r="BG1352" s="100"/>
      <c r="BH1352" s="100"/>
      <c r="BI1352" s="100"/>
      <c r="BJ1352" s="100"/>
      <c r="BK1352" s="100"/>
      <c r="BL1352" s="100"/>
    </row>
    <row r="1353" spans="3:64" x14ac:dyDescent="0.2">
      <c r="C1353" s="26"/>
      <c r="D1353" s="26"/>
      <c r="AA1353" s="100"/>
      <c r="AB1353" s="100"/>
      <c r="AC1353" s="100"/>
      <c r="AD1353" s="100"/>
      <c r="AE1353" s="100"/>
      <c r="AG1353" s="121"/>
      <c r="AN1353" s="100"/>
      <c r="AO1353" s="100"/>
      <c r="AP1353" s="100"/>
      <c r="AQ1353" s="100"/>
      <c r="AR1353" s="100"/>
      <c r="AS1353" s="100"/>
      <c r="AT1353" s="100"/>
      <c r="AU1353" s="100"/>
    </row>
    <row r="1354" spans="3:64" x14ac:dyDescent="0.2">
      <c r="C1354" s="26"/>
      <c r="D1354" s="26"/>
      <c r="AA1354" s="100"/>
      <c r="AB1354" s="100"/>
      <c r="AC1354" s="100"/>
      <c r="AD1354" s="100"/>
      <c r="AE1354" s="100"/>
      <c r="AG1354" s="121"/>
      <c r="AN1354" s="100"/>
      <c r="AO1354" s="100"/>
      <c r="AP1354" s="100"/>
      <c r="AQ1354" s="100"/>
      <c r="AR1354" s="100"/>
      <c r="AS1354" s="100"/>
      <c r="AT1354" s="100"/>
      <c r="AU1354" s="100"/>
    </row>
    <row r="1355" spans="3:64" x14ac:dyDescent="0.2">
      <c r="C1355" s="26"/>
      <c r="D1355" s="26"/>
      <c r="AA1355" s="100"/>
      <c r="AB1355" s="100"/>
      <c r="AC1355" s="100"/>
      <c r="AD1355" s="100"/>
      <c r="AE1355" s="100"/>
      <c r="AG1355" s="121"/>
      <c r="AN1355" s="100"/>
      <c r="AO1355" s="100"/>
      <c r="AP1355" s="100"/>
      <c r="AQ1355" s="100"/>
      <c r="AR1355" s="100"/>
      <c r="AS1355" s="100"/>
      <c r="AT1355" s="100"/>
      <c r="AU1355" s="100"/>
    </row>
    <row r="1356" spans="3:64" x14ac:dyDescent="0.2">
      <c r="C1356" s="26"/>
      <c r="D1356" s="26"/>
      <c r="AA1356" s="100"/>
      <c r="AB1356" s="100"/>
      <c r="AC1356" s="100"/>
      <c r="AD1356" s="100"/>
      <c r="AE1356" s="100"/>
      <c r="AG1356" s="121"/>
      <c r="AN1356" s="100"/>
      <c r="AO1356" s="100"/>
      <c r="AP1356" s="100"/>
      <c r="AQ1356" s="100"/>
      <c r="AR1356" s="100"/>
      <c r="AS1356" s="100"/>
      <c r="AT1356" s="100"/>
      <c r="AU1356" s="100"/>
      <c r="AV1356" s="100"/>
      <c r="AX1356" s="100"/>
    </row>
    <row r="1357" spans="3:64" x14ac:dyDescent="0.2">
      <c r="C1357" s="26"/>
      <c r="D1357" s="26"/>
      <c r="AA1357" s="100"/>
      <c r="AB1357" s="100"/>
      <c r="AC1357" s="100"/>
      <c r="AD1357" s="100"/>
      <c r="AE1357" s="100"/>
      <c r="AG1357" s="121"/>
      <c r="AN1357" s="100"/>
      <c r="AO1357" s="100"/>
      <c r="AP1357" s="100"/>
      <c r="AQ1357" s="100"/>
      <c r="AR1357" s="100"/>
      <c r="AS1357" s="100"/>
      <c r="AT1357" s="100"/>
      <c r="AU1357" s="100"/>
    </row>
    <row r="1358" spans="3:64" x14ac:dyDescent="0.2">
      <c r="C1358" s="26"/>
      <c r="D1358" s="26"/>
      <c r="AA1358" s="100"/>
      <c r="AB1358" s="100"/>
      <c r="AC1358" s="100"/>
      <c r="AD1358" s="100"/>
      <c r="AE1358" s="100"/>
      <c r="AG1358" s="121"/>
      <c r="AN1358" s="100"/>
      <c r="AO1358" s="100"/>
      <c r="AP1358" s="100"/>
      <c r="AQ1358" s="100"/>
      <c r="AR1358" s="100"/>
      <c r="AS1358" s="100"/>
      <c r="AT1358" s="100"/>
      <c r="AU1358" s="100"/>
      <c r="AV1358" s="100"/>
      <c r="AX1358" s="100"/>
      <c r="AY1358" s="100"/>
      <c r="AZ1358" s="100"/>
      <c r="BA1358" s="100"/>
      <c r="BB1358" s="100"/>
      <c r="BC1358" s="100"/>
      <c r="BD1358" s="100"/>
      <c r="BE1358" s="100"/>
      <c r="BF1358" s="100"/>
      <c r="BG1358" s="100"/>
      <c r="BH1358" s="100"/>
      <c r="BI1358" s="100"/>
      <c r="BJ1358" s="100"/>
      <c r="BK1358" s="100"/>
      <c r="BL1358" s="100"/>
    </row>
    <row r="1359" spans="3:64" x14ac:dyDescent="0.2">
      <c r="C1359" s="26"/>
      <c r="D1359" s="26"/>
      <c r="AA1359" s="100"/>
      <c r="AB1359" s="100"/>
      <c r="AC1359" s="100"/>
      <c r="AD1359" s="100"/>
      <c r="AE1359" s="100"/>
      <c r="AG1359" s="121"/>
      <c r="AN1359" s="100"/>
      <c r="AO1359" s="100"/>
      <c r="AP1359" s="100"/>
      <c r="AQ1359" s="100"/>
      <c r="AR1359" s="100"/>
      <c r="AS1359" s="100"/>
      <c r="AT1359" s="100"/>
      <c r="AU1359" s="100"/>
    </row>
    <row r="1360" spans="3:64" x14ac:dyDescent="0.2">
      <c r="C1360" s="26"/>
      <c r="D1360" s="26"/>
      <c r="AA1360" s="100"/>
      <c r="AB1360" s="100"/>
      <c r="AC1360" s="100"/>
      <c r="AD1360" s="100"/>
      <c r="AE1360" s="100"/>
      <c r="AG1360" s="121"/>
      <c r="AN1360" s="100"/>
      <c r="AO1360" s="100"/>
      <c r="AP1360" s="100"/>
      <c r="AQ1360" s="100"/>
      <c r="AR1360" s="100"/>
      <c r="AS1360" s="100"/>
      <c r="AT1360" s="100"/>
      <c r="AU1360" s="100"/>
    </row>
    <row r="1361" spans="3:64" x14ac:dyDescent="0.2">
      <c r="C1361" s="26"/>
      <c r="D1361" s="26"/>
      <c r="AA1361" s="100"/>
      <c r="AB1361" s="100"/>
      <c r="AC1361" s="100"/>
      <c r="AD1361" s="100"/>
      <c r="AE1361" s="100"/>
      <c r="AG1361" s="121"/>
      <c r="AN1361" s="100"/>
      <c r="AO1361" s="100"/>
      <c r="AP1361" s="100"/>
      <c r="AQ1361" s="100"/>
      <c r="AR1361" s="100"/>
      <c r="AS1361" s="100"/>
      <c r="AT1361" s="100"/>
      <c r="AU1361" s="100"/>
      <c r="AV1361" s="100"/>
    </row>
    <row r="1362" spans="3:64" x14ac:dyDescent="0.2">
      <c r="C1362" s="26"/>
      <c r="D1362" s="26"/>
      <c r="AA1362" s="100"/>
      <c r="AB1362" s="100"/>
      <c r="AC1362" s="100"/>
      <c r="AD1362" s="100"/>
      <c r="AE1362" s="100"/>
      <c r="AG1362" s="121"/>
      <c r="AN1362" s="100"/>
      <c r="AO1362" s="100"/>
      <c r="AP1362" s="100"/>
      <c r="AQ1362" s="100"/>
      <c r="AR1362" s="100"/>
      <c r="AS1362" s="100"/>
      <c r="AT1362" s="100"/>
      <c r="AU1362" s="100"/>
      <c r="AV1362" s="100"/>
    </row>
    <row r="1363" spans="3:64" x14ac:dyDescent="0.2">
      <c r="C1363" s="26"/>
      <c r="D1363" s="26"/>
      <c r="AA1363" s="100"/>
      <c r="AB1363" s="100"/>
      <c r="AC1363" s="100"/>
      <c r="AD1363" s="100"/>
      <c r="AE1363" s="100"/>
      <c r="AG1363" s="121"/>
      <c r="AN1363" s="100"/>
      <c r="AO1363" s="100"/>
      <c r="AP1363" s="100"/>
      <c r="AQ1363" s="100"/>
      <c r="AR1363" s="100"/>
      <c r="AS1363" s="100"/>
      <c r="AT1363" s="100"/>
      <c r="AU1363" s="100"/>
      <c r="AV1363" s="100"/>
      <c r="AW1363" s="100"/>
      <c r="AX1363" s="100"/>
      <c r="AY1363" s="100"/>
      <c r="AZ1363" s="100"/>
      <c r="BA1363" s="100"/>
      <c r="BB1363" s="100"/>
      <c r="BC1363" s="100"/>
      <c r="BD1363" s="100"/>
      <c r="BE1363" s="100"/>
      <c r="BF1363" s="100"/>
      <c r="BG1363" s="100"/>
      <c r="BH1363" s="100"/>
      <c r="BI1363" s="100"/>
      <c r="BJ1363" s="100"/>
      <c r="BK1363" s="100"/>
      <c r="BL1363" s="100"/>
    </row>
    <row r="1364" spans="3:64" x14ac:dyDescent="0.2">
      <c r="C1364" s="26"/>
      <c r="D1364" s="26"/>
      <c r="AA1364" s="100"/>
      <c r="AB1364" s="100"/>
      <c r="AC1364" s="100"/>
      <c r="AD1364" s="100"/>
      <c r="AE1364" s="100"/>
      <c r="AG1364" s="121"/>
      <c r="AN1364" s="100"/>
      <c r="AO1364" s="100"/>
      <c r="AP1364" s="100"/>
      <c r="AQ1364" s="100"/>
      <c r="AR1364" s="100"/>
      <c r="AS1364" s="100"/>
      <c r="AT1364" s="100"/>
      <c r="AU1364" s="100"/>
    </row>
    <row r="1365" spans="3:64" x14ac:dyDescent="0.2">
      <c r="C1365" s="26"/>
      <c r="D1365" s="26"/>
      <c r="AA1365" s="100"/>
      <c r="AB1365" s="100"/>
      <c r="AC1365" s="100"/>
      <c r="AD1365" s="100"/>
      <c r="AE1365" s="100"/>
      <c r="AG1365" s="121"/>
      <c r="AN1365" s="100"/>
      <c r="AO1365" s="100"/>
      <c r="AP1365" s="100"/>
      <c r="AQ1365" s="100"/>
      <c r="AR1365" s="100"/>
      <c r="AS1365" s="100"/>
      <c r="AT1365" s="100"/>
      <c r="AU1365" s="100"/>
    </row>
    <row r="1366" spans="3:64" x14ac:dyDescent="0.2">
      <c r="C1366" s="26"/>
      <c r="D1366" s="26"/>
      <c r="AA1366" s="100"/>
      <c r="AB1366" s="100"/>
      <c r="AC1366" s="100"/>
      <c r="AD1366" s="100"/>
      <c r="AE1366" s="100"/>
      <c r="AG1366" s="121"/>
      <c r="AN1366" s="100"/>
      <c r="AO1366" s="100"/>
      <c r="AP1366" s="100"/>
      <c r="AQ1366" s="100"/>
      <c r="AR1366" s="100"/>
      <c r="AS1366" s="100"/>
      <c r="AT1366" s="100"/>
      <c r="AU1366" s="100"/>
      <c r="AV1366" s="100"/>
      <c r="AX1366" s="100"/>
      <c r="AY1366" s="100"/>
      <c r="AZ1366" s="100"/>
      <c r="BA1366" s="100"/>
      <c r="BB1366" s="100"/>
      <c r="BC1366" s="100"/>
      <c r="BD1366" s="100"/>
      <c r="BE1366" s="100"/>
      <c r="BF1366" s="100"/>
      <c r="BG1366" s="100"/>
      <c r="BH1366" s="100"/>
      <c r="BI1366" s="100"/>
      <c r="BJ1366" s="100"/>
      <c r="BK1366" s="100"/>
      <c r="BL1366" s="100"/>
    </row>
    <row r="1367" spans="3:64" x14ac:dyDescent="0.2">
      <c r="C1367" s="26"/>
      <c r="D1367" s="26"/>
      <c r="AA1367" s="100"/>
      <c r="AB1367" s="100"/>
      <c r="AC1367" s="100"/>
      <c r="AD1367" s="100"/>
      <c r="AE1367" s="100"/>
      <c r="AG1367" s="121"/>
      <c r="AN1367" s="100"/>
      <c r="AO1367" s="100"/>
      <c r="AP1367" s="100"/>
      <c r="AQ1367" s="100"/>
      <c r="AR1367" s="100"/>
      <c r="AS1367" s="100"/>
      <c r="AT1367" s="100"/>
      <c r="AU1367" s="100"/>
      <c r="AV1367" s="100"/>
      <c r="AW1367" s="100"/>
      <c r="AX1367" s="100"/>
      <c r="AY1367" s="100"/>
      <c r="AZ1367" s="100"/>
      <c r="BA1367" s="100"/>
      <c r="BB1367" s="100"/>
      <c r="BC1367" s="100"/>
      <c r="BD1367" s="100"/>
      <c r="BE1367" s="100"/>
      <c r="BF1367" s="100"/>
      <c r="BG1367" s="100"/>
      <c r="BH1367" s="100"/>
      <c r="BI1367" s="100"/>
      <c r="BJ1367" s="100"/>
      <c r="BK1367" s="100"/>
      <c r="BL1367" s="100"/>
    </row>
    <row r="1368" spans="3:64" x14ac:dyDescent="0.2">
      <c r="C1368" s="26"/>
      <c r="D1368" s="26"/>
      <c r="AA1368" s="100"/>
      <c r="AB1368" s="100"/>
      <c r="AC1368" s="100"/>
      <c r="AD1368" s="100"/>
      <c r="AE1368" s="100"/>
      <c r="AG1368" s="121"/>
      <c r="AN1368" s="100"/>
      <c r="AO1368" s="100"/>
      <c r="AP1368" s="100"/>
      <c r="AQ1368" s="100"/>
      <c r="AR1368" s="100"/>
      <c r="AS1368" s="100"/>
      <c r="AT1368" s="100"/>
      <c r="AU1368" s="100"/>
    </row>
    <row r="1369" spans="3:64" x14ac:dyDescent="0.2">
      <c r="C1369" s="26"/>
      <c r="D1369" s="26"/>
      <c r="AA1369" s="100"/>
      <c r="AB1369" s="100"/>
      <c r="AC1369" s="100"/>
      <c r="AD1369" s="100"/>
      <c r="AE1369" s="100"/>
      <c r="AG1369" s="121"/>
      <c r="AN1369" s="100"/>
      <c r="AO1369" s="100"/>
      <c r="AP1369" s="100"/>
      <c r="AQ1369" s="100"/>
      <c r="AR1369" s="100"/>
      <c r="AS1369" s="100"/>
      <c r="AT1369" s="100"/>
      <c r="AU1369" s="100"/>
    </row>
    <row r="1370" spans="3:64" x14ac:dyDescent="0.2">
      <c r="C1370" s="26"/>
      <c r="D1370" s="26"/>
      <c r="AA1370" s="100"/>
      <c r="AB1370" s="100"/>
      <c r="AC1370" s="100"/>
      <c r="AD1370" s="100"/>
      <c r="AE1370" s="100"/>
      <c r="AG1370" s="121"/>
      <c r="AN1370" s="100"/>
      <c r="AO1370" s="100"/>
      <c r="AP1370" s="100"/>
      <c r="AQ1370" s="100"/>
      <c r="AR1370" s="100"/>
      <c r="AS1370" s="100"/>
      <c r="AT1370" s="100"/>
      <c r="AU1370" s="100"/>
    </row>
    <row r="1371" spans="3:64" x14ac:dyDescent="0.2">
      <c r="C1371" s="26"/>
      <c r="D1371" s="26"/>
      <c r="AA1371" s="100"/>
      <c r="AB1371" s="100"/>
      <c r="AC1371" s="100"/>
      <c r="AD1371" s="100"/>
      <c r="AE1371" s="100"/>
      <c r="AG1371" s="121"/>
      <c r="AN1371" s="100"/>
      <c r="AO1371" s="100"/>
      <c r="AP1371" s="100"/>
      <c r="AQ1371" s="100"/>
      <c r="AR1371" s="100"/>
      <c r="AS1371" s="100"/>
      <c r="AT1371" s="100"/>
      <c r="AU1371" s="100"/>
    </row>
    <row r="1372" spans="3:64" x14ac:dyDescent="0.2">
      <c r="C1372" s="26"/>
      <c r="D1372" s="26"/>
      <c r="AA1372" s="100"/>
      <c r="AB1372" s="100"/>
      <c r="AC1372" s="100"/>
      <c r="AD1372" s="100"/>
      <c r="AE1372" s="100"/>
      <c r="AG1372" s="121"/>
      <c r="AN1372" s="100"/>
      <c r="AO1372" s="100"/>
      <c r="AP1372" s="100"/>
      <c r="AQ1372" s="100"/>
      <c r="AR1372" s="100"/>
      <c r="AS1372" s="100"/>
      <c r="AT1372" s="100"/>
      <c r="AU1372" s="100"/>
      <c r="AV1372" s="100"/>
      <c r="AX1372" s="100"/>
      <c r="AY1372" s="100"/>
      <c r="AZ1372" s="100"/>
      <c r="BA1372" s="100"/>
      <c r="BB1372" s="100"/>
      <c r="BC1372" s="100"/>
      <c r="BD1372" s="100"/>
      <c r="BE1372" s="100"/>
      <c r="BF1372" s="100"/>
      <c r="BG1372" s="100"/>
      <c r="BH1372" s="100"/>
      <c r="BI1372" s="100"/>
      <c r="BJ1372" s="100"/>
      <c r="BK1372" s="100"/>
      <c r="BL1372" s="100"/>
    </row>
    <row r="1373" spans="3:64" x14ac:dyDescent="0.2">
      <c r="C1373" s="26"/>
      <c r="D1373" s="26"/>
      <c r="AA1373" s="100"/>
      <c r="AB1373" s="100"/>
      <c r="AC1373" s="100"/>
      <c r="AD1373" s="100"/>
      <c r="AE1373" s="100"/>
      <c r="AG1373" s="121"/>
      <c r="AN1373" s="100"/>
      <c r="AO1373" s="100"/>
      <c r="AP1373" s="100"/>
      <c r="AQ1373" s="100"/>
      <c r="AR1373" s="100"/>
      <c r="AS1373" s="100"/>
      <c r="AT1373" s="100"/>
      <c r="AU1373" s="100"/>
      <c r="AV1373" s="100"/>
      <c r="AX1373" s="100"/>
      <c r="AY1373" s="100"/>
      <c r="AZ1373" s="100"/>
      <c r="BA1373" s="100"/>
      <c r="BB1373" s="100"/>
      <c r="BC1373" s="100"/>
      <c r="BD1373" s="100"/>
      <c r="BE1373" s="100"/>
      <c r="BF1373" s="100"/>
      <c r="BG1373" s="100"/>
      <c r="BH1373" s="100"/>
      <c r="BI1373" s="100"/>
      <c r="BJ1373" s="100"/>
      <c r="BK1373" s="100"/>
      <c r="BL1373" s="100"/>
    </row>
    <row r="1374" spans="3:64" x14ac:dyDescent="0.2">
      <c r="C1374" s="26"/>
      <c r="D1374" s="26"/>
      <c r="AA1374" s="100"/>
      <c r="AB1374" s="100"/>
      <c r="AC1374" s="100"/>
      <c r="AD1374" s="100"/>
      <c r="AE1374" s="100"/>
      <c r="AG1374" s="121"/>
      <c r="AN1374" s="100"/>
      <c r="AO1374" s="100"/>
      <c r="AP1374" s="100"/>
      <c r="AQ1374" s="100"/>
      <c r="AR1374" s="100"/>
      <c r="AS1374" s="100"/>
      <c r="AT1374" s="100"/>
      <c r="AU1374" s="100"/>
    </row>
    <row r="1375" spans="3:64" x14ac:dyDescent="0.2">
      <c r="C1375" s="26"/>
      <c r="D1375" s="26"/>
      <c r="AA1375" s="100"/>
      <c r="AB1375" s="100"/>
      <c r="AC1375" s="100"/>
      <c r="AD1375" s="100"/>
      <c r="AE1375" s="100"/>
      <c r="AG1375" s="121"/>
      <c r="AN1375" s="100"/>
      <c r="AO1375" s="100"/>
      <c r="AP1375" s="100"/>
      <c r="AQ1375" s="100"/>
      <c r="AR1375" s="100"/>
      <c r="AS1375" s="100"/>
      <c r="AT1375" s="100"/>
      <c r="AU1375" s="100"/>
    </row>
    <row r="1376" spans="3:64" x14ac:dyDescent="0.2">
      <c r="C1376" s="26"/>
      <c r="D1376" s="26"/>
      <c r="AA1376" s="100"/>
      <c r="AB1376" s="100"/>
      <c r="AC1376" s="100"/>
      <c r="AD1376" s="100"/>
      <c r="AE1376" s="100"/>
      <c r="AG1376" s="121"/>
      <c r="AN1376" s="100"/>
      <c r="AO1376" s="100"/>
      <c r="AP1376" s="100"/>
      <c r="AQ1376" s="100"/>
      <c r="AR1376" s="100"/>
      <c r="AS1376" s="100"/>
      <c r="AT1376" s="100"/>
      <c r="AU1376" s="100"/>
    </row>
    <row r="1377" spans="3:64" x14ac:dyDescent="0.2">
      <c r="C1377" s="26"/>
      <c r="D1377" s="26"/>
      <c r="AA1377" s="100"/>
      <c r="AB1377" s="100"/>
      <c r="AC1377" s="100"/>
      <c r="AD1377" s="100"/>
      <c r="AE1377" s="100"/>
      <c r="AG1377" s="121"/>
      <c r="AN1377" s="100"/>
      <c r="AO1377" s="100"/>
      <c r="AP1377" s="100"/>
      <c r="AQ1377" s="100"/>
      <c r="AR1377" s="100"/>
      <c r="AS1377" s="100"/>
      <c r="AT1377" s="100"/>
      <c r="AU1377" s="100"/>
    </row>
    <row r="1378" spans="3:64" x14ac:dyDescent="0.2">
      <c r="C1378" s="26"/>
      <c r="D1378" s="26"/>
      <c r="AA1378" s="100"/>
      <c r="AB1378" s="100"/>
      <c r="AC1378" s="100"/>
      <c r="AD1378" s="100"/>
      <c r="AE1378" s="100"/>
      <c r="AG1378" s="121"/>
      <c r="AN1378" s="100"/>
      <c r="AO1378" s="100"/>
      <c r="AP1378" s="100"/>
      <c r="AQ1378" s="100"/>
      <c r="AR1378" s="100"/>
      <c r="AS1378" s="100"/>
      <c r="AT1378" s="100"/>
      <c r="AU1378" s="100"/>
    </row>
    <row r="1379" spans="3:64" x14ac:dyDescent="0.2">
      <c r="C1379" s="26"/>
      <c r="D1379" s="26"/>
      <c r="AA1379" s="100"/>
      <c r="AB1379" s="100"/>
      <c r="AC1379" s="100"/>
      <c r="AD1379" s="100"/>
      <c r="AE1379" s="100"/>
      <c r="AG1379" s="121"/>
      <c r="AN1379" s="100"/>
      <c r="AO1379" s="100"/>
      <c r="AP1379" s="100"/>
      <c r="AQ1379" s="100"/>
      <c r="AR1379" s="100"/>
      <c r="AS1379" s="100"/>
      <c r="AT1379" s="100"/>
      <c r="AU1379" s="100"/>
    </row>
    <row r="1380" spans="3:64" x14ac:dyDescent="0.2">
      <c r="C1380" s="26"/>
      <c r="D1380" s="26"/>
      <c r="AA1380" s="100"/>
      <c r="AB1380" s="100"/>
      <c r="AC1380" s="100"/>
      <c r="AD1380" s="100"/>
      <c r="AE1380" s="100"/>
      <c r="AG1380" s="121"/>
      <c r="AN1380" s="100"/>
      <c r="AO1380" s="100"/>
      <c r="AP1380" s="100"/>
      <c r="AQ1380" s="100"/>
      <c r="AR1380" s="100"/>
      <c r="AS1380" s="100"/>
      <c r="AT1380" s="100"/>
      <c r="AU1380" s="100"/>
    </row>
    <row r="1381" spans="3:64" x14ac:dyDescent="0.2">
      <c r="C1381" s="26"/>
      <c r="D1381" s="26"/>
      <c r="AA1381" s="100"/>
      <c r="AB1381" s="100"/>
      <c r="AC1381" s="100"/>
      <c r="AD1381" s="100"/>
      <c r="AE1381" s="100"/>
      <c r="AG1381" s="121"/>
      <c r="AN1381" s="100"/>
      <c r="AO1381" s="100"/>
      <c r="AP1381" s="100"/>
      <c r="AQ1381" s="100"/>
      <c r="AR1381" s="100"/>
      <c r="AS1381" s="100"/>
      <c r="AT1381" s="100"/>
      <c r="AU1381" s="100"/>
      <c r="AV1381" s="100"/>
      <c r="AX1381" s="100"/>
      <c r="AY1381" s="100"/>
      <c r="AZ1381" s="100"/>
      <c r="BA1381" s="100"/>
      <c r="BB1381" s="100"/>
      <c r="BC1381" s="100"/>
      <c r="BD1381" s="100"/>
      <c r="BE1381" s="100"/>
      <c r="BF1381" s="100"/>
      <c r="BG1381" s="100"/>
      <c r="BH1381" s="100"/>
      <c r="BI1381" s="100"/>
      <c r="BJ1381" s="100"/>
      <c r="BK1381" s="100"/>
      <c r="BL1381" s="100"/>
    </row>
    <row r="1382" spans="3:64" x14ac:dyDescent="0.2">
      <c r="C1382" s="26"/>
      <c r="D1382" s="26"/>
      <c r="AA1382" s="100"/>
      <c r="AB1382" s="100"/>
      <c r="AC1382" s="100"/>
      <c r="AD1382" s="100"/>
      <c r="AE1382" s="100"/>
      <c r="AG1382" s="121"/>
      <c r="AN1382" s="100"/>
      <c r="AO1382" s="100"/>
      <c r="AP1382" s="100"/>
      <c r="AQ1382" s="100"/>
      <c r="AR1382" s="100"/>
      <c r="AS1382" s="100"/>
      <c r="AT1382" s="100"/>
      <c r="AU1382" s="100"/>
    </row>
    <row r="1383" spans="3:64" x14ac:dyDescent="0.2">
      <c r="C1383" s="26"/>
      <c r="D1383" s="26"/>
      <c r="AA1383" s="100"/>
      <c r="AB1383" s="100"/>
      <c r="AC1383" s="100"/>
      <c r="AD1383" s="100"/>
      <c r="AE1383" s="100"/>
      <c r="AG1383" s="121"/>
      <c r="AN1383" s="100"/>
      <c r="AO1383" s="100"/>
      <c r="AP1383" s="100"/>
      <c r="AQ1383" s="100"/>
      <c r="AR1383" s="100"/>
      <c r="AS1383" s="100"/>
      <c r="AT1383" s="100"/>
      <c r="AU1383" s="100"/>
    </row>
    <row r="1384" spans="3:64" x14ac:dyDescent="0.2">
      <c r="C1384" s="26"/>
      <c r="D1384" s="26"/>
      <c r="AA1384" s="100"/>
      <c r="AB1384" s="100"/>
      <c r="AC1384" s="100"/>
      <c r="AD1384" s="100"/>
      <c r="AE1384" s="100"/>
      <c r="AG1384" s="121"/>
      <c r="AN1384" s="100"/>
      <c r="AO1384" s="100"/>
      <c r="AP1384" s="100"/>
      <c r="AQ1384" s="100"/>
      <c r="AR1384" s="100"/>
      <c r="AS1384" s="100"/>
      <c r="AT1384" s="100"/>
      <c r="AU1384" s="100"/>
    </row>
    <row r="1385" spans="3:64" x14ac:dyDescent="0.2">
      <c r="C1385" s="26"/>
      <c r="D1385" s="26"/>
      <c r="AA1385" s="100"/>
      <c r="AB1385" s="100"/>
      <c r="AC1385" s="100"/>
      <c r="AD1385" s="100"/>
      <c r="AE1385" s="100"/>
      <c r="AG1385" s="121"/>
      <c r="AN1385" s="100"/>
      <c r="AO1385" s="100"/>
      <c r="AP1385" s="100"/>
      <c r="AQ1385" s="100"/>
      <c r="AR1385" s="100"/>
      <c r="AS1385" s="100"/>
      <c r="AT1385" s="100"/>
      <c r="AU1385" s="100"/>
    </row>
    <row r="1386" spans="3:64" x14ac:dyDescent="0.2">
      <c r="C1386" s="26"/>
      <c r="D1386" s="26"/>
      <c r="AA1386" s="100"/>
      <c r="AB1386" s="100"/>
      <c r="AC1386" s="100"/>
      <c r="AD1386" s="100"/>
      <c r="AE1386" s="100"/>
      <c r="AG1386" s="121"/>
      <c r="AN1386" s="100"/>
      <c r="AO1386" s="100"/>
      <c r="AP1386" s="100"/>
      <c r="AQ1386" s="100"/>
      <c r="AR1386" s="100"/>
      <c r="AS1386" s="100"/>
      <c r="AT1386" s="100"/>
      <c r="AU1386" s="100"/>
    </row>
    <row r="1387" spans="3:64" x14ac:dyDescent="0.2">
      <c r="C1387" s="26"/>
      <c r="D1387" s="26"/>
      <c r="AA1387" s="100"/>
      <c r="AB1387" s="100"/>
      <c r="AC1387" s="100"/>
      <c r="AD1387" s="100"/>
      <c r="AE1387" s="100"/>
      <c r="AG1387" s="121"/>
      <c r="AN1387" s="100"/>
      <c r="AO1387" s="100"/>
      <c r="AP1387" s="100"/>
      <c r="AQ1387" s="100"/>
      <c r="AR1387" s="100"/>
      <c r="AS1387" s="100"/>
      <c r="AT1387" s="100"/>
      <c r="AU1387" s="100"/>
      <c r="AV1387" s="100"/>
      <c r="AW1387" s="100"/>
      <c r="AX1387" s="100"/>
      <c r="AY1387" s="100"/>
      <c r="AZ1387" s="100"/>
      <c r="BA1387" s="100"/>
      <c r="BB1387" s="100"/>
      <c r="BC1387" s="100"/>
      <c r="BD1387" s="100"/>
      <c r="BE1387" s="100"/>
      <c r="BF1387" s="100"/>
      <c r="BG1387" s="100"/>
      <c r="BH1387" s="100"/>
      <c r="BI1387" s="100"/>
      <c r="BJ1387" s="100"/>
      <c r="BK1387" s="100"/>
      <c r="BL1387" s="100"/>
    </row>
    <row r="1388" spans="3:64" x14ac:dyDescent="0.2">
      <c r="C1388" s="26"/>
      <c r="D1388" s="26"/>
      <c r="AA1388" s="100"/>
      <c r="AB1388" s="100"/>
      <c r="AC1388" s="100"/>
      <c r="AD1388" s="100"/>
      <c r="AE1388" s="100"/>
      <c r="AG1388" s="121"/>
      <c r="AN1388" s="100"/>
      <c r="AO1388" s="100"/>
      <c r="AP1388" s="100"/>
      <c r="AQ1388" s="100"/>
      <c r="AR1388" s="100"/>
      <c r="AS1388" s="100"/>
      <c r="AT1388" s="100"/>
      <c r="AU1388" s="100"/>
    </row>
    <row r="1389" spans="3:64" x14ac:dyDescent="0.2">
      <c r="C1389" s="26"/>
      <c r="D1389" s="26"/>
      <c r="AA1389" s="100"/>
      <c r="AB1389" s="100"/>
      <c r="AC1389" s="100"/>
      <c r="AD1389" s="100"/>
      <c r="AE1389" s="100"/>
      <c r="AG1389" s="121"/>
      <c r="AN1389" s="100"/>
      <c r="AO1389" s="100"/>
      <c r="AP1389" s="100"/>
      <c r="AQ1389" s="100"/>
      <c r="AR1389" s="100"/>
      <c r="AS1389" s="100"/>
      <c r="AT1389" s="100"/>
      <c r="AU1389" s="100"/>
    </row>
    <row r="1390" spans="3:64" x14ac:dyDescent="0.2">
      <c r="C1390" s="26"/>
      <c r="D1390" s="26"/>
      <c r="AA1390" s="100"/>
      <c r="AB1390" s="100"/>
      <c r="AC1390" s="100"/>
      <c r="AD1390" s="100"/>
      <c r="AE1390" s="100"/>
      <c r="AG1390" s="121"/>
      <c r="AN1390" s="100"/>
      <c r="AO1390" s="100"/>
      <c r="AP1390" s="100"/>
      <c r="AQ1390" s="100"/>
      <c r="AR1390" s="100"/>
      <c r="AS1390" s="100"/>
      <c r="AT1390" s="100"/>
      <c r="AU1390" s="100"/>
    </row>
    <row r="1391" spans="3:64" x14ac:dyDescent="0.2">
      <c r="C1391" s="26"/>
      <c r="D1391" s="26"/>
      <c r="AA1391" s="100"/>
      <c r="AB1391" s="100"/>
      <c r="AC1391" s="100"/>
      <c r="AD1391" s="100"/>
      <c r="AE1391" s="100"/>
      <c r="AG1391" s="121"/>
      <c r="AN1391" s="100"/>
      <c r="AO1391" s="100"/>
      <c r="AP1391" s="100"/>
      <c r="AQ1391" s="100"/>
      <c r="AR1391" s="100"/>
      <c r="AS1391" s="100"/>
      <c r="AT1391" s="100"/>
      <c r="AU1391" s="100"/>
    </row>
    <row r="1392" spans="3:64" x14ac:dyDescent="0.2">
      <c r="C1392" s="26"/>
      <c r="D1392" s="26"/>
      <c r="AA1392" s="100"/>
      <c r="AB1392" s="100"/>
      <c r="AC1392" s="100"/>
      <c r="AD1392" s="100"/>
      <c r="AE1392" s="100"/>
      <c r="AG1392" s="121"/>
      <c r="AN1392" s="100"/>
      <c r="AO1392" s="100"/>
      <c r="AP1392" s="100"/>
      <c r="AQ1392" s="100"/>
      <c r="AR1392" s="100"/>
      <c r="AS1392" s="100"/>
      <c r="AT1392" s="100"/>
      <c r="AU1392" s="100"/>
    </row>
    <row r="1393" spans="3:64" x14ac:dyDescent="0.2">
      <c r="C1393" s="26"/>
      <c r="D1393" s="26"/>
      <c r="AA1393" s="100"/>
      <c r="AB1393" s="100"/>
      <c r="AC1393" s="100"/>
      <c r="AD1393" s="100"/>
      <c r="AE1393" s="100"/>
      <c r="AG1393" s="121"/>
      <c r="AN1393" s="100"/>
      <c r="AO1393" s="100"/>
      <c r="AP1393" s="100"/>
      <c r="AQ1393" s="100"/>
      <c r="AR1393" s="100"/>
      <c r="AS1393" s="100"/>
      <c r="AT1393" s="100"/>
      <c r="AU1393" s="100"/>
    </row>
    <row r="1394" spans="3:64" x14ac:dyDescent="0.2">
      <c r="C1394" s="26"/>
      <c r="D1394" s="26"/>
      <c r="AA1394" s="100"/>
      <c r="AB1394" s="100"/>
      <c r="AC1394" s="100"/>
      <c r="AD1394" s="100"/>
      <c r="AE1394" s="100"/>
      <c r="AG1394" s="121"/>
      <c r="AN1394" s="100"/>
      <c r="AO1394" s="100"/>
      <c r="AP1394" s="100"/>
      <c r="AQ1394" s="100"/>
      <c r="AR1394" s="100"/>
      <c r="AS1394" s="100"/>
      <c r="AT1394" s="100"/>
      <c r="AU1394" s="100"/>
    </row>
    <row r="1395" spans="3:64" x14ac:dyDescent="0.2">
      <c r="C1395" s="26"/>
      <c r="D1395" s="26"/>
      <c r="AA1395" s="100"/>
      <c r="AB1395" s="100"/>
      <c r="AC1395" s="100"/>
      <c r="AD1395" s="100"/>
      <c r="AE1395" s="100"/>
      <c r="AG1395" s="121"/>
      <c r="AN1395" s="100"/>
      <c r="AO1395" s="100"/>
      <c r="AP1395" s="100"/>
      <c r="AQ1395" s="100"/>
      <c r="AR1395" s="100"/>
      <c r="AS1395" s="100"/>
      <c r="AT1395" s="100"/>
      <c r="AU1395" s="100"/>
    </row>
    <row r="1396" spans="3:64" x14ac:dyDescent="0.2">
      <c r="C1396" s="26"/>
      <c r="D1396" s="26"/>
      <c r="AA1396" s="100"/>
      <c r="AB1396" s="100"/>
      <c r="AC1396" s="100"/>
      <c r="AD1396" s="100"/>
      <c r="AE1396" s="100"/>
      <c r="AG1396" s="121"/>
      <c r="AN1396" s="100"/>
      <c r="AO1396" s="100"/>
      <c r="AP1396" s="100"/>
      <c r="AQ1396" s="100"/>
      <c r="AR1396" s="100"/>
      <c r="AS1396" s="100"/>
      <c r="AT1396" s="100"/>
      <c r="AU1396" s="100"/>
    </row>
    <row r="1397" spans="3:64" x14ac:dyDescent="0.2">
      <c r="C1397" s="26"/>
      <c r="D1397" s="26"/>
      <c r="AA1397" s="100"/>
      <c r="AB1397" s="100"/>
      <c r="AC1397" s="100"/>
      <c r="AD1397" s="100"/>
      <c r="AE1397" s="100"/>
      <c r="AG1397" s="121"/>
      <c r="AN1397" s="100"/>
      <c r="AO1397" s="100"/>
      <c r="AP1397" s="100"/>
      <c r="AQ1397" s="100"/>
      <c r="AR1397" s="100"/>
      <c r="AS1397" s="100"/>
      <c r="AT1397" s="100"/>
      <c r="AU1397" s="100"/>
    </row>
    <row r="1398" spans="3:64" x14ac:dyDescent="0.2">
      <c r="C1398" s="26"/>
      <c r="D1398" s="26"/>
      <c r="AA1398" s="100"/>
      <c r="AB1398" s="100"/>
      <c r="AC1398" s="100"/>
      <c r="AD1398" s="100"/>
      <c r="AE1398" s="100"/>
      <c r="AG1398" s="121"/>
      <c r="AN1398" s="100"/>
      <c r="AO1398" s="100"/>
      <c r="AP1398" s="100"/>
      <c r="AQ1398" s="100"/>
      <c r="AR1398" s="100"/>
      <c r="AS1398" s="100"/>
      <c r="AT1398" s="100"/>
      <c r="AU1398" s="100"/>
    </row>
    <row r="1399" spans="3:64" x14ac:dyDescent="0.2">
      <c r="C1399" s="26"/>
      <c r="D1399" s="26"/>
      <c r="AA1399" s="100"/>
      <c r="AB1399" s="100"/>
      <c r="AC1399" s="100"/>
      <c r="AD1399" s="100"/>
      <c r="AE1399" s="100"/>
      <c r="AG1399" s="121"/>
      <c r="AN1399" s="100"/>
      <c r="AO1399" s="100"/>
      <c r="AP1399" s="100"/>
      <c r="AQ1399" s="100"/>
      <c r="AR1399" s="100"/>
      <c r="AS1399" s="100"/>
      <c r="AT1399" s="100"/>
      <c r="AU1399" s="100"/>
    </row>
    <row r="1400" spans="3:64" x14ac:dyDescent="0.2">
      <c r="C1400" s="26"/>
      <c r="D1400" s="26"/>
      <c r="AA1400" s="100"/>
      <c r="AB1400" s="100"/>
      <c r="AC1400" s="100"/>
      <c r="AD1400" s="100"/>
      <c r="AE1400" s="100"/>
      <c r="AG1400" s="121"/>
      <c r="AN1400" s="100"/>
      <c r="AO1400" s="100"/>
      <c r="AP1400" s="100"/>
      <c r="AQ1400" s="100"/>
      <c r="AR1400" s="100"/>
      <c r="AS1400" s="100"/>
      <c r="AT1400" s="100"/>
      <c r="AU1400" s="100"/>
    </row>
    <row r="1401" spans="3:64" x14ac:dyDescent="0.2">
      <c r="C1401" s="26"/>
      <c r="D1401" s="26"/>
      <c r="AA1401" s="100"/>
      <c r="AB1401" s="100"/>
      <c r="AC1401" s="100"/>
      <c r="AD1401" s="100"/>
      <c r="AE1401" s="100"/>
      <c r="AG1401" s="121"/>
      <c r="AN1401" s="100"/>
      <c r="AO1401" s="100"/>
      <c r="AP1401" s="100"/>
      <c r="AQ1401" s="100"/>
      <c r="AR1401" s="100"/>
      <c r="AS1401" s="100"/>
      <c r="AT1401" s="100"/>
      <c r="AU1401" s="100"/>
      <c r="AV1401" s="100"/>
      <c r="AW1401" s="100"/>
      <c r="AX1401" s="100"/>
      <c r="AY1401" s="100"/>
      <c r="AZ1401" s="100"/>
      <c r="BA1401" s="100"/>
      <c r="BB1401" s="100"/>
      <c r="BC1401" s="100"/>
      <c r="BD1401" s="100"/>
      <c r="BE1401" s="100"/>
      <c r="BF1401" s="100"/>
      <c r="BG1401" s="100"/>
      <c r="BH1401" s="100"/>
      <c r="BI1401" s="100"/>
      <c r="BJ1401" s="100"/>
      <c r="BK1401" s="100"/>
      <c r="BL1401" s="100"/>
    </row>
    <row r="1402" spans="3:64" x14ac:dyDescent="0.2">
      <c r="C1402" s="26"/>
      <c r="D1402" s="26"/>
      <c r="AA1402" s="100"/>
      <c r="AB1402" s="100"/>
      <c r="AC1402" s="100"/>
      <c r="AD1402" s="100"/>
      <c r="AE1402" s="100"/>
      <c r="AG1402" s="121"/>
      <c r="AN1402" s="100"/>
      <c r="AO1402" s="100"/>
      <c r="AP1402" s="100"/>
      <c r="AQ1402" s="100"/>
      <c r="AR1402" s="100"/>
      <c r="AS1402" s="100"/>
      <c r="AT1402" s="100"/>
      <c r="AU1402" s="100"/>
    </row>
    <row r="1403" spans="3:64" x14ac:dyDescent="0.2">
      <c r="C1403" s="26"/>
      <c r="D1403" s="26"/>
      <c r="AA1403" s="100"/>
      <c r="AB1403" s="100"/>
      <c r="AC1403" s="100"/>
      <c r="AD1403" s="100"/>
      <c r="AE1403" s="100"/>
      <c r="AG1403" s="121"/>
      <c r="AN1403" s="100"/>
      <c r="AO1403" s="100"/>
      <c r="AP1403" s="100"/>
      <c r="AQ1403" s="100"/>
      <c r="AR1403" s="100"/>
      <c r="AS1403" s="100"/>
      <c r="AT1403" s="100"/>
      <c r="AU1403" s="100"/>
    </row>
    <row r="1404" spans="3:64" x14ac:dyDescent="0.2">
      <c r="C1404" s="26"/>
      <c r="D1404" s="26"/>
      <c r="AA1404" s="100"/>
      <c r="AB1404" s="100"/>
      <c r="AC1404" s="100"/>
      <c r="AD1404" s="100"/>
      <c r="AE1404" s="100"/>
      <c r="AG1404" s="121"/>
      <c r="AN1404" s="100"/>
      <c r="AO1404" s="100"/>
      <c r="AP1404" s="100"/>
      <c r="AQ1404" s="100"/>
      <c r="AR1404" s="100"/>
      <c r="AS1404" s="100"/>
      <c r="AT1404" s="100"/>
      <c r="AU1404" s="100"/>
    </row>
    <row r="1405" spans="3:64" x14ac:dyDescent="0.2">
      <c r="C1405" s="26"/>
      <c r="D1405" s="26"/>
      <c r="AA1405" s="100"/>
      <c r="AB1405" s="100"/>
      <c r="AC1405" s="100"/>
      <c r="AD1405" s="100"/>
      <c r="AE1405" s="100"/>
      <c r="AG1405" s="121"/>
      <c r="AN1405" s="100"/>
      <c r="AO1405" s="100"/>
      <c r="AP1405" s="100"/>
      <c r="AQ1405" s="100"/>
      <c r="AR1405" s="100"/>
      <c r="AS1405" s="100"/>
      <c r="AT1405" s="100"/>
      <c r="AU1405" s="100"/>
    </row>
    <row r="1406" spans="3:64" x14ac:dyDescent="0.2">
      <c r="C1406" s="26"/>
      <c r="D1406" s="26"/>
      <c r="AA1406" s="100"/>
      <c r="AB1406" s="100"/>
      <c r="AC1406" s="100"/>
      <c r="AD1406" s="100"/>
      <c r="AE1406" s="100"/>
      <c r="AG1406" s="121"/>
      <c r="AN1406" s="100"/>
      <c r="AO1406" s="100"/>
      <c r="AP1406" s="100"/>
      <c r="AQ1406" s="100"/>
      <c r="AR1406" s="100"/>
      <c r="AS1406" s="100"/>
      <c r="AT1406" s="100"/>
      <c r="AU1406" s="100"/>
    </row>
    <row r="1407" spans="3:64" x14ac:dyDescent="0.2">
      <c r="C1407" s="26"/>
      <c r="D1407" s="26"/>
      <c r="AA1407" s="100"/>
      <c r="AB1407" s="100"/>
      <c r="AC1407" s="100"/>
      <c r="AD1407" s="100"/>
      <c r="AE1407" s="100"/>
      <c r="AG1407" s="121"/>
      <c r="AN1407" s="100"/>
      <c r="AO1407" s="100"/>
      <c r="AP1407" s="100"/>
      <c r="AQ1407" s="100"/>
      <c r="AR1407" s="100"/>
      <c r="AS1407" s="100"/>
      <c r="AT1407" s="100"/>
      <c r="AU1407" s="100"/>
    </row>
    <row r="1408" spans="3:64" x14ac:dyDescent="0.2">
      <c r="C1408" s="26"/>
      <c r="D1408" s="26"/>
      <c r="AA1408" s="100"/>
      <c r="AB1408" s="100"/>
      <c r="AC1408" s="100"/>
      <c r="AD1408" s="100"/>
      <c r="AE1408" s="100"/>
      <c r="AG1408" s="121"/>
      <c r="AN1408" s="100"/>
      <c r="AO1408" s="100"/>
      <c r="AP1408" s="100"/>
      <c r="AQ1408" s="100"/>
      <c r="AR1408" s="100"/>
      <c r="AS1408" s="100"/>
      <c r="AT1408" s="100"/>
      <c r="AU1408" s="100"/>
    </row>
    <row r="1409" spans="3:64" x14ac:dyDescent="0.2">
      <c r="C1409" s="26"/>
      <c r="D1409" s="26"/>
      <c r="AA1409" s="100"/>
      <c r="AB1409" s="100"/>
      <c r="AC1409" s="100"/>
      <c r="AD1409" s="100"/>
      <c r="AE1409" s="100"/>
      <c r="AG1409" s="121"/>
      <c r="AN1409" s="100"/>
      <c r="AO1409" s="100"/>
      <c r="AP1409" s="100"/>
      <c r="AQ1409" s="100"/>
      <c r="AR1409" s="100"/>
      <c r="AS1409" s="100"/>
      <c r="AT1409" s="100"/>
      <c r="AU1409" s="100"/>
    </row>
    <row r="1410" spans="3:64" x14ac:dyDescent="0.2">
      <c r="C1410" s="26"/>
      <c r="D1410" s="26"/>
      <c r="AA1410" s="100"/>
      <c r="AB1410" s="100"/>
      <c r="AC1410" s="100"/>
      <c r="AD1410" s="100"/>
      <c r="AE1410" s="100"/>
      <c r="AG1410" s="121"/>
      <c r="AN1410" s="100"/>
      <c r="AO1410" s="100"/>
      <c r="AP1410" s="100"/>
      <c r="AQ1410" s="100"/>
      <c r="AR1410" s="100"/>
      <c r="AS1410" s="100"/>
      <c r="AT1410" s="100"/>
      <c r="AU1410" s="100"/>
    </row>
    <row r="1411" spans="3:64" x14ac:dyDescent="0.2">
      <c r="C1411" s="26"/>
      <c r="D1411" s="26"/>
      <c r="AA1411" s="100"/>
      <c r="AB1411" s="100"/>
      <c r="AC1411" s="100"/>
      <c r="AD1411" s="100"/>
      <c r="AE1411" s="100"/>
      <c r="AG1411" s="121"/>
      <c r="AN1411" s="100"/>
      <c r="AO1411" s="100"/>
      <c r="AP1411" s="100"/>
      <c r="AQ1411" s="100"/>
      <c r="AR1411" s="100"/>
      <c r="AS1411" s="100"/>
      <c r="AT1411" s="100"/>
      <c r="AU1411" s="100"/>
    </row>
    <row r="1412" spans="3:64" x14ac:dyDescent="0.2">
      <c r="C1412" s="26"/>
      <c r="D1412" s="26"/>
      <c r="AA1412" s="100"/>
      <c r="AB1412" s="100"/>
      <c r="AC1412" s="100"/>
      <c r="AD1412" s="100"/>
      <c r="AE1412" s="100"/>
      <c r="AG1412" s="121"/>
      <c r="AN1412" s="100"/>
      <c r="AO1412" s="100"/>
      <c r="AP1412" s="100"/>
      <c r="AQ1412" s="100"/>
      <c r="AR1412" s="100"/>
      <c r="AS1412" s="100"/>
      <c r="AT1412" s="100"/>
      <c r="AU1412" s="100"/>
    </row>
    <row r="1413" spans="3:64" x14ac:dyDescent="0.2">
      <c r="C1413" s="26"/>
      <c r="D1413" s="26"/>
      <c r="AA1413" s="100"/>
      <c r="AB1413" s="100"/>
      <c r="AC1413" s="100"/>
      <c r="AD1413" s="100"/>
      <c r="AE1413" s="100"/>
      <c r="AG1413" s="121"/>
      <c r="AN1413" s="100"/>
      <c r="AO1413" s="100"/>
      <c r="AP1413" s="100"/>
      <c r="AQ1413" s="100"/>
      <c r="AR1413" s="100"/>
      <c r="AS1413" s="100"/>
      <c r="AT1413" s="100"/>
      <c r="AU1413" s="100"/>
    </row>
    <row r="1414" spans="3:64" x14ac:dyDescent="0.2">
      <c r="C1414" s="26"/>
      <c r="D1414" s="26"/>
      <c r="AA1414" s="100"/>
      <c r="AB1414" s="100"/>
      <c r="AC1414" s="100"/>
      <c r="AD1414" s="100"/>
      <c r="AE1414" s="100"/>
      <c r="AG1414" s="121"/>
      <c r="AN1414" s="100"/>
      <c r="AO1414" s="100"/>
      <c r="AP1414" s="100"/>
      <c r="AQ1414" s="100"/>
      <c r="AR1414" s="100"/>
      <c r="AS1414" s="100"/>
      <c r="AT1414" s="100"/>
      <c r="AU1414" s="100"/>
    </row>
    <row r="1415" spans="3:64" x14ac:dyDescent="0.2">
      <c r="C1415" s="26"/>
      <c r="D1415" s="26"/>
      <c r="AA1415" s="100"/>
      <c r="AB1415" s="100"/>
      <c r="AC1415" s="100"/>
      <c r="AD1415" s="100"/>
      <c r="AE1415" s="100"/>
      <c r="AG1415" s="121"/>
      <c r="AN1415" s="100"/>
      <c r="AO1415" s="100"/>
      <c r="AP1415" s="100"/>
      <c r="AQ1415" s="100"/>
      <c r="AR1415" s="100"/>
      <c r="AS1415" s="100"/>
      <c r="AT1415" s="100"/>
      <c r="AU1415" s="100"/>
    </row>
    <row r="1416" spans="3:64" x14ac:dyDescent="0.2">
      <c r="C1416" s="26"/>
      <c r="D1416" s="26"/>
      <c r="AA1416" s="100"/>
      <c r="AB1416" s="100"/>
      <c r="AC1416" s="100"/>
      <c r="AD1416" s="100"/>
      <c r="AE1416" s="100"/>
      <c r="AG1416" s="121"/>
      <c r="AN1416" s="100"/>
      <c r="AO1416" s="100"/>
      <c r="AP1416" s="100"/>
      <c r="AQ1416" s="100"/>
      <c r="AR1416" s="100"/>
      <c r="AS1416" s="100"/>
      <c r="AT1416" s="100"/>
      <c r="AU1416" s="100"/>
    </row>
    <row r="1417" spans="3:64" x14ac:dyDescent="0.2">
      <c r="C1417" s="26"/>
      <c r="D1417" s="26"/>
      <c r="AA1417" s="100"/>
      <c r="AB1417" s="100"/>
      <c r="AC1417" s="100"/>
      <c r="AD1417" s="100"/>
      <c r="AE1417" s="100"/>
      <c r="AG1417" s="121"/>
      <c r="AN1417" s="100"/>
      <c r="AO1417" s="100"/>
      <c r="AP1417" s="100"/>
      <c r="AQ1417" s="100"/>
      <c r="AR1417" s="100"/>
      <c r="AS1417" s="100"/>
      <c r="AT1417" s="100"/>
      <c r="AU1417" s="100"/>
    </row>
    <row r="1418" spans="3:64" x14ac:dyDescent="0.2">
      <c r="C1418" s="26"/>
      <c r="D1418" s="26"/>
      <c r="AA1418" s="100"/>
      <c r="AB1418" s="100"/>
      <c r="AC1418" s="100"/>
      <c r="AD1418" s="100"/>
      <c r="AE1418" s="100"/>
      <c r="AG1418" s="121"/>
      <c r="AN1418" s="100"/>
      <c r="AO1418" s="100"/>
      <c r="AP1418" s="100"/>
      <c r="AQ1418" s="100"/>
      <c r="AR1418" s="100"/>
      <c r="AS1418" s="100"/>
      <c r="AT1418" s="100"/>
      <c r="AU1418" s="100"/>
      <c r="AV1418" s="100"/>
      <c r="AW1418" s="100"/>
      <c r="AX1418" s="100"/>
      <c r="AY1418" s="100"/>
      <c r="AZ1418" s="100"/>
      <c r="BA1418" s="100"/>
      <c r="BB1418" s="100"/>
      <c r="BC1418" s="100"/>
      <c r="BD1418" s="100"/>
      <c r="BE1418" s="100"/>
      <c r="BF1418" s="100"/>
      <c r="BG1418" s="100"/>
      <c r="BH1418" s="100"/>
      <c r="BI1418" s="100"/>
      <c r="BJ1418" s="100"/>
      <c r="BK1418" s="100"/>
      <c r="BL1418" s="100"/>
    </row>
    <row r="1419" spans="3:64" x14ac:dyDescent="0.2">
      <c r="C1419" s="26"/>
      <c r="D1419" s="26"/>
      <c r="AA1419" s="100"/>
      <c r="AB1419" s="100"/>
      <c r="AC1419" s="100"/>
      <c r="AD1419" s="100"/>
      <c r="AE1419" s="100"/>
      <c r="AG1419" s="121"/>
      <c r="AN1419" s="100"/>
      <c r="AO1419" s="100"/>
      <c r="AP1419" s="100"/>
      <c r="AQ1419" s="100"/>
      <c r="AR1419" s="100"/>
      <c r="AS1419" s="100"/>
      <c r="AT1419" s="100"/>
      <c r="AU1419" s="100"/>
    </row>
    <row r="1420" spans="3:64" x14ac:dyDescent="0.2">
      <c r="C1420" s="26"/>
      <c r="D1420" s="26"/>
      <c r="AA1420" s="100"/>
      <c r="AB1420" s="100"/>
      <c r="AC1420" s="100"/>
      <c r="AD1420" s="100"/>
      <c r="AE1420" s="100"/>
      <c r="AG1420" s="121"/>
      <c r="AN1420" s="100"/>
      <c r="AO1420" s="100"/>
      <c r="AP1420" s="100"/>
      <c r="AQ1420" s="100"/>
      <c r="AR1420" s="100"/>
      <c r="AS1420" s="100"/>
      <c r="AT1420" s="100"/>
      <c r="AU1420" s="100"/>
      <c r="AV1420" s="100"/>
    </row>
    <row r="1421" spans="3:64" x14ac:dyDescent="0.2">
      <c r="C1421" s="26"/>
      <c r="D1421" s="26"/>
      <c r="AA1421" s="100"/>
      <c r="AB1421" s="100"/>
      <c r="AC1421" s="100"/>
      <c r="AD1421" s="100"/>
      <c r="AE1421" s="100"/>
      <c r="AG1421" s="121"/>
      <c r="AN1421" s="100"/>
      <c r="AO1421" s="100"/>
      <c r="AP1421" s="100"/>
      <c r="AQ1421" s="100"/>
      <c r="AR1421" s="100"/>
      <c r="AS1421" s="100"/>
      <c r="AT1421" s="100"/>
      <c r="AU1421" s="100"/>
      <c r="AV1421" s="100"/>
    </row>
    <row r="1422" spans="3:64" x14ac:dyDescent="0.2">
      <c r="C1422" s="26"/>
      <c r="D1422" s="26"/>
      <c r="AA1422" s="100"/>
      <c r="AB1422" s="100"/>
      <c r="AC1422" s="100"/>
      <c r="AD1422" s="100"/>
      <c r="AE1422" s="100"/>
      <c r="AG1422" s="121"/>
      <c r="AN1422" s="100"/>
      <c r="AO1422" s="100"/>
      <c r="AP1422" s="100"/>
      <c r="AQ1422" s="100"/>
      <c r="AR1422" s="100"/>
      <c r="AS1422" s="100"/>
      <c r="AT1422" s="100"/>
      <c r="AU1422" s="100"/>
      <c r="AV1422" s="100"/>
    </row>
    <row r="1423" spans="3:64" x14ac:dyDescent="0.2">
      <c r="C1423" s="26"/>
      <c r="D1423" s="26"/>
      <c r="AA1423" s="100"/>
      <c r="AB1423" s="100"/>
      <c r="AC1423" s="100"/>
      <c r="AD1423" s="100"/>
      <c r="AE1423" s="100"/>
      <c r="AG1423" s="121"/>
      <c r="AN1423" s="100"/>
      <c r="AO1423" s="100"/>
      <c r="AP1423" s="100"/>
      <c r="AQ1423" s="100"/>
      <c r="AR1423" s="100"/>
      <c r="AS1423" s="100"/>
      <c r="AT1423" s="100"/>
      <c r="AU1423" s="100"/>
      <c r="AV1423" s="100"/>
      <c r="AX1423" s="100"/>
    </row>
    <row r="1424" spans="3:64" x14ac:dyDescent="0.2">
      <c r="C1424" s="26"/>
      <c r="D1424" s="26"/>
      <c r="AA1424" s="100"/>
      <c r="AB1424" s="100"/>
      <c r="AC1424" s="100"/>
      <c r="AD1424" s="100"/>
      <c r="AE1424" s="100"/>
      <c r="AG1424" s="121"/>
      <c r="AN1424" s="100"/>
      <c r="AO1424" s="100"/>
      <c r="AP1424" s="100"/>
      <c r="AQ1424" s="100"/>
      <c r="AR1424" s="100"/>
      <c r="AS1424" s="100"/>
      <c r="AT1424" s="100"/>
      <c r="AU1424" s="100"/>
      <c r="AV1424" s="100"/>
      <c r="AX1424" s="100"/>
    </row>
    <row r="1425" spans="3:64" x14ac:dyDescent="0.2">
      <c r="C1425" s="26"/>
      <c r="D1425" s="26"/>
      <c r="AA1425" s="100"/>
      <c r="AB1425" s="100"/>
      <c r="AC1425" s="100"/>
      <c r="AD1425" s="100"/>
      <c r="AE1425" s="100"/>
      <c r="AG1425" s="121"/>
      <c r="AN1425" s="100"/>
      <c r="AO1425" s="100"/>
      <c r="AP1425" s="100"/>
      <c r="AQ1425" s="100"/>
      <c r="AR1425" s="100"/>
      <c r="AS1425" s="100"/>
      <c r="AT1425" s="100"/>
      <c r="AU1425" s="100"/>
      <c r="AV1425" s="100"/>
      <c r="AW1425" s="100"/>
      <c r="AX1425" s="100"/>
      <c r="AY1425" s="100"/>
      <c r="AZ1425" s="100"/>
      <c r="BA1425" s="100"/>
      <c r="BB1425" s="100"/>
      <c r="BC1425" s="100"/>
      <c r="BD1425" s="100"/>
      <c r="BE1425" s="100"/>
      <c r="BF1425" s="100"/>
      <c r="BG1425" s="100"/>
      <c r="BH1425" s="100"/>
      <c r="BI1425" s="100"/>
      <c r="BJ1425" s="100"/>
      <c r="BK1425" s="100"/>
      <c r="BL1425" s="100"/>
    </row>
    <row r="1426" spans="3:64" x14ac:dyDescent="0.2">
      <c r="C1426" s="26"/>
      <c r="D1426" s="26"/>
      <c r="AA1426" s="100"/>
      <c r="AB1426" s="100"/>
      <c r="AC1426" s="100"/>
      <c r="AD1426" s="100"/>
      <c r="AE1426" s="100"/>
      <c r="AG1426" s="121"/>
      <c r="AN1426" s="100"/>
      <c r="AO1426" s="100"/>
      <c r="AP1426" s="100"/>
      <c r="AQ1426" s="100"/>
      <c r="AR1426" s="100"/>
      <c r="AS1426" s="100"/>
      <c r="AT1426" s="100"/>
      <c r="AU1426" s="100"/>
    </row>
    <row r="1427" spans="3:64" x14ac:dyDescent="0.2">
      <c r="C1427" s="26"/>
      <c r="D1427" s="26"/>
      <c r="AA1427" s="100"/>
      <c r="AB1427" s="100"/>
      <c r="AC1427" s="100"/>
      <c r="AD1427" s="100"/>
      <c r="AE1427" s="100"/>
      <c r="AG1427" s="121"/>
      <c r="AN1427" s="100"/>
      <c r="AO1427" s="100"/>
      <c r="AP1427" s="100"/>
      <c r="AQ1427" s="100"/>
      <c r="AR1427" s="100"/>
      <c r="AS1427" s="100"/>
      <c r="AT1427" s="100"/>
      <c r="AU1427" s="100"/>
    </row>
    <row r="1428" spans="3:64" x14ac:dyDescent="0.2">
      <c r="C1428" s="26"/>
      <c r="D1428" s="26"/>
      <c r="AA1428" s="100"/>
      <c r="AB1428" s="100"/>
      <c r="AC1428" s="100"/>
      <c r="AD1428" s="100"/>
      <c r="AE1428" s="100"/>
      <c r="AG1428" s="121"/>
      <c r="AN1428" s="100"/>
      <c r="AO1428" s="100"/>
      <c r="AP1428" s="100"/>
      <c r="AQ1428" s="100"/>
      <c r="AR1428" s="100"/>
      <c r="AS1428" s="100"/>
      <c r="AT1428" s="100"/>
      <c r="AU1428" s="100"/>
    </row>
    <row r="1429" spans="3:64" x14ac:dyDescent="0.2">
      <c r="C1429" s="26"/>
      <c r="D1429" s="26"/>
      <c r="AA1429" s="100"/>
      <c r="AB1429" s="100"/>
      <c r="AC1429" s="100"/>
      <c r="AD1429" s="100"/>
      <c r="AE1429" s="100"/>
      <c r="AG1429" s="121"/>
      <c r="AN1429" s="100"/>
      <c r="AO1429" s="100"/>
      <c r="AP1429" s="100"/>
      <c r="AQ1429" s="100"/>
      <c r="AR1429" s="100"/>
      <c r="AS1429" s="100"/>
      <c r="AT1429" s="100"/>
      <c r="AU1429" s="100"/>
      <c r="AV1429" s="100"/>
      <c r="AW1429" s="100"/>
      <c r="AX1429" s="100"/>
      <c r="AY1429" s="100"/>
      <c r="AZ1429" s="100"/>
      <c r="BA1429" s="100"/>
      <c r="BB1429" s="100"/>
      <c r="BC1429" s="100"/>
      <c r="BD1429" s="100"/>
      <c r="BE1429" s="100"/>
      <c r="BF1429" s="100"/>
      <c r="BG1429" s="100"/>
      <c r="BH1429" s="100"/>
      <c r="BI1429" s="100"/>
      <c r="BJ1429" s="100"/>
      <c r="BK1429" s="100"/>
      <c r="BL1429" s="100"/>
    </row>
    <row r="1430" spans="3:64" x14ac:dyDescent="0.2">
      <c r="C1430" s="26"/>
      <c r="D1430" s="26"/>
      <c r="AA1430" s="100"/>
      <c r="AB1430" s="100"/>
      <c r="AC1430" s="100"/>
      <c r="AD1430" s="100"/>
      <c r="AE1430" s="100"/>
      <c r="AG1430" s="121"/>
      <c r="AN1430" s="100"/>
      <c r="AO1430" s="100"/>
      <c r="AP1430" s="100"/>
      <c r="AQ1430" s="100"/>
      <c r="AR1430" s="100"/>
      <c r="AS1430" s="100"/>
      <c r="AT1430" s="100"/>
      <c r="AU1430" s="100"/>
      <c r="AV1430" s="100"/>
      <c r="AX1430" s="100"/>
    </row>
    <row r="1431" spans="3:64" x14ac:dyDescent="0.2">
      <c r="C1431" s="26"/>
      <c r="D1431" s="26"/>
      <c r="AA1431" s="100"/>
      <c r="AB1431" s="100"/>
      <c r="AC1431" s="100"/>
      <c r="AD1431" s="100"/>
      <c r="AE1431" s="100"/>
      <c r="AG1431" s="121"/>
      <c r="AN1431" s="100"/>
      <c r="AO1431" s="100"/>
      <c r="AP1431" s="100"/>
      <c r="AQ1431" s="100"/>
      <c r="AR1431" s="100"/>
      <c r="AS1431" s="100"/>
      <c r="AT1431" s="100"/>
      <c r="AU1431" s="100"/>
      <c r="AV1431" s="100"/>
      <c r="AX1431" s="100"/>
      <c r="AY1431" s="100"/>
      <c r="AZ1431" s="100"/>
      <c r="BA1431" s="100"/>
      <c r="BB1431" s="100"/>
      <c r="BC1431" s="100"/>
      <c r="BD1431" s="100"/>
      <c r="BE1431" s="100"/>
      <c r="BF1431" s="100"/>
      <c r="BG1431" s="100"/>
      <c r="BH1431" s="100"/>
      <c r="BI1431" s="100"/>
      <c r="BJ1431" s="100"/>
      <c r="BK1431" s="100"/>
      <c r="BL1431" s="100"/>
    </row>
    <row r="1432" spans="3:64" x14ac:dyDescent="0.2">
      <c r="C1432" s="26"/>
      <c r="D1432" s="26"/>
      <c r="AA1432" s="100"/>
      <c r="AB1432" s="100"/>
      <c r="AC1432" s="100"/>
      <c r="AD1432" s="100"/>
      <c r="AE1432" s="100"/>
      <c r="AG1432" s="121"/>
      <c r="AN1432" s="100"/>
      <c r="AO1432" s="100"/>
      <c r="AP1432" s="100"/>
      <c r="AQ1432" s="100"/>
      <c r="AR1432" s="100"/>
      <c r="AS1432" s="100"/>
      <c r="AT1432" s="100"/>
      <c r="AU1432" s="100"/>
      <c r="AV1432" s="100"/>
      <c r="AW1432" s="100"/>
      <c r="AX1432" s="100"/>
      <c r="AY1432" s="100"/>
      <c r="AZ1432" s="100"/>
      <c r="BA1432" s="100"/>
      <c r="BB1432" s="100"/>
      <c r="BC1432" s="100"/>
      <c r="BD1432" s="100"/>
      <c r="BE1432" s="100"/>
      <c r="BF1432" s="100"/>
      <c r="BG1432" s="100"/>
      <c r="BH1432" s="100"/>
      <c r="BI1432" s="100"/>
      <c r="BJ1432" s="100"/>
      <c r="BK1432" s="100"/>
      <c r="BL1432" s="100"/>
    </row>
    <row r="1433" spans="3:64" x14ac:dyDescent="0.2">
      <c r="C1433" s="26"/>
      <c r="D1433" s="26"/>
      <c r="AA1433" s="100"/>
      <c r="AB1433" s="100"/>
      <c r="AC1433" s="100"/>
      <c r="AD1433" s="100"/>
      <c r="AE1433" s="100"/>
      <c r="AG1433" s="121"/>
      <c r="AN1433" s="100"/>
      <c r="AO1433" s="100"/>
      <c r="AP1433" s="100"/>
      <c r="AQ1433" s="100"/>
      <c r="AR1433" s="100"/>
      <c r="AS1433" s="100"/>
      <c r="AT1433" s="100"/>
      <c r="AU1433" s="100"/>
      <c r="AV1433" s="100"/>
      <c r="AW1433" s="100"/>
      <c r="AX1433" s="100"/>
      <c r="AY1433" s="100"/>
      <c r="AZ1433" s="100"/>
      <c r="BA1433" s="100"/>
      <c r="BB1433" s="100"/>
      <c r="BC1433" s="100"/>
      <c r="BD1433" s="100"/>
      <c r="BE1433" s="100"/>
      <c r="BF1433" s="100"/>
      <c r="BG1433" s="100"/>
      <c r="BH1433" s="100"/>
      <c r="BI1433" s="100"/>
      <c r="BJ1433" s="100"/>
      <c r="BK1433" s="100"/>
      <c r="BL1433" s="100"/>
    </row>
    <row r="1434" spans="3:64" x14ac:dyDescent="0.2">
      <c r="C1434" s="26"/>
      <c r="D1434" s="26"/>
      <c r="AA1434" s="100"/>
      <c r="AB1434" s="100"/>
      <c r="AC1434" s="100"/>
      <c r="AD1434" s="100"/>
      <c r="AE1434" s="100"/>
      <c r="AG1434" s="121"/>
      <c r="AN1434" s="100"/>
      <c r="AO1434" s="100"/>
      <c r="AP1434" s="100"/>
      <c r="AQ1434" s="100"/>
      <c r="AR1434" s="100"/>
      <c r="AS1434" s="100"/>
      <c r="AT1434" s="100"/>
      <c r="AU1434" s="100"/>
      <c r="AV1434" s="100"/>
    </row>
    <row r="1435" spans="3:64" x14ac:dyDescent="0.2">
      <c r="C1435" s="26"/>
      <c r="D1435" s="26"/>
      <c r="AA1435" s="100"/>
      <c r="AB1435" s="100"/>
      <c r="AC1435" s="100"/>
      <c r="AD1435" s="100"/>
      <c r="AE1435" s="100"/>
      <c r="AG1435" s="121"/>
      <c r="AN1435" s="100"/>
      <c r="AO1435" s="100"/>
      <c r="AP1435" s="100"/>
      <c r="AQ1435" s="100"/>
      <c r="AR1435" s="100"/>
      <c r="AS1435" s="100"/>
      <c r="AT1435" s="100"/>
      <c r="AU1435" s="100"/>
    </row>
    <row r="1436" spans="3:64" x14ac:dyDescent="0.2">
      <c r="C1436" s="26"/>
      <c r="D1436" s="26"/>
      <c r="AA1436" s="100"/>
      <c r="AB1436" s="100"/>
      <c r="AC1436" s="100"/>
      <c r="AD1436" s="100"/>
      <c r="AE1436" s="100"/>
      <c r="AG1436" s="121"/>
      <c r="AN1436" s="100"/>
      <c r="AO1436" s="100"/>
      <c r="AP1436" s="100"/>
      <c r="AQ1436" s="100"/>
      <c r="AR1436" s="100"/>
      <c r="AS1436" s="100"/>
      <c r="AT1436" s="100"/>
      <c r="AU1436" s="100"/>
      <c r="AV1436" s="100"/>
      <c r="AX1436" s="100"/>
    </row>
    <row r="1437" spans="3:64" x14ac:dyDescent="0.2">
      <c r="C1437" s="26"/>
      <c r="D1437" s="26"/>
      <c r="AA1437" s="100"/>
      <c r="AB1437" s="100"/>
      <c r="AC1437" s="100"/>
      <c r="AD1437" s="100"/>
      <c r="AE1437" s="100"/>
      <c r="AG1437" s="121"/>
      <c r="AN1437" s="100"/>
      <c r="AO1437" s="100"/>
      <c r="AP1437" s="100"/>
      <c r="AQ1437" s="100"/>
      <c r="AR1437" s="100"/>
      <c r="AS1437" s="100"/>
      <c r="AT1437" s="100"/>
      <c r="AU1437" s="100"/>
      <c r="AV1437" s="100"/>
      <c r="AX1437" s="100"/>
      <c r="AY1437" s="100"/>
      <c r="AZ1437" s="100"/>
      <c r="BA1437" s="100"/>
      <c r="BB1437" s="100"/>
      <c r="BC1437" s="100"/>
      <c r="BD1437" s="100"/>
      <c r="BE1437" s="100"/>
      <c r="BF1437" s="100"/>
      <c r="BG1437" s="100"/>
      <c r="BH1437" s="100"/>
      <c r="BI1437" s="100"/>
      <c r="BJ1437" s="100"/>
      <c r="BK1437" s="100"/>
      <c r="BL1437" s="100"/>
    </row>
    <row r="1438" spans="3:64" x14ac:dyDescent="0.2">
      <c r="C1438" s="26"/>
      <c r="D1438" s="26"/>
      <c r="AA1438" s="100"/>
      <c r="AB1438" s="100"/>
      <c r="AC1438" s="100"/>
      <c r="AD1438" s="100"/>
      <c r="AE1438" s="100"/>
      <c r="AG1438" s="121"/>
      <c r="AN1438" s="100"/>
      <c r="AO1438" s="100"/>
      <c r="AP1438" s="100"/>
      <c r="AQ1438" s="100"/>
      <c r="AR1438" s="100"/>
      <c r="AS1438" s="100"/>
      <c r="AT1438" s="100"/>
      <c r="AU1438" s="100"/>
      <c r="AV1438" s="100"/>
      <c r="AW1438" s="100"/>
      <c r="AX1438" s="100"/>
      <c r="AY1438" s="100"/>
      <c r="AZ1438" s="100"/>
      <c r="BA1438" s="100"/>
      <c r="BB1438" s="100"/>
      <c r="BC1438" s="100"/>
      <c r="BD1438" s="100"/>
      <c r="BE1438" s="100"/>
      <c r="BF1438" s="100"/>
      <c r="BG1438" s="100"/>
      <c r="BH1438" s="100"/>
      <c r="BI1438" s="100"/>
      <c r="BJ1438" s="100"/>
      <c r="BK1438" s="100"/>
      <c r="BL1438" s="100"/>
    </row>
    <row r="1439" spans="3:64" x14ac:dyDescent="0.2">
      <c r="C1439" s="26"/>
      <c r="D1439" s="26"/>
      <c r="AA1439" s="100"/>
      <c r="AB1439" s="100"/>
      <c r="AC1439" s="100"/>
      <c r="AD1439" s="100"/>
      <c r="AE1439" s="100"/>
      <c r="AG1439" s="121"/>
      <c r="AN1439" s="100"/>
      <c r="AO1439" s="100"/>
      <c r="AP1439" s="100"/>
      <c r="AQ1439" s="100"/>
      <c r="AR1439" s="100"/>
      <c r="AS1439" s="100"/>
      <c r="AT1439" s="100"/>
      <c r="AU1439" s="100"/>
      <c r="AV1439" s="100"/>
      <c r="AW1439" s="100"/>
      <c r="AX1439" s="100"/>
      <c r="AY1439" s="100"/>
      <c r="AZ1439" s="100"/>
      <c r="BA1439" s="100"/>
      <c r="BB1439" s="100"/>
      <c r="BC1439" s="100"/>
      <c r="BD1439" s="100"/>
      <c r="BE1439" s="100"/>
      <c r="BF1439" s="100"/>
      <c r="BG1439" s="100"/>
      <c r="BH1439" s="100"/>
      <c r="BI1439" s="100"/>
      <c r="BJ1439" s="100"/>
      <c r="BK1439" s="100"/>
      <c r="BL1439" s="100"/>
    </row>
    <row r="1440" spans="3:64" x14ac:dyDescent="0.2">
      <c r="C1440" s="26"/>
      <c r="D1440" s="26"/>
      <c r="AA1440" s="100"/>
      <c r="AB1440" s="100"/>
      <c r="AC1440" s="100"/>
      <c r="AD1440" s="100"/>
      <c r="AE1440" s="100"/>
      <c r="AG1440" s="121"/>
      <c r="AN1440" s="100"/>
      <c r="AO1440" s="100"/>
      <c r="AP1440" s="100"/>
      <c r="AQ1440" s="100"/>
      <c r="AR1440" s="100"/>
      <c r="AS1440" s="100"/>
      <c r="AT1440" s="100"/>
      <c r="AU1440" s="100"/>
    </row>
    <row r="1441" spans="3:64" x14ac:dyDescent="0.2">
      <c r="C1441" s="26"/>
      <c r="D1441" s="26"/>
      <c r="AA1441" s="100"/>
      <c r="AB1441" s="100"/>
      <c r="AC1441" s="100"/>
      <c r="AD1441" s="100"/>
      <c r="AE1441" s="100"/>
      <c r="AG1441" s="121"/>
      <c r="AN1441" s="100"/>
      <c r="AO1441" s="100"/>
      <c r="AP1441" s="100"/>
      <c r="AQ1441" s="100"/>
      <c r="AR1441" s="100"/>
      <c r="AS1441" s="100"/>
      <c r="AT1441" s="100"/>
      <c r="AU1441" s="100"/>
    </row>
    <row r="1442" spans="3:64" x14ac:dyDescent="0.2">
      <c r="C1442" s="26"/>
      <c r="D1442" s="26"/>
      <c r="AA1442" s="100"/>
      <c r="AB1442" s="100"/>
      <c r="AC1442" s="100"/>
      <c r="AD1442" s="100"/>
      <c r="AE1442" s="100"/>
      <c r="AG1442" s="121"/>
      <c r="AN1442" s="100"/>
      <c r="AO1442" s="100"/>
      <c r="AP1442" s="100"/>
      <c r="AQ1442" s="100"/>
      <c r="AR1442" s="100"/>
      <c r="AS1442" s="100"/>
      <c r="AT1442" s="100"/>
      <c r="AU1442" s="100"/>
      <c r="AV1442" s="100"/>
      <c r="AX1442" s="100"/>
      <c r="AY1442" s="100"/>
      <c r="AZ1442" s="100"/>
      <c r="BA1442" s="100"/>
      <c r="BB1442" s="100"/>
      <c r="BC1442" s="100"/>
      <c r="BD1442" s="100"/>
      <c r="BE1442" s="100"/>
      <c r="BF1442" s="100"/>
      <c r="BG1442" s="100"/>
      <c r="BH1442" s="100"/>
      <c r="BI1442" s="100"/>
      <c r="BJ1442" s="100"/>
      <c r="BK1442" s="100"/>
      <c r="BL1442" s="100"/>
    </row>
    <row r="1443" spans="3:64" x14ac:dyDescent="0.2">
      <c r="C1443" s="26"/>
      <c r="D1443" s="26"/>
      <c r="AA1443" s="100"/>
      <c r="AB1443" s="100"/>
      <c r="AC1443" s="100"/>
      <c r="AD1443" s="100"/>
      <c r="AE1443" s="100"/>
      <c r="AG1443" s="121"/>
      <c r="AN1443" s="100"/>
      <c r="AO1443" s="100"/>
      <c r="AP1443" s="100"/>
      <c r="AQ1443" s="100"/>
      <c r="AR1443" s="100"/>
      <c r="AS1443" s="100"/>
      <c r="AT1443" s="100"/>
      <c r="AU1443" s="100"/>
      <c r="AV1443" s="100"/>
      <c r="AW1443" s="100"/>
      <c r="AX1443" s="100"/>
      <c r="AY1443" s="100"/>
      <c r="AZ1443" s="100"/>
      <c r="BA1443" s="100"/>
      <c r="BB1443" s="100"/>
      <c r="BC1443" s="100"/>
      <c r="BD1443" s="100"/>
      <c r="BE1443" s="100"/>
      <c r="BF1443" s="100"/>
      <c r="BG1443" s="100"/>
      <c r="BH1443" s="100"/>
      <c r="BI1443" s="100"/>
      <c r="BJ1443" s="100"/>
      <c r="BK1443" s="100"/>
      <c r="BL1443" s="100"/>
    </row>
    <row r="1444" spans="3:64" x14ac:dyDescent="0.2">
      <c r="C1444" s="26"/>
      <c r="D1444" s="26"/>
      <c r="AA1444" s="100"/>
      <c r="AB1444" s="100"/>
      <c r="AC1444" s="100"/>
      <c r="AD1444" s="100"/>
      <c r="AE1444" s="100"/>
      <c r="AG1444" s="121"/>
      <c r="AN1444" s="100"/>
      <c r="AO1444" s="100"/>
      <c r="AP1444" s="100"/>
      <c r="AQ1444" s="100"/>
      <c r="AR1444" s="100"/>
      <c r="AS1444" s="100"/>
      <c r="AT1444" s="100"/>
      <c r="AU1444" s="100"/>
      <c r="AV1444" s="100"/>
      <c r="AW1444" s="100"/>
      <c r="AX1444" s="100"/>
      <c r="AY1444" s="100"/>
      <c r="AZ1444" s="100"/>
      <c r="BA1444" s="100"/>
      <c r="BB1444" s="100"/>
      <c r="BC1444" s="100"/>
      <c r="BD1444" s="100"/>
      <c r="BE1444" s="100"/>
      <c r="BF1444" s="100"/>
      <c r="BG1444" s="100"/>
      <c r="BH1444" s="100"/>
      <c r="BI1444" s="100"/>
      <c r="BJ1444" s="100"/>
      <c r="BK1444" s="100"/>
      <c r="BL1444" s="100"/>
    </row>
    <row r="1445" spans="3:64" x14ac:dyDescent="0.2">
      <c r="C1445" s="26"/>
      <c r="D1445" s="26"/>
      <c r="AA1445" s="100"/>
      <c r="AB1445" s="100"/>
      <c r="AC1445" s="100"/>
      <c r="AD1445" s="100"/>
      <c r="AE1445" s="100"/>
      <c r="AG1445" s="121"/>
      <c r="AN1445" s="100"/>
      <c r="AO1445" s="100"/>
      <c r="AP1445" s="100"/>
      <c r="AQ1445" s="100"/>
      <c r="AR1445" s="100"/>
      <c r="AS1445" s="100"/>
      <c r="AT1445" s="100"/>
      <c r="AU1445" s="100"/>
    </row>
    <row r="1446" spans="3:64" x14ac:dyDescent="0.2">
      <c r="C1446" s="26"/>
      <c r="D1446" s="26"/>
      <c r="AA1446" s="100"/>
      <c r="AB1446" s="100"/>
      <c r="AC1446" s="100"/>
      <c r="AD1446" s="100"/>
      <c r="AE1446" s="100"/>
      <c r="AG1446" s="121"/>
      <c r="AN1446" s="100"/>
      <c r="AO1446" s="100"/>
      <c r="AP1446" s="100"/>
      <c r="AQ1446" s="100"/>
      <c r="AR1446" s="100"/>
      <c r="AS1446" s="100"/>
      <c r="AT1446" s="100"/>
      <c r="AU1446" s="100"/>
      <c r="AV1446" s="100"/>
      <c r="AW1446" s="100"/>
      <c r="AX1446" s="100"/>
      <c r="AY1446" s="100"/>
      <c r="AZ1446" s="100"/>
      <c r="BA1446" s="100"/>
      <c r="BB1446" s="100"/>
      <c r="BC1446" s="100"/>
      <c r="BD1446" s="100"/>
      <c r="BE1446" s="100"/>
      <c r="BF1446" s="100"/>
      <c r="BG1446" s="100"/>
      <c r="BH1446" s="100"/>
      <c r="BI1446" s="100"/>
      <c r="BJ1446" s="100"/>
      <c r="BK1446" s="100"/>
      <c r="BL1446" s="100"/>
    </row>
    <row r="1447" spans="3:64" x14ac:dyDescent="0.2">
      <c r="C1447" s="26"/>
      <c r="D1447" s="26"/>
      <c r="AA1447" s="100"/>
      <c r="AB1447" s="100"/>
      <c r="AC1447" s="100"/>
      <c r="AD1447" s="100"/>
      <c r="AE1447" s="100"/>
      <c r="AG1447" s="121"/>
      <c r="AN1447" s="100"/>
      <c r="AO1447" s="100"/>
      <c r="AP1447" s="100"/>
      <c r="AQ1447" s="100"/>
      <c r="AR1447" s="100"/>
      <c r="AS1447" s="100"/>
      <c r="AT1447" s="100"/>
      <c r="AU1447" s="100"/>
      <c r="AV1447" s="100"/>
    </row>
    <row r="1448" spans="3:64" x14ac:dyDescent="0.2">
      <c r="C1448" s="26"/>
      <c r="D1448" s="26"/>
      <c r="AA1448" s="100"/>
      <c r="AB1448" s="100"/>
      <c r="AC1448" s="100"/>
      <c r="AD1448" s="100"/>
      <c r="AE1448" s="100"/>
      <c r="AG1448" s="121"/>
      <c r="AN1448" s="100"/>
      <c r="AO1448" s="100"/>
      <c r="AP1448" s="100"/>
      <c r="AQ1448" s="100"/>
      <c r="AR1448" s="100"/>
      <c r="AS1448" s="100"/>
      <c r="AT1448" s="100"/>
      <c r="AU1448" s="100"/>
      <c r="AV1448" s="100"/>
    </row>
    <row r="1449" spans="3:64" x14ac:dyDescent="0.2">
      <c r="C1449" s="26"/>
      <c r="D1449" s="26"/>
      <c r="AA1449" s="100"/>
      <c r="AB1449" s="100"/>
      <c r="AC1449" s="100"/>
      <c r="AD1449" s="100"/>
      <c r="AE1449" s="100"/>
      <c r="AG1449" s="121"/>
      <c r="AN1449" s="100"/>
      <c r="AO1449" s="100"/>
      <c r="AP1449" s="100"/>
      <c r="AQ1449" s="100"/>
      <c r="AR1449" s="100"/>
      <c r="AS1449" s="100"/>
      <c r="AT1449" s="100"/>
      <c r="AU1449" s="100"/>
      <c r="AV1449" s="100"/>
    </row>
    <row r="1450" spans="3:64" x14ac:dyDescent="0.2">
      <c r="C1450" s="26"/>
      <c r="D1450" s="26"/>
      <c r="AA1450" s="100"/>
      <c r="AB1450" s="100"/>
      <c r="AC1450" s="100"/>
      <c r="AD1450" s="100"/>
      <c r="AE1450" s="100"/>
      <c r="AG1450" s="121"/>
      <c r="AN1450" s="100"/>
      <c r="AO1450" s="100"/>
      <c r="AP1450" s="100"/>
      <c r="AQ1450" s="100"/>
      <c r="AR1450" s="100"/>
      <c r="AS1450" s="100"/>
      <c r="AT1450" s="100"/>
      <c r="AU1450" s="100"/>
      <c r="AV1450" s="100"/>
      <c r="AW1450" s="100"/>
      <c r="AX1450" s="100"/>
      <c r="AY1450" s="100"/>
      <c r="AZ1450" s="100"/>
      <c r="BA1450" s="100"/>
      <c r="BB1450" s="100"/>
      <c r="BC1450" s="100"/>
      <c r="BD1450" s="100"/>
      <c r="BE1450" s="100"/>
      <c r="BF1450" s="100"/>
      <c r="BG1450" s="100"/>
      <c r="BH1450" s="100"/>
      <c r="BI1450" s="100"/>
      <c r="BJ1450" s="100"/>
      <c r="BK1450" s="100"/>
      <c r="BL1450" s="100"/>
    </row>
    <row r="1451" spans="3:64" x14ac:dyDescent="0.2">
      <c r="C1451" s="26"/>
      <c r="D1451" s="26"/>
      <c r="AA1451" s="100"/>
      <c r="AB1451" s="100"/>
      <c r="AC1451" s="100"/>
      <c r="AD1451" s="100"/>
      <c r="AE1451" s="100"/>
      <c r="AG1451" s="121"/>
      <c r="AN1451" s="100"/>
      <c r="AO1451" s="100"/>
      <c r="AP1451" s="100"/>
      <c r="AQ1451" s="100"/>
      <c r="AR1451" s="100"/>
      <c r="AS1451" s="100"/>
      <c r="AT1451" s="100"/>
      <c r="AU1451" s="100"/>
      <c r="AV1451" s="100"/>
      <c r="AW1451" s="100"/>
      <c r="AX1451" s="100"/>
      <c r="AY1451" s="100"/>
      <c r="AZ1451" s="100"/>
      <c r="BA1451" s="100"/>
      <c r="BB1451" s="100"/>
      <c r="BC1451" s="100"/>
      <c r="BD1451" s="100"/>
      <c r="BE1451" s="100"/>
      <c r="BF1451" s="100"/>
      <c r="BG1451" s="100"/>
      <c r="BH1451" s="100"/>
      <c r="BI1451" s="100"/>
      <c r="BJ1451" s="100"/>
      <c r="BK1451" s="100"/>
      <c r="BL1451" s="100"/>
    </row>
    <row r="1452" spans="3:64" x14ac:dyDescent="0.2">
      <c r="C1452" s="26"/>
      <c r="D1452" s="26"/>
      <c r="AA1452" s="100"/>
      <c r="AB1452" s="100"/>
      <c r="AC1452" s="100"/>
      <c r="AD1452" s="100"/>
      <c r="AE1452" s="100"/>
      <c r="AG1452" s="121"/>
      <c r="AN1452" s="100"/>
      <c r="AO1452" s="100"/>
      <c r="AP1452" s="100"/>
      <c r="AQ1452" s="100"/>
      <c r="AR1452" s="100"/>
      <c r="AS1452" s="100"/>
      <c r="AT1452" s="100"/>
      <c r="AU1452" s="100"/>
    </row>
    <row r="1453" spans="3:64" x14ac:dyDescent="0.2">
      <c r="C1453" s="26"/>
      <c r="D1453" s="26"/>
      <c r="AA1453" s="100"/>
      <c r="AB1453" s="100"/>
      <c r="AC1453" s="100"/>
      <c r="AD1453" s="100"/>
      <c r="AE1453" s="100"/>
      <c r="AG1453" s="121"/>
      <c r="AN1453" s="100"/>
      <c r="AO1453" s="100"/>
      <c r="AP1453" s="100"/>
      <c r="AQ1453" s="100"/>
      <c r="AR1453" s="100"/>
      <c r="AS1453" s="100"/>
      <c r="AT1453" s="100"/>
      <c r="AU1453" s="100"/>
      <c r="AV1453" s="100"/>
      <c r="AW1453" s="100"/>
      <c r="AX1453" s="100"/>
      <c r="AY1453" s="100"/>
      <c r="AZ1453" s="100"/>
      <c r="BA1453" s="100"/>
      <c r="BB1453" s="100"/>
      <c r="BC1453" s="100"/>
      <c r="BD1453" s="100"/>
      <c r="BE1453" s="100"/>
      <c r="BF1453" s="100"/>
      <c r="BG1453" s="100"/>
      <c r="BH1453" s="100"/>
      <c r="BI1453" s="100"/>
      <c r="BJ1453" s="100"/>
      <c r="BK1453" s="100"/>
      <c r="BL1453" s="100"/>
    </row>
    <row r="1454" spans="3:64" x14ac:dyDescent="0.2">
      <c r="C1454" s="26"/>
      <c r="D1454" s="26"/>
      <c r="AA1454" s="100"/>
      <c r="AB1454" s="100"/>
      <c r="AC1454" s="100"/>
      <c r="AD1454" s="100"/>
      <c r="AE1454" s="100"/>
      <c r="AG1454" s="121"/>
      <c r="AN1454" s="100"/>
      <c r="AO1454" s="100"/>
      <c r="AP1454" s="100"/>
      <c r="AQ1454" s="100"/>
      <c r="AR1454" s="100"/>
      <c r="AS1454" s="100"/>
      <c r="AT1454" s="100"/>
      <c r="AU1454" s="100"/>
      <c r="AV1454" s="100"/>
    </row>
    <row r="1455" spans="3:64" x14ac:dyDescent="0.2">
      <c r="C1455" s="26"/>
      <c r="D1455" s="26"/>
      <c r="AA1455" s="100"/>
      <c r="AB1455" s="100"/>
      <c r="AC1455" s="100"/>
      <c r="AD1455" s="100"/>
      <c r="AE1455" s="100"/>
      <c r="AG1455" s="121"/>
      <c r="AN1455" s="100"/>
      <c r="AO1455" s="100"/>
      <c r="AP1455" s="100"/>
      <c r="AQ1455" s="100"/>
      <c r="AR1455" s="100"/>
      <c r="AS1455" s="100"/>
      <c r="AT1455" s="100"/>
      <c r="AU1455" s="100"/>
      <c r="AV1455" s="100"/>
    </row>
    <row r="1456" spans="3:64" x14ac:dyDescent="0.2">
      <c r="C1456" s="26"/>
      <c r="D1456" s="26"/>
      <c r="AA1456" s="100"/>
      <c r="AB1456" s="100"/>
      <c r="AC1456" s="100"/>
      <c r="AD1456" s="100"/>
      <c r="AE1456" s="100"/>
      <c r="AG1456" s="121"/>
      <c r="AN1456" s="100"/>
      <c r="AO1456" s="100"/>
      <c r="AP1456" s="100"/>
      <c r="AQ1456" s="100"/>
      <c r="AR1456" s="100"/>
      <c r="AS1456" s="100"/>
      <c r="AT1456" s="100"/>
      <c r="AU1456" s="100"/>
    </row>
    <row r="1457" spans="3:64" x14ac:dyDescent="0.2">
      <c r="C1457" s="26"/>
      <c r="D1457" s="26"/>
      <c r="AA1457" s="100"/>
      <c r="AB1457" s="100"/>
      <c r="AC1457" s="100"/>
      <c r="AD1457" s="100"/>
      <c r="AE1457" s="100"/>
      <c r="AG1457" s="121"/>
      <c r="AN1457" s="100"/>
      <c r="AO1457" s="100"/>
      <c r="AP1457" s="100"/>
      <c r="AQ1457" s="100"/>
      <c r="AR1457" s="100"/>
      <c r="AS1457" s="100"/>
      <c r="AT1457" s="100"/>
      <c r="AU1457" s="100"/>
      <c r="AV1457" s="100"/>
      <c r="AX1457" s="100"/>
      <c r="AY1457" s="100"/>
      <c r="AZ1457" s="100"/>
      <c r="BA1457" s="100"/>
      <c r="BB1457" s="100"/>
      <c r="BC1457" s="100"/>
      <c r="BD1457" s="100"/>
      <c r="BE1457" s="100"/>
      <c r="BF1457" s="100"/>
      <c r="BG1457" s="100"/>
      <c r="BH1457" s="100"/>
      <c r="BI1457" s="100"/>
      <c r="BJ1457" s="100"/>
      <c r="BK1457" s="100"/>
      <c r="BL1457" s="100"/>
    </row>
    <row r="1458" spans="3:64" x14ac:dyDescent="0.2">
      <c r="C1458" s="26"/>
      <c r="D1458" s="26"/>
      <c r="AA1458" s="100"/>
      <c r="AB1458" s="100"/>
      <c r="AC1458" s="100"/>
      <c r="AD1458" s="100"/>
      <c r="AE1458" s="100"/>
      <c r="AG1458" s="121"/>
      <c r="AN1458" s="100"/>
      <c r="AO1458" s="100"/>
      <c r="AP1458" s="100"/>
      <c r="AQ1458" s="100"/>
      <c r="AR1458" s="100"/>
      <c r="AS1458" s="100"/>
      <c r="AT1458" s="100"/>
      <c r="AU1458" s="100"/>
      <c r="AV1458" s="100"/>
      <c r="AX1458" s="100"/>
    </row>
    <row r="1459" spans="3:64" x14ac:dyDescent="0.2">
      <c r="C1459" s="26"/>
      <c r="D1459" s="26"/>
      <c r="AA1459" s="100"/>
      <c r="AB1459" s="100"/>
      <c r="AC1459" s="100"/>
      <c r="AD1459" s="100"/>
      <c r="AE1459" s="100"/>
      <c r="AG1459" s="121"/>
      <c r="AN1459" s="100"/>
      <c r="AO1459" s="100"/>
      <c r="AP1459" s="100"/>
      <c r="AQ1459" s="100"/>
      <c r="AR1459" s="100"/>
      <c r="AS1459" s="100"/>
      <c r="AT1459" s="100"/>
      <c r="AU1459" s="100"/>
      <c r="AV1459" s="100"/>
      <c r="AX1459" s="100"/>
    </row>
    <row r="1460" spans="3:64" x14ac:dyDescent="0.2">
      <c r="C1460" s="26"/>
      <c r="D1460" s="26"/>
      <c r="AA1460" s="100"/>
      <c r="AB1460" s="100"/>
      <c r="AC1460" s="100"/>
      <c r="AD1460" s="100"/>
      <c r="AE1460" s="100"/>
      <c r="AG1460" s="121"/>
      <c r="AN1460" s="100"/>
      <c r="AO1460" s="100"/>
      <c r="AP1460" s="100"/>
      <c r="AQ1460" s="100"/>
      <c r="AR1460" s="100"/>
      <c r="AS1460" s="100"/>
      <c r="AT1460" s="100"/>
      <c r="AU1460" s="100"/>
      <c r="AV1460" s="100"/>
      <c r="AW1460" s="100"/>
      <c r="AX1460" s="100"/>
      <c r="AY1460" s="100"/>
      <c r="AZ1460" s="100"/>
      <c r="BA1460" s="100"/>
      <c r="BB1460" s="100"/>
      <c r="BC1460" s="100"/>
      <c r="BD1460" s="100"/>
      <c r="BE1460" s="100"/>
      <c r="BF1460" s="100"/>
      <c r="BG1460" s="100"/>
      <c r="BH1460" s="100"/>
      <c r="BI1460" s="100"/>
      <c r="BJ1460" s="100"/>
      <c r="BK1460" s="100"/>
      <c r="BL1460" s="100"/>
    </row>
    <row r="1461" spans="3:64" x14ac:dyDescent="0.2">
      <c r="C1461" s="26"/>
      <c r="D1461" s="26"/>
      <c r="AA1461" s="100"/>
      <c r="AB1461" s="100"/>
      <c r="AC1461" s="100"/>
      <c r="AD1461" s="100"/>
      <c r="AE1461" s="100"/>
      <c r="AG1461" s="121"/>
      <c r="AN1461" s="100"/>
      <c r="AO1461" s="100"/>
      <c r="AP1461" s="100"/>
      <c r="AQ1461" s="100"/>
      <c r="AR1461" s="100"/>
      <c r="AS1461" s="100"/>
      <c r="AT1461" s="100"/>
      <c r="AU1461" s="100"/>
      <c r="AV1461" s="100"/>
      <c r="AW1461" s="100"/>
      <c r="AX1461" s="100"/>
      <c r="AY1461" s="100"/>
      <c r="AZ1461" s="100"/>
      <c r="BA1461" s="100"/>
      <c r="BB1461" s="100"/>
      <c r="BC1461" s="100"/>
      <c r="BD1461" s="100"/>
      <c r="BE1461" s="100"/>
      <c r="BF1461" s="100"/>
      <c r="BG1461" s="100"/>
      <c r="BH1461" s="100"/>
      <c r="BI1461" s="100"/>
      <c r="BJ1461" s="100"/>
      <c r="BK1461" s="100"/>
      <c r="BL1461" s="100"/>
    </row>
    <row r="1462" spans="3:64" x14ac:dyDescent="0.2">
      <c r="C1462" s="26"/>
      <c r="D1462" s="26"/>
      <c r="AA1462" s="100"/>
      <c r="AB1462" s="100"/>
      <c r="AC1462" s="100"/>
      <c r="AD1462" s="100"/>
      <c r="AE1462" s="100"/>
      <c r="AG1462" s="121"/>
      <c r="AN1462" s="100"/>
      <c r="AO1462" s="100"/>
      <c r="AP1462" s="100"/>
      <c r="AQ1462" s="100"/>
      <c r="AR1462" s="100"/>
      <c r="AS1462" s="100"/>
      <c r="AT1462" s="100"/>
      <c r="AU1462" s="100"/>
      <c r="AV1462" s="100"/>
      <c r="AW1462" s="100"/>
      <c r="AX1462" s="100"/>
      <c r="AY1462" s="100"/>
      <c r="AZ1462" s="100"/>
      <c r="BA1462" s="100"/>
      <c r="BB1462" s="100"/>
      <c r="BC1462" s="100"/>
      <c r="BD1462" s="100"/>
      <c r="BE1462" s="100"/>
      <c r="BF1462" s="100"/>
      <c r="BG1462" s="100"/>
      <c r="BH1462" s="100"/>
      <c r="BI1462" s="100"/>
      <c r="BJ1462" s="100"/>
      <c r="BK1462" s="100"/>
      <c r="BL1462" s="100"/>
    </row>
    <row r="1463" spans="3:64" x14ac:dyDescent="0.2">
      <c r="C1463" s="26"/>
      <c r="D1463" s="26"/>
      <c r="AA1463" s="100"/>
      <c r="AB1463" s="100"/>
      <c r="AC1463" s="100"/>
      <c r="AD1463" s="100"/>
      <c r="AE1463" s="100"/>
      <c r="AG1463" s="121"/>
      <c r="AN1463" s="100"/>
      <c r="AO1463" s="100"/>
      <c r="AP1463" s="100"/>
      <c r="AQ1463" s="100"/>
      <c r="AR1463" s="100"/>
      <c r="AS1463" s="100"/>
      <c r="AT1463" s="100"/>
      <c r="AU1463" s="100"/>
      <c r="AV1463" s="100"/>
      <c r="AW1463" s="100"/>
      <c r="AX1463" s="100"/>
      <c r="AY1463" s="100"/>
      <c r="AZ1463" s="100"/>
      <c r="BA1463" s="100"/>
      <c r="BB1463" s="100"/>
      <c r="BC1463" s="100"/>
      <c r="BD1463" s="100"/>
      <c r="BE1463" s="100"/>
      <c r="BF1463" s="100"/>
      <c r="BG1463" s="100"/>
      <c r="BH1463" s="100"/>
      <c r="BI1463" s="100"/>
      <c r="BJ1463" s="100"/>
      <c r="BK1463" s="100"/>
      <c r="BL1463" s="100"/>
    </row>
    <row r="1464" spans="3:64" x14ac:dyDescent="0.2">
      <c r="C1464" s="26"/>
      <c r="D1464" s="26"/>
      <c r="AA1464" s="100"/>
      <c r="AB1464" s="100"/>
      <c r="AC1464" s="100"/>
      <c r="AD1464" s="100"/>
      <c r="AE1464" s="100"/>
      <c r="AG1464" s="121"/>
      <c r="AN1464" s="100"/>
      <c r="AO1464" s="100"/>
      <c r="AP1464" s="100"/>
      <c r="AQ1464" s="100"/>
      <c r="AR1464" s="100"/>
      <c r="AS1464" s="100"/>
      <c r="AT1464" s="100"/>
      <c r="AU1464" s="100"/>
      <c r="AV1464" s="100"/>
    </row>
    <row r="1465" spans="3:64" x14ac:dyDescent="0.2">
      <c r="C1465" s="26"/>
      <c r="D1465" s="26"/>
      <c r="AA1465" s="100"/>
      <c r="AB1465" s="100"/>
      <c r="AC1465" s="100"/>
      <c r="AD1465" s="100"/>
      <c r="AE1465" s="100"/>
      <c r="AG1465" s="121"/>
      <c r="AN1465" s="100"/>
      <c r="AO1465" s="100"/>
      <c r="AP1465" s="100"/>
      <c r="AQ1465" s="100"/>
      <c r="AR1465" s="100"/>
      <c r="AS1465" s="100"/>
      <c r="AT1465" s="100"/>
      <c r="AU1465" s="100"/>
    </row>
    <row r="1466" spans="3:64" x14ac:dyDescent="0.2">
      <c r="C1466" s="26"/>
      <c r="D1466" s="26"/>
      <c r="AA1466" s="100"/>
      <c r="AB1466" s="100"/>
      <c r="AC1466" s="100"/>
      <c r="AD1466" s="100"/>
      <c r="AE1466" s="100"/>
      <c r="AG1466" s="121"/>
      <c r="AN1466" s="100"/>
      <c r="AO1466" s="100"/>
      <c r="AP1466" s="100"/>
      <c r="AQ1466" s="100"/>
      <c r="AR1466" s="100"/>
      <c r="AS1466" s="100"/>
      <c r="AT1466" s="100"/>
      <c r="AU1466" s="100"/>
    </row>
    <row r="1467" spans="3:64" x14ac:dyDescent="0.2">
      <c r="C1467" s="26"/>
      <c r="D1467" s="26"/>
      <c r="AA1467" s="100"/>
      <c r="AB1467" s="100"/>
      <c r="AC1467" s="100"/>
      <c r="AD1467" s="100"/>
      <c r="AE1467" s="100"/>
      <c r="AG1467" s="121"/>
      <c r="AN1467" s="100"/>
      <c r="AO1467" s="100"/>
      <c r="AP1467" s="100"/>
      <c r="AQ1467" s="100"/>
      <c r="AR1467" s="100"/>
      <c r="AS1467" s="100"/>
      <c r="AT1467" s="100"/>
      <c r="AU1467" s="100"/>
      <c r="AV1467" s="100"/>
    </row>
    <row r="1468" spans="3:64" x14ac:dyDescent="0.2">
      <c r="C1468" s="26"/>
      <c r="D1468" s="26"/>
      <c r="AA1468" s="100"/>
      <c r="AB1468" s="100"/>
      <c r="AC1468" s="100"/>
      <c r="AD1468" s="100"/>
      <c r="AE1468" s="100"/>
      <c r="AG1468" s="121"/>
      <c r="AN1468" s="100"/>
      <c r="AO1468" s="100"/>
      <c r="AP1468" s="100"/>
      <c r="AQ1468" s="100"/>
      <c r="AR1468" s="100"/>
      <c r="AS1468" s="100"/>
      <c r="AT1468" s="100"/>
      <c r="AU1468" s="100"/>
      <c r="AV1468" s="100"/>
      <c r="AW1468" s="100"/>
      <c r="AX1468" s="100"/>
      <c r="AY1468" s="100"/>
      <c r="AZ1468" s="100"/>
      <c r="BA1468" s="100"/>
      <c r="BB1468" s="100"/>
      <c r="BC1468" s="100"/>
      <c r="BD1468" s="100"/>
      <c r="BE1468" s="100"/>
      <c r="BF1468" s="100"/>
      <c r="BG1468" s="100"/>
      <c r="BH1468" s="100"/>
      <c r="BI1468" s="100"/>
      <c r="BJ1468" s="100"/>
      <c r="BK1468" s="100"/>
      <c r="BL1468" s="100"/>
    </row>
    <row r="1469" spans="3:64" x14ac:dyDescent="0.2">
      <c r="C1469" s="26"/>
      <c r="D1469" s="26"/>
      <c r="AA1469" s="100"/>
      <c r="AB1469" s="100"/>
      <c r="AC1469" s="100"/>
      <c r="AD1469" s="100"/>
      <c r="AE1469" s="100"/>
      <c r="AG1469" s="121"/>
      <c r="AN1469" s="100"/>
      <c r="AO1469" s="100"/>
      <c r="AP1469" s="100"/>
      <c r="AQ1469" s="100"/>
      <c r="AR1469" s="100"/>
      <c r="AS1469" s="100"/>
      <c r="AT1469" s="100"/>
      <c r="AU1469" s="100"/>
      <c r="AV1469" s="100"/>
      <c r="AW1469" s="100"/>
      <c r="AX1469" s="100"/>
      <c r="AY1469" s="100"/>
      <c r="AZ1469" s="100"/>
      <c r="BA1469" s="100"/>
      <c r="BB1469" s="100"/>
      <c r="BC1469" s="100"/>
      <c r="BD1469" s="100"/>
      <c r="BE1469" s="100"/>
      <c r="BF1469" s="100"/>
      <c r="BG1469" s="100"/>
      <c r="BH1469" s="100"/>
      <c r="BI1469" s="100"/>
      <c r="BJ1469" s="100"/>
      <c r="BK1469" s="100"/>
      <c r="BL1469" s="100"/>
    </row>
    <row r="1470" spans="3:64" x14ac:dyDescent="0.2">
      <c r="C1470" s="26"/>
      <c r="D1470" s="26"/>
      <c r="AA1470" s="100"/>
      <c r="AB1470" s="100"/>
      <c r="AC1470" s="100"/>
      <c r="AD1470" s="100"/>
      <c r="AE1470" s="100"/>
      <c r="AG1470" s="121"/>
      <c r="AN1470" s="100"/>
      <c r="AO1470" s="100"/>
      <c r="AP1470" s="100"/>
      <c r="AQ1470" s="100"/>
      <c r="AR1470" s="100"/>
      <c r="AS1470" s="100"/>
      <c r="AT1470" s="100"/>
      <c r="AU1470" s="100"/>
    </row>
    <row r="1471" spans="3:64" x14ac:dyDescent="0.2">
      <c r="C1471" s="26"/>
      <c r="D1471" s="26"/>
      <c r="AA1471" s="100"/>
      <c r="AB1471" s="100"/>
      <c r="AC1471" s="100"/>
      <c r="AD1471" s="100"/>
      <c r="AE1471" s="100"/>
      <c r="AG1471" s="121"/>
      <c r="AN1471" s="100"/>
      <c r="AO1471" s="100"/>
      <c r="AP1471" s="100"/>
      <c r="AQ1471" s="100"/>
      <c r="AR1471" s="100"/>
      <c r="AS1471" s="100"/>
      <c r="AT1471" s="100"/>
      <c r="AU1471" s="100"/>
      <c r="AV1471" s="100"/>
      <c r="AX1471" s="100"/>
    </row>
    <row r="1472" spans="3:64" x14ac:dyDescent="0.2">
      <c r="C1472" s="26"/>
      <c r="D1472" s="26"/>
      <c r="AA1472" s="100"/>
      <c r="AB1472" s="100"/>
      <c r="AC1472" s="100"/>
      <c r="AD1472" s="100"/>
      <c r="AE1472" s="100"/>
      <c r="AG1472" s="121"/>
      <c r="AN1472" s="100"/>
      <c r="AO1472" s="100"/>
      <c r="AP1472" s="100"/>
      <c r="AQ1472" s="100"/>
      <c r="AR1472" s="100"/>
      <c r="AS1472" s="100"/>
      <c r="AT1472" s="100"/>
      <c r="AU1472" s="100"/>
      <c r="AV1472" s="100"/>
    </row>
    <row r="1473" spans="3:64" x14ac:dyDescent="0.2">
      <c r="C1473" s="26"/>
      <c r="D1473" s="26"/>
      <c r="AA1473" s="100"/>
      <c r="AB1473" s="100"/>
      <c r="AC1473" s="100"/>
      <c r="AD1473" s="100"/>
      <c r="AE1473" s="100"/>
      <c r="AG1473" s="121"/>
      <c r="AN1473" s="100"/>
      <c r="AO1473" s="100"/>
      <c r="AP1473" s="100"/>
      <c r="AQ1473" s="100"/>
      <c r="AR1473" s="100"/>
      <c r="AS1473" s="100"/>
      <c r="AT1473" s="100"/>
      <c r="AU1473" s="100"/>
    </row>
    <row r="1474" spans="3:64" x14ac:dyDescent="0.2">
      <c r="C1474" s="26"/>
      <c r="D1474" s="26"/>
      <c r="AA1474" s="100"/>
      <c r="AB1474" s="100"/>
      <c r="AC1474" s="100"/>
      <c r="AD1474" s="100"/>
      <c r="AE1474" s="100"/>
      <c r="AG1474" s="121"/>
      <c r="AN1474" s="100"/>
      <c r="AO1474" s="100"/>
      <c r="AP1474" s="100"/>
      <c r="AQ1474" s="100"/>
      <c r="AR1474" s="100"/>
      <c r="AS1474" s="100"/>
      <c r="AT1474" s="100"/>
      <c r="AU1474" s="100"/>
    </row>
    <row r="1475" spans="3:64" x14ac:dyDescent="0.2">
      <c r="C1475" s="26"/>
      <c r="D1475" s="26"/>
      <c r="AA1475" s="100"/>
      <c r="AB1475" s="100"/>
      <c r="AC1475" s="100"/>
      <c r="AD1475" s="100"/>
      <c r="AE1475" s="100"/>
      <c r="AG1475" s="121"/>
      <c r="AN1475" s="100"/>
      <c r="AO1475" s="100"/>
      <c r="AP1475" s="100"/>
      <c r="AQ1475" s="100"/>
      <c r="AR1475" s="100"/>
      <c r="AS1475" s="100"/>
      <c r="AT1475" s="100"/>
      <c r="AU1475" s="100"/>
    </row>
    <row r="1476" spans="3:64" x14ac:dyDescent="0.2">
      <c r="C1476" s="26"/>
      <c r="D1476" s="26"/>
      <c r="AA1476" s="100"/>
      <c r="AB1476" s="100"/>
      <c r="AC1476" s="100"/>
      <c r="AD1476" s="100"/>
      <c r="AE1476" s="100"/>
      <c r="AG1476" s="121"/>
      <c r="AN1476" s="100"/>
      <c r="AO1476" s="100"/>
      <c r="AP1476" s="100"/>
      <c r="AQ1476" s="100"/>
      <c r="AR1476" s="100"/>
      <c r="AS1476" s="100"/>
      <c r="AT1476" s="100"/>
      <c r="AU1476" s="100"/>
    </row>
    <row r="1477" spans="3:64" x14ac:dyDescent="0.2">
      <c r="C1477" s="26"/>
      <c r="D1477" s="26"/>
      <c r="AA1477" s="100"/>
      <c r="AB1477" s="100"/>
      <c r="AC1477" s="100"/>
      <c r="AD1477" s="100"/>
      <c r="AE1477" s="100"/>
      <c r="AG1477" s="121"/>
      <c r="AN1477" s="100"/>
      <c r="AO1477" s="100"/>
      <c r="AP1477" s="100"/>
      <c r="AQ1477" s="100"/>
      <c r="AR1477" s="100"/>
      <c r="AS1477" s="100"/>
      <c r="AT1477" s="100"/>
      <c r="AU1477" s="100"/>
      <c r="AV1477" s="100"/>
      <c r="AW1477" s="100"/>
      <c r="AX1477" s="100"/>
      <c r="AY1477" s="100"/>
      <c r="AZ1477" s="100"/>
      <c r="BA1477" s="100"/>
      <c r="BB1477" s="100"/>
      <c r="BC1477" s="100"/>
      <c r="BD1477" s="100"/>
      <c r="BE1477" s="100"/>
      <c r="BF1477" s="100"/>
      <c r="BG1477" s="100"/>
      <c r="BH1477" s="100"/>
      <c r="BI1477" s="100"/>
      <c r="BJ1477" s="100"/>
      <c r="BK1477" s="100"/>
      <c r="BL1477" s="100"/>
    </row>
    <row r="1478" spans="3:64" x14ac:dyDescent="0.2">
      <c r="C1478" s="26"/>
      <c r="D1478" s="26"/>
      <c r="AA1478" s="100"/>
      <c r="AB1478" s="100"/>
      <c r="AC1478" s="100"/>
      <c r="AD1478" s="100"/>
      <c r="AE1478" s="100"/>
      <c r="AG1478" s="121"/>
      <c r="AN1478" s="100"/>
      <c r="AO1478" s="100"/>
      <c r="AP1478" s="100"/>
      <c r="AQ1478" s="100"/>
      <c r="AR1478" s="100"/>
      <c r="AS1478" s="100"/>
      <c r="AT1478" s="100"/>
      <c r="AU1478" s="100"/>
    </row>
    <row r="1479" spans="3:64" x14ac:dyDescent="0.2">
      <c r="C1479" s="26"/>
      <c r="D1479" s="26"/>
      <c r="AA1479" s="100"/>
      <c r="AB1479" s="100"/>
      <c r="AC1479" s="100"/>
      <c r="AD1479" s="100"/>
      <c r="AE1479" s="100"/>
      <c r="AG1479" s="121"/>
      <c r="AN1479" s="100"/>
      <c r="AO1479" s="100"/>
      <c r="AP1479" s="100"/>
      <c r="AQ1479" s="100"/>
      <c r="AR1479" s="100"/>
      <c r="AS1479" s="100"/>
      <c r="AT1479" s="100"/>
      <c r="AU1479" s="100"/>
      <c r="AV1479" s="100"/>
      <c r="AW1479" s="100"/>
      <c r="AX1479" s="100"/>
      <c r="AY1479" s="100"/>
      <c r="AZ1479" s="100"/>
      <c r="BA1479" s="100"/>
      <c r="BB1479" s="100"/>
      <c r="BC1479" s="100"/>
      <c r="BD1479" s="100"/>
      <c r="BE1479" s="100"/>
      <c r="BF1479" s="100"/>
      <c r="BG1479" s="100"/>
      <c r="BH1479" s="100"/>
      <c r="BI1479" s="100"/>
      <c r="BJ1479" s="100"/>
      <c r="BK1479" s="100"/>
      <c r="BL1479" s="100"/>
    </row>
    <row r="1480" spans="3:64" x14ac:dyDescent="0.2">
      <c r="C1480" s="26"/>
      <c r="D1480" s="26"/>
      <c r="AA1480" s="100"/>
      <c r="AB1480" s="100"/>
      <c r="AC1480" s="100"/>
      <c r="AD1480" s="100"/>
      <c r="AE1480" s="100"/>
      <c r="AG1480" s="121"/>
      <c r="AN1480" s="100"/>
      <c r="AO1480" s="100"/>
      <c r="AP1480" s="100"/>
      <c r="AQ1480" s="100"/>
      <c r="AR1480" s="100"/>
      <c r="AS1480" s="100"/>
      <c r="AT1480" s="100"/>
      <c r="AU1480" s="100"/>
      <c r="AV1480" s="100"/>
      <c r="AX1480" s="100"/>
    </row>
    <row r="1481" spans="3:64" x14ac:dyDescent="0.2">
      <c r="C1481" s="26"/>
      <c r="D1481" s="26"/>
      <c r="AA1481" s="100"/>
      <c r="AB1481" s="100"/>
      <c r="AC1481" s="100"/>
      <c r="AD1481" s="100"/>
      <c r="AE1481" s="100"/>
      <c r="AG1481" s="121"/>
      <c r="AN1481" s="100"/>
      <c r="AO1481" s="100"/>
      <c r="AP1481" s="100"/>
      <c r="AQ1481" s="100"/>
      <c r="AR1481" s="100"/>
      <c r="AS1481" s="100"/>
      <c r="AT1481" s="100"/>
      <c r="AU1481" s="100"/>
      <c r="AV1481" s="100"/>
    </row>
    <row r="1482" spans="3:64" x14ac:dyDescent="0.2">
      <c r="C1482" s="26"/>
      <c r="D1482" s="26"/>
      <c r="AA1482" s="100"/>
      <c r="AB1482" s="100"/>
      <c r="AC1482" s="100"/>
      <c r="AD1482" s="100"/>
      <c r="AE1482" s="100"/>
      <c r="AG1482" s="121"/>
      <c r="AN1482" s="100"/>
      <c r="AO1482" s="100"/>
      <c r="AP1482" s="100"/>
      <c r="AQ1482" s="100"/>
      <c r="AR1482" s="100"/>
      <c r="AS1482" s="100"/>
      <c r="AT1482" s="100"/>
      <c r="AU1482" s="100"/>
      <c r="AV1482" s="100"/>
    </row>
    <row r="1483" spans="3:64" x14ac:dyDescent="0.2">
      <c r="C1483" s="26"/>
      <c r="D1483" s="26"/>
      <c r="AA1483" s="100"/>
      <c r="AB1483" s="100"/>
      <c r="AC1483" s="100"/>
      <c r="AD1483" s="100"/>
      <c r="AE1483" s="100"/>
      <c r="AG1483" s="121"/>
      <c r="AN1483" s="100"/>
      <c r="AO1483" s="100"/>
      <c r="AP1483" s="100"/>
      <c r="AQ1483" s="100"/>
      <c r="AR1483" s="100"/>
      <c r="AS1483" s="100"/>
      <c r="AT1483" s="100"/>
      <c r="AU1483" s="100"/>
      <c r="AV1483" s="100"/>
      <c r="AX1483" s="100"/>
    </row>
    <row r="1484" spans="3:64" x14ac:dyDescent="0.2">
      <c r="C1484" s="26"/>
      <c r="D1484" s="26"/>
      <c r="AA1484" s="100"/>
      <c r="AB1484" s="100"/>
      <c r="AC1484" s="100"/>
      <c r="AD1484" s="100"/>
      <c r="AE1484" s="100"/>
      <c r="AG1484" s="121"/>
      <c r="AN1484" s="100"/>
      <c r="AO1484" s="100"/>
      <c r="AP1484" s="100"/>
      <c r="AQ1484" s="100"/>
      <c r="AR1484" s="100"/>
      <c r="AS1484" s="100"/>
      <c r="AT1484" s="100"/>
      <c r="AU1484" s="100"/>
      <c r="AV1484" s="100"/>
      <c r="AW1484" s="100"/>
      <c r="AX1484" s="100"/>
      <c r="AY1484" s="100"/>
      <c r="AZ1484" s="100"/>
      <c r="BA1484" s="100"/>
      <c r="BB1484" s="100"/>
      <c r="BC1484" s="100"/>
      <c r="BD1484" s="100"/>
      <c r="BE1484" s="100"/>
      <c r="BF1484" s="100"/>
      <c r="BG1484" s="100"/>
      <c r="BH1484" s="100"/>
      <c r="BI1484" s="100"/>
      <c r="BJ1484" s="100"/>
      <c r="BK1484" s="100"/>
      <c r="BL1484" s="100"/>
    </row>
    <row r="1485" spans="3:64" x14ac:dyDescent="0.2">
      <c r="C1485" s="26"/>
      <c r="D1485" s="26"/>
      <c r="AA1485" s="100"/>
      <c r="AB1485" s="100"/>
      <c r="AC1485" s="100"/>
      <c r="AD1485" s="100"/>
      <c r="AE1485" s="100"/>
      <c r="AG1485" s="121"/>
      <c r="AN1485" s="100"/>
      <c r="AO1485" s="100"/>
      <c r="AP1485" s="100"/>
      <c r="AQ1485" s="100"/>
      <c r="AR1485" s="100"/>
      <c r="AS1485" s="100"/>
      <c r="AT1485" s="100"/>
      <c r="AU1485" s="100"/>
      <c r="AV1485" s="100"/>
    </row>
    <row r="1486" spans="3:64" x14ac:dyDescent="0.2">
      <c r="C1486" s="26"/>
      <c r="D1486" s="26"/>
      <c r="AA1486" s="100"/>
      <c r="AB1486" s="100"/>
      <c r="AC1486" s="100"/>
      <c r="AD1486" s="100"/>
      <c r="AE1486" s="100"/>
      <c r="AG1486" s="121"/>
      <c r="AN1486" s="100"/>
      <c r="AO1486" s="100"/>
      <c r="AP1486" s="100"/>
      <c r="AQ1486" s="100"/>
      <c r="AR1486" s="100"/>
      <c r="AS1486" s="100"/>
      <c r="AT1486" s="100"/>
      <c r="AU1486" s="100"/>
      <c r="AV1486" s="100"/>
      <c r="AX1486" s="100"/>
    </row>
    <row r="1487" spans="3:64" x14ac:dyDescent="0.2">
      <c r="C1487" s="26"/>
      <c r="D1487" s="26"/>
      <c r="AA1487" s="100"/>
      <c r="AB1487" s="100"/>
      <c r="AC1487" s="100"/>
      <c r="AD1487" s="100"/>
      <c r="AE1487" s="100"/>
      <c r="AG1487" s="121"/>
      <c r="AN1487" s="100"/>
      <c r="AO1487" s="100"/>
      <c r="AP1487" s="100"/>
      <c r="AQ1487" s="100"/>
      <c r="AR1487" s="100"/>
      <c r="AS1487" s="100"/>
      <c r="AT1487" s="100"/>
      <c r="AU1487" s="100"/>
      <c r="AV1487" s="100"/>
      <c r="AW1487" s="100"/>
      <c r="AX1487" s="100"/>
      <c r="AY1487" s="100"/>
      <c r="AZ1487" s="100"/>
      <c r="BA1487" s="100"/>
      <c r="BB1487" s="100"/>
      <c r="BC1487" s="100"/>
      <c r="BD1487" s="100"/>
      <c r="BE1487" s="100"/>
      <c r="BF1487" s="100"/>
      <c r="BG1487" s="100"/>
      <c r="BH1487" s="100"/>
      <c r="BI1487" s="100"/>
      <c r="BJ1487" s="100"/>
      <c r="BK1487" s="100"/>
      <c r="BL1487" s="100"/>
    </row>
    <row r="1488" spans="3:64" x14ac:dyDescent="0.2">
      <c r="C1488" s="26"/>
      <c r="D1488" s="26"/>
      <c r="AA1488" s="100"/>
      <c r="AB1488" s="100"/>
      <c r="AC1488" s="100"/>
      <c r="AD1488" s="100"/>
      <c r="AE1488" s="100"/>
      <c r="AG1488" s="121"/>
      <c r="AN1488" s="100"/>
      <c r="AO1488" s="100"/>
      <c r="AP1488" s="100"/>
      <c r="AQ1488" s="100"/>
      <c r="AR1488" s="100"/>
      <c r="AS1488" s="100"/>
      <c r="AT1488" s="100"/>
      <c r="AU1488" s="100"/>
      <c r="AV1488" s="100"/>
    </row>
    <row r="1489" spans="3:64" x14ac:dyDescent="0.2">
      <c r="C1489" s="26"/>
      <c r="D1489" s="26"/>
      <c r="AA1489" s="100"/>
      <c r="AB1489" s="100"/>
      <c r="AC1489" s="100"/>
      <c r="AD1489" s="100"/>
      <c r="AE1489" s="100"/>
      <c r="AG1489" s="121"/>
      <c r="AN1489" s="100"/>
      <c r="AO1489" s="100"/>
      <c r="AP1489" s="100"/>
      <c r="AQ1489" s="100"/>
      <c r="AR1489" s="100"/>
      <c r="AS1489" s="100"/>
      <c r="AT1489" s="100"/>
      <c r="AU1489" s="100"/>
      <c r="AV1489" s="100"/>
    </row>
    <row r="1490" spans="3:64" x14ac:dyDescent="0.2">
      <c r="C1490" s="26"/>
      <c r="D1490" s="26"/>
      <c r="AA1490" s="100"/>
      <c r="AB1490" s="100"/>
      <c r="AC1490" s="100"/>
      <c r="AD1490" s="100"/>
      <c r="AE1490" s="100"/>
      <c r="AG1490" s="121"/>
      <c r="AN1490" s="100"/>
      <c r="AO1490" s="100"/>
      <c r="AP1490" s="100"/>
      <c r="AQ1490" s="100"/>
      <c r="AR1490" s="100"/>
      <c r="AS1490" s="100"/>
      <c r="AT1490" s="100"/>
      <c r="AU1490" s="100"/>
      <c r="AV1490" s="100"/>
      <c r="AX1490" s="100"/>
      <c r="AY1490" s="100"/>
      <c r="AZ1490" s="100"/>
      <c r="BA1490" s="100"/>
      <c r="BB1490" s="100"/>
      <c r="BC1490" s="100"/>
      <c r="BD1490" s="100"/>
      <c r="BE1490" s="100"/>
      <c r="BF1490" s="100"/>
      <c r="BG1490" s="100"/>
      <c r="BH1490" s="100"/>
      <c r="BI1490" s="100"/>
      <c r="BJ1490" s="100"/>
      <c r="BK1490" s="100"/>
      <c r="BL1490" s="100"/>
    </row>
    <row r="1491" spans="3:64" x14ac:dyDescent="0.2">
      <c r="C1491" s="26"/>
      <c r="D1491" s="26"/>
      <c r="AA1491" s="100"/>
      <c r="AB1491" s="100"/>
      <c r="AC1491" s="100"/>
      <c r="AD1491" s="100"/>
      <c r="AE1491" s="100"/>
      <c r="AG1491" s="121"/>
      <c r="AN1491" s="100"/>
      <c r="AO1491" s="100"/>
      <c r="AP1491" s="100"/>
      <c r="AQ1491" s="100"/>
      <c r="AR1491" s="100"/>
      <c r="AS1491" s="100"/>
      <c r="AT1491" s="100"/>
      <c r="AU1491" s="100"/>
      <c r="AV1491" s="100"/>
    </row>
    <row r="1492" spans="3:64" x14ac:dyDescent="0.2">
      <c r="C1492" s="26"/>
      <c r="D1492" s="26"/>
      <c r="AA1492" s="100"/>
      <c r="AB1492" s="100"/>
      <c r="AC1492" s="100"/>
      <c r="AD1492" s="100"/>
      <c r="AE1492" s="100"/>
      <c r="AG1492" s="121"/>
      <c r="AN1492" s="100"/>
      <c r="AO1492" s="100"/>
      <c r="AP1492" s="100"/>
      <c r="AQ1492" s="100"/>
      <c r="AR1492" s="100"/>
      <c r="AS1492" s="100"/>
      <c r="AT1492" s="100"/>
      <c r="AU1492" s="100"/>
      <c r="AV1492" s="100"/>
      <c r="AX1492" s="100"/>
      <c r="AY1492" s="100"/>
      <c r="AZ1492" s="100"/>
      <c r="BA1492" s="100"/>
      <c r="BB1492" s="100"/>
      <c r="BC1492" s="100"/>
      <c r="BD1492" s="100"/>
      <c r="BE1492" s="100"/>
      <c r="BF1492" s="100"/>
      <c r="BG1492" s="100"/>
      <c r="BH1492" s="100"/>
      <c r="BI1492" s="100"/>
      <c r="BJ1492" s="100"/>
      <c r="BK1492" s="100"/>
      <c r="BL1492" s="100"/>
    </row>
    <row r="1493" spans="3:64" x14ac:dyDescent="0.2">
      <c r="C1493" s="26"/>
      <c r="D1493" s="26"/>
      <c r="AA1493" s="100"/>
      <c r="AB1493" s="100"/>
      <c r="AC1493" s="100"/>
      <c r="AD1493" s="100"/>
      <c r="AE1493" s="100"/>
      <c r="AG1493" s="121"/>
      <c r="AN1493" s="100"/>
      <c r="AO1493" s="100"/>
      <c r="AP1493" s="100"/>
      <c r="AQ1493" s="100"/>
      <c r="AR1493" s="100"/>
      <c r="AS1493" s="100"/>
      <c r="AT1493" s="100"/>
      <c r="AU1493" s="100"/>
    </row>
    <row r="1494" spans="3:64" x14ac:dyDescent="0.2">
      <c r="C1494" s="26"/>
      <c r="D1494" s="26"/>
      <c r="AA1494" s="100"/>
      <c r="AB1494" s="100"/>
      <c r="AC1494" s="100"/>
      <c r="AD1494" s="100"/>
      <c r="AE1494" s="100"/>
      <c r="AG1494" s="121"/>
      <c r="AN1494" s="100"/>
      <c r="AO1494" s="100"/>
      <c r="AP1494" s="100"/>
      <c r="AQ1494" s="100"/>
      <c r="AR1494" s="100"/>
      <c r="AS1494" s="100"/>
      <c r="AT1494" s="100"/>
      <c r="AU1494" s="100"/>
      <c r="AV1494" s="100"/>
      <c r="AX1494" s="100"/>
    </row>
    <row r="1495" spans="3:64" x14ac:dyDescent="0.2">
      <c r="C1495" s="26"/>
      <c r="D1495" s="26"/>
      <c r="AA1495" s="100"/>
      <c r="AB1495" s="100"/>
      <c r="AC1495" s="100"/>
      <c r="AD1495" s="100"/>
      <c r="AE1495" s="100"/>
      <c r="AG1495" s="121"/>
      <c r="AN1495" s="100"/>
      <c r="AO1495" s="100"/>
      <c r="AP1495" s="100"/>
      <c r="AQ1495" s="100"/>
      <c r="AR1495" s="100"/>
      <c r="AS1495" s="100"/>
      <c r="AT1495" s="100"/>
      <c r="AU1495" s="100"/>
    </row>
    <row r="1496" spans="3:64" x14ac:dyDescent="0.2">
      <c r="C1496" s="26"/>
      <c r="D1496" s="26"/>
      <c r="AA1496" s="100"/>
      <c r="AB1496" s="100"/>
      <c r="AC1496" s="100"/>
      <c r="AD1496" s="100"/>
      <c r="AE1496" s="100"/>
      <c r="AG1496" s="121"/>
      <c r="AN1496" s="100"/>
      <c r="AO1496" s="100"/>
      <c r="AP1496" s="100"/>
      <c r="AQ1496" s="100"/>
      <c r="AR1496" s="100"/>
      <c r="AS1496" s="100"/>
      <c r="AT1496" s="100"/>
      <c r="AU1496" s="100"/>
      <c r="AV1496" s="100"/>
    </row>
    <row r="1497" spans="3:64" x14ac:dyDescent="0.2">
      <c r="C1497" s="26"/>
      <c r="D1497" s="26"/>
      <c r="AA1497" s="100"/>
      <c r="AB1497" s="100"/>
      <c r="AC1497" s="100"/>
      <c r="AD1497" s="100"/>
      <c r="AE1497" s="100"/>
      <c r="AG1497" s="121"/>
      <c r="AN1497" s="100"/>
      <c r="AO1497" s="100"/>
      <c r="AP1497" s="100"/>
      <c r="AQ1497" s="100"/>
      <c r="AR1497" s="100"/>
      <c r="AS1497" s="100"/>
      <c r="AT1497" s="100"/>
      <c r="AU1497" s="100"/>
      <c r="AV1497" s="100"/>
      <c r="AW1497" s="100"/>
      <c r="AX1497" s="100"/>
      <c r="AY1497" s="100"/>
      <c r="AZ1497" s="100"/>
      <c r="BA1497" s="100"/>
      <c r="BB1497" s="100"/>
      <c r="BC1497" s="100"/>
      <c r="BD1497" s="100"/>
      <c r="BE1497" s="100"/>
      <c r="BF1497" s="100"/>
      <c r="BG1497" s="100"/>
      <c r="BH1497" s="100"/>
      <c r="BI1497" s="100"/>
      <c r="BJ1497" s="100"/>
      <c r="BK1497" s="100"/>
      <c r="BL1497" s="100"/>
    </row>
    <row r="1498" spans="3:64" x14ac:dyDescent="0.2">
      <c r="C1498" s="26"/>
      <c r="D1498" s="26"/>
      <c r="AA1498" s="100"/>
      <c r="AB1498" s="100"/>
      <c r="AC1498" s="100"/>
      <c r="AD1498" s="100"/>
      <c r="AE1498" s="100"/>
      <c r="AG1498" s="121"/>
      <c r="AN1498" s="100"/>
      <c r="AO1498" s="100"/>
      <c r="AP1498" s="100"/>
      <c r="AQ1498" s="100"/>
      <c r="AR1498" s="100"/>
      <c r="AS1498" s="100"/>
      <c r="AT1498" s="100"/>
      <c r="AU1498" s="100"/>
    </row>
    <row r="1499" spans="3:64" x14ac:dyDescent="0.2">
      <c r="C1499" s="26"/>
      <c r="D1499" s="26"/>
      <c r="AA1499" s="100"/>
      <c r="AB1499" s="100"/>
      <c r="AC1499" s="100"/>
      <c r="AD1499" s="100"/>
      <c r="AE1499" s="100"/>
      <c r="AG1499" s="121"/>
      <c r="AN1499" s="100"/>
      <c r="AO1499" s="100"/>
      <c r="AP1499" s="100"/>
      <c r="AQ1499" s="100"/>
      <c r="AR1499" s="100"/>
      <c r="AS1499" s="100"/>
      <c r="AT1499" s="100"/>
      <c r="AU1499" s="100"/>
      <c r="AV1499" s="100"/>
      <c r="AX1499" s="100"/>
    </row>
    <row r="1500" spans="3:64" x14ac:dyDescent="0.2">
      <c r="C1500" s="26"/>
      <c r="D1500" s="26"/>
      <c r="AA1500" s="100"/>
      <c r="AB1500" s="100"/>
      <c r="AC1500" s="100"/>
      <c r="AD1500" s="100"/>
      <c r="AE1500" s="100"/>
      <c r="AG1500" s="121"/>
      <c r="AN1500" s="100"/>
      <c r="AO1500" s="100"/>
      <c r="AP1500" s="100"/>
      <c r="AQ1500" s="100"/>
      <c r="AR1500" s="100"/>
      <c r="AS1500" s="100"/>
      <c r="AT1500" s="100"/>
      <c r="AU1500" s="100"/>
      <c r="AV1500" s="100"/>
      <c r="AW1500" s="100"/>
      <c r="AX1500" s="100"/>
      <c r="AY1500" s="100"/>
      <c r="AZ1500" s="100"/>
      <c r="BA1500" s="100"/>
      <c r="BB1500" s="100"/>
      <c r="BC1500" s="100"/>
      <c r="BD1500" s="100"/>
      <c r="BE1500" s="100"/>
      <c r="BF1500" s="100"/>
      <c r="BG1500" s="100"/>
      <c r="BH1500" s="100"/>
      <c r="BI1500" s="100"/>
      <c r="BJ1500" s="100"/>
      <c r="BK1500" s="100"/>
      <c r="BL1500" s="100"/>
    </row>
    <row r="1501" spans="3:64" x14ac:dyDescent="0.2">
      <c r="C1501" s="26"/>
      <c r="D1501" s="26"/>
      <c r="AA1501" s="100"/>
      <c r="AB1501" s="100"/>
      <c r="AC1501" s="100"/>
      <c r="AD1501" s="100"/>
      <c r="AE1501" s="100"/>
      <c r="AG1501" s="121"/>
      <c r="AN1501" s="100"/>
      <c r="AO1501" s="100"/>
      <c r="AP1501" s="100"/>
      <c r="AQ1501" s="100"/>
      <c r="AR1501" s="100"/>
      <c r="AS1501" s="100"/>
      <c r="AT1501" s="100"/>
      <c r="AU1501" s="100"/>
      <c r="AV1501" s="100"/>
      <c r="AW1501" s="100"/>
      <c r="AX1501" s="100"/>
      <c r="AY1501" s="100"/>
      <c r="AZ1501" s="100"/>
      <c r="BA1501" s="100"/>
      <c r="BB1501" s="100"/>
      <c r="BC1501" s="100"/>
      <c r="BD1501" s="100"/>
      <c r="BE1501" s="100"/>
      <c r="BF1501" s="100"/>
      <c r="BG1501" s="100"/>
      <c r="BH1501" s="100"/>
      <c r="BI1501" s="100"/>
      <c r="BJ1501" s="100"/>
      <c r="BK1501" s="100"/>
      <c r="BL1501" s="100"/>
    </row>
    <row r="1502" spans="3:64" x14ac:dyDescent="0.2">
      <c r="C1502" s="26"/>
      <c r="D1502" s="26"/>
      <c r="AA1502" s="100"/>
      <c r="AB1502" s="100"/>
      <c r="AC1502" s="100"/>
      <c r="AD1502" s="100"/>
      <c r="AE1502" s="100"/>
      <c r="AG1502" s="121"/>
      <c r="AN1502" s="100"/>
      <c r="AO1502" s="100"/>
      <c r="AP1502" s="100"/>
      <c r="AQ1502" s="100"/>
      <c r="AR1502" s="100"/>
      <c r="AS1502" s="100"/>
      <c r="AT1502" s="100"/>
      <c r="AU1502" s="100"/>
      <c r="AV1502" s="100"/>
      <c r="AW1502" s="100"/>
      <c r="AX1502" s="100"/>
      <c r="AY1502" s="100"/>
      <c r="AZ1502" s="100"/>
      <c r="BA1502" s="100"/>
      <c r="BB1502" s="100"/>
      <c r="BC1502" s="100"/>
      <c r="BD1502" s="100"/>
      <c r="BE1502" s="100"/>
      <c r="BF1502" s="100"/>
      <c r="BG1502" s="100"/>
      <c r="BH1502" s="100"/>
      <c r="BI1502" s="100"/>
      <c r="BJ1502" s="100"/>
      <c r="BK1502" s="100"/>
      <c r="BL1502" s="100"/>
    </row>
    <row r="1503" spans="3:64" x14ac:dyDescent="0.2">
      <c r="C1503" s="26"/>
      <c r="D1503" s="26"/>
      <c r="AA1503" s="100"/>
      <c r="AB1503" s="100"/>
      <c r="AC1503" s="100"/>
      <c r="AD1503" s="100"/>
      <c r="AE1503" s="100"/>
      <c r="AG1503" s="121"/>
      <c r="AN1503" s="100"/>
      <c r="AO1503" s="100"/>
      <c r="AP1503" s="100"/>
      <c r="AQ1503" s="100"/>
      <c r="AR1503" s="100"/>
      <c r="AS1503" s="100"/>
      <c r="AT1503" s="100"/>
      <c r="AU1503" s="100"/>
      <c r="AV1503" s="100"/>
    </row>
    <row r="1504" spans="3:64" x14ac:dyDescent="0.2">
      <c r="C1504" s="26"/>
      <c r="D1504" s="26"/>
      <c r="AA1504" s="100"/>
      <c r="AB1504" s="100"/>
      <c r="AC1504" s="100"/>
      <c r="AD1504" s="100"/>
      <c r="AE1504" s="100"/>
      <c r="AG1504" s="121"/>
      <c r="AN1504" s="100"/>
      <c r="AO1504" s="100"/>
      <c r="AP1504" s="100"/>
      <c r="AQ1504" s="100"/>
      <c r="AR1504" s="100"/>
      <c r="AS1504" s="100"/>
      <c r="AT1504" s="100"/>
      <c r="AU1504" s="100"/>
      <c r="AV1504" s="100"/>
    </row>
    <row r="1505" spans="3:64" x14ac:dyDescent="0.2">
      <c r="C1505" s="26"/>
      <c r="D1505" s="26"/>
      <c r="AA1505" s="100"/>
      <c r="AB1505" s="100"/>
      <c r="AC1505" s="100"/>
      <c r="AD1505" s="100"/>
      <c r="AE1505" s="100"/>
      <c r="AG1505" s="121"/>
      <c r="AN1505" s="100"/>
      <c r="AO1505" s="100"/>
      <c r="AP1505" s="100"/>
      <c r="AQ1505" s="100"/>
      <c r="AR1505" s="100"/>
      <c r="AS1505" s="100"/>
      <c r="AT1505" s="100"/>
      <c r="AU1505" s="100"/>
      <c r="AV1505" s="100"/>
      <c r="AX1505" s="100"/>
      <c r="AY1505" s="100"/>
      <c r="AZ1505" s="100"/>
      <c r="BA1505" s="100"/>
      <c r="BB1505" s="100"/>
      <c r="BC1505" s="100"/>
      <c r="BD1505" s="100"/>
      <c r="BE1505" s="100"/>
      <c r="BF1505" s="100"/>
      <c r="BG1505" s="100"/>
      <c r="BH1505" s="100"/>
      <c r="BI1505" s="100"/>
      <c r="BJ1505" s="100"/>
      <c r="BK1505" s="100"/>
      <c r="BL1505" s="100"/>
    </row>
    <row r="1506" spans="3:64" x14ac:dyDescent="0.2">
      <c r="C1506" s="26"/>
      <c r="D1506" s="26"/>
      <c r="AA1506" s="100"/>
      <c r="AB1506" s="100"/>
      <c r="AC1506" s="100"/>
      <c r="AD1506" s="100"/>
      <c r="AE1506" s="100"/>
      <c r="AG1506" s="121"/>
      <c r="AN1506" s="100"/>
      <c r="AO1506" s="100"/>
      <c r="AP1506" s="100"/>
      <c r="AQ1506" s="100"/>
      <c r="AR1506" s="100"/>
      <c r="AS1506" s="100"/>
      <c r="AT1506" s="100"/>
      <c r="AU1506" s="100"/>
      <c r="AV1506" s="100"/>
    </row>
    <row r="1507" spans="3:64" x14ac:dyDescent="0.2">
      <c r="C1507" s="26"/>
      <c r="D1507" s="26"/>
      <c r="AA1507" s="100"/>
      <c r="AB1507" s="100"/>
      <c r="AC1507" s="100"/>
      <c r="AD1507" s="100"/>
      <c r="AE1507" s="100"/>
      <c r="AG1507" s="121"/>
      <c r="AN1507" s="100"/>
      <c r="AO1507" s="100"/>
      <c r="AP1507" s="100"/>
      <c r="AQ1507" s="100"/>
      <c r="AR1507" s="100"/>
      <c r="AS1507" s="100"/>
      <c r="AT1507" s="100"/>
      <c r="AU1507" s="100"/>
      <c r="AV1507" s="100"/>
      <c r="AX1507" s="100"/>
      <c r="AY1507" s="100"/>
      <c r="AZ1507" s="100"/>
      <c r="BA1507" s="100"/>
      <c r="BB1507" s="100"/>
      <c r="BC1507" s="100"/>
      <c r="BD1507" s="100"/>
      <c r="BE1507" s="100"/>
      <c r="BF1507" s="100"/>
      <c r="BG1507" s="100"/>
      <c r="BH1507" s="100"/>
      <c r="BI1507" s="100"/>
      <c r="BJ1507" s="100"/>
      <c r="BK1507" s="100"/>
      <c r="BL1507" s="100"/>
    </row>
    <row r="1508" spans="3:64" x14ac:dyDescent="0.2">
      <c r="C1508" s="26"/>
      <c r="D1508" s="26"/>
      <c r="AA1508" s="100"/>
      <c r="AB1508" s="100"/>
      <c r="AC1508" s="100"/>
      <c r="AD1508" s="100"/>
      <c r="AE1508" s="100"/>
      <c r="AG1508" s="121"/>
      <c r="AN1508" s="100"/>
      <c r="AO1508" s="100"/>
      <c r="AP1508" s="100"/>
      <c r="AQ1508" s="100"/>
      <c r="AR1508" s="100"/>
      <c r="AS1508" s="100"/>
      <c r="AT1508" s="100"/>
      <c r="AU1508" s="100"/>
      <c r="AV1508" s="100"/>
    </row>
    <row r="1509" spans="3:64" x14ac:dyDescent="0.2">
      <c r="C1509" s="26"/>
      <c r="D1509" s="26"/>
      <c r="AA1509" s="100"/>
      <c r="AB1509" s="100"/>
      <c r="AC1509" s="100"/>
      <c r="AD1509" s="100"/>
      <c r="AE1509" s="100"/>
      <c r="AG1509" s="121"/>
      <c r="AN1509" s="100"/>
      <c r="AO1509" s="100"/>
      <c r="AP1509" s="100"/>
      <c r="AQ1509" s="100"/>
      <c r="AR1509" s="100"/>
      <c r="AS1509" s="100"/>
      <c r="AT1509" s="100"/>
      <c r="AU1509" s="100"/>
      <c r="AV1509" s="100"/>
    </row>
    <row r="1510" spans="3:64" x14ac:dyDescent="0.2">
      <c r="C1510" s="26"/>
      <c r="D1510" s="26"/>
      <c r="AA1510" s="100"/>
      <c r="AB1510" s="100"/>
      <c r="AC1510" s="100"/>
      <c r="AD1510" s="100"/>
      <c r="AE1510" s="100"/>
      <c r="AG1510" s="121"/>
      <c r="AN1510" s="100"/>
      <c r="AO1510" s="100"/>
      <c r="AP1510" s="100"/>
      <c r="AQ1510" s="100"/>
      <c r="AR1510" s="100"/>
      <c r="AS1510" s="100"/>
      <c r="AT1510" s="100"/>
      <c r="AU1510" s="100"/>
      <c r="AV1510" s="100"/>
      <c r="AX1510" s="100"/>
    </row>
    <row r="1511" spans="3:64" x14ac:dyDescent="0.2">
      <c r="C1511" s="26"/>
      <c r="D1511" s="26"/>
      <c r="AA1511" s="100"/>
      <c r="AB1511" s="100"/>
      <c r="AC1511" s="100"/>
      <c r="AD1511" s="100"/>
      <c r="AE1511" s="100"/>
      <c r="AG1511" s="121"/>
      <c r="AN1511" s="100"/>
      <c r="AO1511" s="100"/>
      <c r="AP1511" s="100"/>
      <c r="AQ1511" s="100"/>
      <c r="AR1511" s="100"/>
      <c r="AS1511" s="100"/>
      <c r="AT1511" s="100"/>
      <c r="AU1511" s="100"/>
      <c r="AV1511" s="100"/>
    </row>
    <row r="1512" spans="3:64" x14ac:dyDescent="0.2">
      <c r="C1512" s="26"/>
      <c r="D1512" s="26"/>
      <c r="AA1512" s="100"/>
      <c r="AB1512" s="100"/>
      <c r="AC1512" s="100"/>
      <c r="AD1512" s="100"/>
      <c r="AE1512" s="100"/>
      <c r="AG1512" s="121"/>
      <c r="AN1512" s="100"/>
      <c r="AO1512" s="100"/>
      <c r="AP1512" s="100"/>
      <c r="AQ1512" s="100"/>
      <c r="AR1512" s="100"/>
      <c r="AS1512" s="100"/>
      <c r="AT1512" s="100"/>
      <c r="AU1512" s="100"/>
      <c r="AV1512" s="100"/>
      <c r="AX1512" s="100"/>
    </row>
    <row r="1513" spans="3:64" x14ac:dyDescent="0.2">
      <c r="C1513" s="26"/>
      <c r="D1513" s="26"/>
      <c r="AA1513" s="100"/>
      <c r="AB1513" s="100"/>
      <c r="AC1513" s="100"/>
      <c r="AD1513" s="100"/>
      <c r="AE1513" s="100"/>
      <c r="AG1513" s="121"/>
      <c r="AN1513" s="100"/>
      <c r="AO1513" s="100"/>
      <c r="AP1513" s="100"/>
      <c r="AQ1513" s="100"/>
      <c r="AR1513" s="100"/>
      <c r="AS1513" s="100"/>
      <c r="AT1513" s="100"/>
      <c r="AU1513" s="100"/>
      <c r="AV1513" s="100"/>
    </row>
    <row r="1514" spans="3:64" x14ac:dyDescent="0.2">
      <c r="C1514" s="26"/>
      <c r="D1514" s="26"/>
      <c r="AA1514" s="100"/>
      <c r="AB1514" s="100"/>
      <c r="AC1514" s="100"/>
      <c r="AD1514" s="100"/>
      <c r="AE1514" s="100"/>
      <c r="AG1514" s="121"/>
      <c r="AN1514" s="100"/>
      <c r="AO1514" s="100"/>
      <c r="AP1514" s="100"/>
      <c r="AQ1514" s="100"/>
      <c r="AR1514" s="100"/>
      <c r="AS1514" s="100"/>
      <c r="AT1514" s="100"/>
      <c r="AU1514" s="100"/>
      <c r="AV1514" s="100"/>
    </row>
    <row r="1515" spans="3:64" x14ac:dyDescent="0.2">
      <c r="C1515" s="26"/>
      <c r="D1515" s="26"/>
      <c r="AA1515" s="100"/>
      <c r="AB1515" s="100"/>
      <c r="AC1515" s="100"/>
      <c r="AD1515" s="100"/>
      <c r="AE1515" s="100"/>
      <c r="AG1515" s="121"/>
      <c r="AN1515" s="100"/>
      <c r="AO1515" s="100"/>
      <c r="AP1515" s="100"/>
      <c r="AQ1515" s="100"/>
      <c r="AR1515" s="100"/>
      <c r="AS1515" s="100"/>
      <c r="AT1515" s="100"/>
      <c r="AU1515" s="100"/>
      <c r="AV1515" s="100"/>
    </row>
    <row r="1516" spans="3:64" x14ac:dyDescent="0.2">
      <c r="C1516" s="26"/>
      <c r="D1516" s="26"/>
      <c r="AA1516" s="100"/>
      <c r="AB1516" s="100"/>
      <c r="AC1516" s="100"/>
      <c r="AD1516" s="100"/>
      <c r="AE1516" s="100"/>
      <c r="AG1516" s="121"/>
      <c r="AN1516" s="100"/>
      <c r="AO1516" s="100"/>
      <c r="AP1516" s="100"/>
      <c r="AQ1516" s="100"/>
      <c r="AR1516" s="100"/>
      <c r="AS1516" s="100"/>
      <c r="AT1516" s="100"/>
      <c r="AU1516" s="100"/>
    </row>
    <row r="1517" spans="3:64" x14ac:dyDescent="0.2">
      <c r="C1517" s="26"/>
      <c r="D1517" s="26"/>
      <c r="AA1517" s="100"/>
      <c r="AB1517" s="100"/>
      <c r="AC1517" s="100"/>
      <c r="AD1517" s="100"/>
      <c r="AE1517" s="100"/>
      <c r="AG1517" s="121"/>
      <c r="AN1517" s="100"/>
      <c r="AO1517" s="100"/>
      <c r="AP1517" s="100"/>
      <c r="AQ1517" s="100"/>
      <c r="AR1517" s="100"/>
      <c r="AS1517" s="100"/>
      <c r="AT1517" s="100"/>
      <c r="AU1517" s="100"/>
      <c r="AV1517" s="100"/>
    </row>
    <row r="1518" spans="3:64" x14ac:dyDescent="0.2">
      <c r="C1518" s="26"/>
      <c r="D1518" s="26"/>
      <c r="AA1518" s="100"/>
      <c r="AB1518" s="100"/>
      <c r="AC1518" s="100"/>
      <c r="AD1518" s="100"/>
      <c r="AE1518" s="100"/>
      <c r="AG1518" s="121"/>
      <c r="AN1518" s="100"/>
      <c r="AO1518" s="100"/>
      <c r="AP1518" s="100"/>
      <c r="AQ1518" s="100"/>
      <c r="AR1518" s="100"/>
      <c r="AS1518" s="100"/>
      <c r="AT1518" s="100"/>
      <c r="AU1518" s="100"/>
      <c r="AV1518" s="100"/>
      <c r="AW1518" s="100"/>
      <c r="AX1518" s="100"/>
      <c r="AY1518" s="100"/>
      <c r="AZ1518" s="100"/>
      <c r="BA1518" s="100"/>
      <c r="BB1518" s="100"/>
      <c r="BC1518" s="100"/>
      <c r="BD1518" s="100"/>
      <c r="BE1518" s="100"/>
      <c r="BF1518" s="100"/>
      <c r="BG1518" s="100"/>
      <c r="BH1518" s="100"/>
      <c r="BI1518" s="100"/>
      <c r="BJ1518" s="100"/>
      <c r="BK1518" s="100"/>
      <c r="BL1518" s="100"/>
    </row>
    <row r="1519" spans="3:64" x14ac:dyDescent="0.2">
      <c r="C1519" s="26"/>
      <c r="D1519" s="26"/>
      <c r="AA1519" s="100"/>
      <c r="AB1519" s="100"/>
      <c r="AC1519" s="100"/>
      <c r="AD1519" s="100"/>
      <c r="AE1519" s="100"/>
      <c r="AG1519" s="121"/>
      <c r="AN1519" s="100"/>
      <c r="AO1519" s="100"/>
      <c r="AP1519" s="100"/>
      <c r="AQ1519" s="100"/>
      <c r="AR1519" s="100"/>
      <c r="AS1519" s="100"/>
      <c r="AT1519" s="100"/>
      <c r="AU1519" s="100"/>
    </row>
    <row r="1520" spans="3:64" x14ac:dyDescent="0.2">
      <c r="C1520" s="26"/>
      <c r="D1520" s="26"/>
      <c r="AA1520" s="100"/>
      <c r="AB1520" s="100"/>
      <c r="AC1520" s="100"/>
      <c r="AD1520" s="100"/>
      <c r="AE1520" s="100"/>
      <c r="AG1520" s="121"/>
      <c r="AN1520" s="100"/>
      <c r="AO1520" s="100"/>
      <c r="AP1520" s="100"/>
      <c r="AQ1520" s="100"/>
      <c r="AR1520" s="100"/>
      <c r="AS1520" s="100"/>
      <c r="AT1520" s="100"/>
      <c r="AU1520" s="100"/>
    </row>
    <row r="1521" spans="3:64" x14ac:dyDescent="0.2">
      <c r="C1521" s="26"/>
      <c r="D1521" s="26"/>
      <c r="AA1521" s="100"/>
      <c r="AB1521" s="100"/>
      <c r="AC1521" s="100"/>
      <c r="AD1521" s="100"/>
      <c r="AE1521" s="100"/>
      <c r="AG1521" s="121"/>
      <c r="AN1521" s="100"/>
      <c r="AO1521" s="100"/>
      <c r="AP1521" s="100"/>
      <c r="AQ1521" s="100"/>
      <c r="AR1521" s="100"/>
      <c r="AS1521" s="100"/>
      <c r="AT1521" s="100"/>
      <c r="AU1521" s="100"/>
    </row>
    <row r="1522" spans="3:64" x14ac:dyDescent="0.2">
      <c r="C1522" s="26"/>
      <c r="D1522" s="26"/>
      <c r="AA1522" s="100"/>
      <c r="AB1522" s="100"/>
      <c r="AC1522" s="100"/>
      <c r="AD1522" s="100"/>
      <c r="AE1522" s="100"/>
      <c r="AG1522" s="121"/>
      <c r="AN1522" s="100"/>
      <c r="AO1522" s="100"/>
      <c r="AP1522" s="100"/>
      <c r="AQ1522" s="100"/>
      <c r="AR1522" s="100"/>
      <c r="AS1522" s="100"/>
      <c r="AT1522" s="100"/>
      <c r="AU1522" s="100"/>
      <c r="AV1522" s="100"/>
    </row>
    <row r="1523" spans="3:64" x14ac:dyDescent="0.2">
      <c r="C1523" s="26"/>
      <c r="D1523" s="26"/>
      <c r="AA1523" s="100"/>
      <c r="AB1523" s="100"/>
      <c r="AC1523" s="100"/>
      <c r="AD1523" s="100"/>
      <c r="AE1523" s="100"/>
      <c r="AG1523" s="121"/>
      <c r="AN1523" s="100"/>
      <c r="AO1523" s="100"/>
      <c r="AP1523" s="100"/>
      <c r="AQ1523" s="100"/>
      <c r="AR1523" s="100"/>
      <c r="AS1523" s="100"/>
      <c r="AT1523" s="100"/>
      <c r="AU1523" s="100"/>
      <c r="AV1523" s="100"/>
    </row>
    <row r="1524" spans="3:64" x14ac:dyDescent="0.2">
      <c r="C1524" s="26"/>
      <c r="D1524" s="26"/>
      <c r="AA1524" s="100"/>
      <c r="AB1524" s="100"/>
      <c r="AC1524" s="100"/>
      <c r="AD1524" s="100"/>
      <c r="AE1524" s="100"/>
      <c r="AG1524" s="121"/>
      <c r="AN1524" s="100"/>
      <c r="AO1524" s="100"/>
      <c r="AP1524" s="100"/>
      <c r="AQ1524" s="100"/>
      <c r="AR1524" s="100"/>
      <c r="AS1524" s="100"/>
      <c r="AT1524" s="100"/>
      <c r="AU1524" s="100"/>
      <c r="AV1524" s="100"/>
    </row>
    <row r="1525" spans="3:64" x14ac:dyDescent="0.2">
      <c r="C1525" s="26"/>
      <c r="D1525" s="26"/>
      <c r="AA1525" s="100"/>
      <c r="AB1525" s="100"/>
      <c r="AC1525" s="100"/>
      <c r="AD1525" s="100"/>
      <c r="AE1525" s="100"/>
      <c r="AG1525" s="121"/>
      <c r="AN1525" s="100"/>
      <c r="AO1525" s="100"/>
      <c r="AP1525" s="100"/>
      <c r="AQ1525" s="100"/>
      <c r="AR1525" s="100"/>
      <c r="AS1525" s="100"/>
      <c r="AT1525" s="100"/>
      <c r="AU1525" s="100"/>
    </row>
    <row r="1526" spans="3:64" x14ac:dyDescent="0.2">
      <c r="C1526" s="26"/>
      <c r="D1526" s="26"/>
      <c r="AA1526" s="100"/>
      <c r="AB1526" s="100"/>
      <c r="AC1526" s="100"/>
      <c r="AD1526" s="100"/>
      <c r="AE1526" s="100"/>
      <c r="AG1526" s="121"/>
      <c r="AN1526" s="100"/>
      <c r="AO1526" s="100"/>
      <c r="AP1526" s="100"/>
      <c r="AQ1526" s="100"/>
      <c r="AR1526" s="100"/>
      <c r="AS1526" s="100"/>
      <c r="AT1526" s="100"/>
      <c r="AU1526" s="100"/>
      <c r="AV1526" s="100"/>
      <c r="AW1526" s="100"/>
      <c r="AX1526" s="100"/>
      <c r="AY1526" s="100"/>
      <c r="AZ1526" s="100"/>
      <c r="BA1526" s="100"/>
      <c r="BB1526" s="100"/>
      <c r="BC1526" s="100"/>
      <c r="BD1526" s="100"/>
      <c r="BE1526" s="100"/>
      <c r="BF1526" s="100"/>
      <c r="BG1526" s="100"/>
      <c r="BH1526" s="100"/>
      <c r="BI1526" s="100"/>
      <c r="BJ1526" s="100"/>
      <c r="BK1526" s="100"/>
      <c r="BL1526" s="100"/>
    </row>
    <row r="1527" spans="3:64" x14ac:dyDescent="0.2">
      <c r="C1527" s="26"/>
      <c r="D1527" s="26"/>
      <c r="AA1527" s="100"/>
      <c r="AB1527" s="100"/>
      <c r="AC1527" s="100"/>
      <c r="AD1527" s="100"/>
      <c r="AE1527" s="100"/>
      <c r="AG1527" s="121"/>
      <c r="AN1527" s="100"/>
      <c r="AO1527" s="100"/>
      <c r="AP1527" s="100"/>
      <c r="AQ1527" s="100"/>
      <c r="AR1527" s="100"/>
      <c r="AS1527" s="100"/>
      <c r="AT1527" s="100"/>
      <c r="AU1527" s="100"/>
      <c r="AV1527" s="100"/>
      <c r="AX1527" s="100"/>
      <c r="AY1527" s="100"/>
      <c r="AZ1527" s="100"/>
      <c r="BA1527" s="100"/>
      <c r="BB1527" s="100"/>
      <c r="BC1527" s="100"/>
      <c r="BD1527" s="100"/>
      <c r="BE1527" s="100"/>
      <c r="BF1527" s="100"/>
      <c r="BG1527" s="100"/>
      <c r="BH1527" s="100"/>
      <c r="BI1527" s="100"/>
      <c r="BJ1527" s="100"/>
      <c r="BK1527" s="100"/>
      <c r="BL1527" s="100"/>
    </row>
    <row r="1528" spans="3:64" x14ac:dyDescent="0.2">
      <c r="C1528" s="26"/>
      <c r="D1528" s="26"/>
      <c r="AA1528" s="100"/>
      <c r="AB1528" s="100"/>
      <c r="AC1528" s="100"/>
      <c r="AD1528" s="100"/>
      <c r="AE1528" s="100"/>
      <c r="AG1528" s="121"/>
      <c r="AN1528" s="100"/>
      <c r="AO1528" s="100"/>
      <c r="AP1528" s="100"/>
      <c r="AQ1528" s="100"/>
      <c r="AR1528" s="100"/>
      <c r="AS1528" s="100"/>
      <c r="AT1528" s="100"/>
      <c r="AU1528" s="100"/>
    </row>
    <row r="1529" spans="3:64" x14ac:dyDescent="0.2">
      <c r="C1529" s="26"/>
      <c r="D1529" s="26"/>
      <c r="AA1529" s="100"/>
      <c r="AB1529" s="100"/>
      <c r="AC1529" s="100"/>
      <c r="AD1529" s="100"/>
      <c r="AE1529" s="100"/>
      <c r="AG1529" s="121"/>
      <c r="AN1529" s="100"/>
      <c r="AO1529" s="100"/>
      <c r="AP1529" s="100"/>
      <c r="AQ1529" s="100"/>
      <c r="AR1529" s="100"/>
      <c r="AS1529" s="100"/>
      <c r="AT1529" s="100"/>
      <c r="AU1529" s="100"/>
      <c r="AV1529" s="100"/>
    </row>
    <row r="1530" spans="3:64" x14ac:dyDescent="0.2">
      <c r="C1530" s="26"/>
      <c r="D1530" s="26"/>
      <c r="AA1530" s="100"/>
      <c r="AB1530" s="100"/>
      <c r="AC1530" s="100"/>
      <c r="AD1530" s="100"/>
      <c r="AE1530" s="100"/>
      <c r="AG1530" s="121"/>
      <c r="AN1530" s="100"/>
      <c r="AO1530" s="100"/>
      <c r="AP1530" s="100"/>
      <c r="AQ1530" s="100"/>
      <c r="AR1530" s="100"/>
      <c r="AS1530" s="100"/>
      <c r="AT1530" s="100"/>
      <c r="AU1530" s="100"/>
    </row>
    <row r="1531" spans="3:64" x14ac:dyDescent="0.2">
      <c r="C1531" s="26"/>
      <c r="D1531" s="26"/>
      <c r="AA1531" s="100"/>
      <c r="AB1531" s="100"/>
      <c r="AC1531" s="100"/>
      <c r="AD1531" s="100"/>
      <c r="AE1531" s="100"/>
      <c r="AG1531" s="121"/>
      <c r="AN1531" s="100"/>
      <c r="AO1531" s="100"/>
      <c r="AP1531" s="100"/>
      <c r="AQ1531" s="100"/>
      <c r="AR1531" s="100"/>
      <c r="AS1531" s="100"/>
      <c r="AT1531" s="100"/>
      <c r="AU1531" s="100"/>
      <c r="AV1531" s="100"/>
      <c r="AW1531" s="100"/>
      <c r="AX1531" s="100"/>
      <c r="AY1531" s="100"/>
      <c r="AZ1531" s="100"/>
      <c r="BA1531" s="100"/>
      <c r="BB1531" s="100"/>
      <c r="BC1531" s="100"/>
      <c r="BD1531" s="100"/>
      <c r="BE1531" s="100"/>
      <c r="BF1531" s="100"/>
      <c r="BG1531" s="100"/>
      <c r="BH1531" s="100"/>
      <c r="BI1531" s="100"/>
      <c r="BJ1531" s="100"/>
      <c r="BK1531" s="100"/>
      <c r="BL1531" s="100"/>
    </row>
    <row r="1532" spans="3:64" x14ac:dyDescent="0.2">
      <c r="C1532" s="26"/>
      <c r="D1532" s="26"/>
      <c r="AA1532" s="100"/>
      <c r="AB1532" s="100"/>
      <c r="AC1532" s="100"/>
      <c r="AD1532" s="100"/>
      <c r="AE1532" s="100"/>
      <c r="AG1532" s="121"/>
      <c r="AN1532" s="100"/>
      <c r="AO1532" s="100"/>
      <c r="AP1532" s="100"/>
      <c r="AQ1532" s="100"/>
      <c r="AR1532" s="100"/>
      <c r="AS1532" s="100"/>
      <c r="AT1532" s="100"/>
      <c r="AU1532" s="100"/>
    </row>
    <row r="1533" spans="3:64" x14ac:dyDescent="0.2">
      <c r="C1533" s="26"/>
      <c r="D1533" s="26"/>
      <c r="AA1533" s="100"/>
      <c r="AB1533" s="100"/>
      <c r="AC1533" s="100"/>
      <c r="AD1533" s="100"/>
      <c r="AE1533" s="100"/>
      <c r="AG1533" s="121"/>
      <c r="AN1533" s="100"/>
      <c r="AO1533" s="100"/>
      <c r="AP1533" s="100"/>
      <c r="AQ1533" s="100"/>
      <c r="AR1533" s="100"/>
      <c r="AS1533" s="100"/>
      <c r="AT1533" s="100"/>
      <c r="AU1533" s="100"/>
      <c r="AV1533" s="100"/>
      <c r="AX1533" s="100"/>
    </row>
    <row r="1534" spans="3:64" x14ac:dyDescent="0.2">
      <c r="C1534" s="26"/>
      <c r="D1534" s="26"/>
      <c r="AA1534" s="100"/>
      <c r="AB1534" s="100"/>
      <c r="AC1534" s="100"/>
      <c r="AD1534" s="100"/>
      <c r="AE1534" s="100"/>
      <c r="AG1534" s="121"/>
      <c r="AN1534" s="100"/>
      <c r="AO1534" s="100"/>
      <c r="AP1534" s="100"/>
      <c r="AQ1534" s="100"/>
      <c r="AR1534" s="100"/>
      <c r="AS1534" s="100"/>
      <c r="AT1534" s="100"/>
      <c r="AU1534" s="100"/>
      <c r="AV1534" s="100"/>
      <c r="AX1534" s="100"/>
    </row>
    <row r="1535" spans="3:64" x14ac:dyDescent="0.2">
      <c r="C1535" s="26"/>
      <c r="D1535" s="26"/>
      <c r="AA1535" s="100"/>
      <c r="AB1535" s="100"/>
      <c r="AC1535" s="100"/>
      <c r="AD1535" s="100"/>
      <c r="AE1535" s="100"/>
      <c r="AG1535" s="121"/>
      <c r="AN1535" s="100"/>
      <c r="AO1535" s="100"/>
      <c r="AP1535" s="100"/>
      <c r="AQ1535" s="100"/>
      <c r="AR1535" s="100"/>
      <c r="AS1535" s="100"/>
      <c r="AT1535" s="100"/>
      <c r="AU1535" s="100"/>
      <c r="AV1535" s="100"/>
      <c r="AX1535" s="100"/>
    </row>
    <row r="1536" spans="3:64" x14ac:dyDescent="0.2">
      <c r="C1536" s="26"/>
      <c r="D1536" s="26"/>
      <c r="AA1536" s="100"/>
      <c r="AB1536" s="100"/>
      <c r="AC1536" s="100"/>
      <c r="AD1536" s="100"/>
      <c r="AE1536" s="100"/>
      <c r="AG1536" s="121"/>
      <c r="AN1536" s="100"/>
      <c r="AO1536" s="100"/>
      <c r="AP1536" s="100"/>
      <c r="AQ1536" s="100"/>
      <c r="AR1536" s="100"/>
      <c r="AS1536" s="100"/>
      <c r="AT1536" s="100"/>
      <c r="AU1536" s="100"/>
      <c r="AV1536" s="100"/>
    </row>
    <row r="1537" spans="3:64" x14ac:dyDescent="0.2">
      <c r="C1537" s="26"/>
      <c r="D1537" s="26"/>
      <c r="AA1537" s="100"/>
      <c r="AB1537" s="100"/>
      <c r="AC1537" s="100"/>
      <c r="AD1537" s="100"/>
      <c r="AE1537" s="100"/>
      <c r="AG1537" s="121"/>
      <c r="AN1537" s="100"/>
      <c r="AO1537" s="100"/>
      <c r="AP1537" s="100"/>
      <c r="AQ1537" s="100"/>
      <c r="AR1537" s="100"/>
      <c r="AS1537" s="100"/>
      <c r="AT1537" s="100"/>
      <c r="AU1537" s="100"/>
    </row>
    <row r="1538" spans="3:64" x14ac:dyDescent="0.2">
      <c r="C1538" s="26"/>
      <c r="D1538" s="26"/>
      <c r="AA1538" s="100"/>
      <c r="AB1538" s="100"/>
      <c r="AC1538" s="100"/>
      <c r="AD1538" s="100"/>
      <c r="AE1538" s="100"/>
      <c r="AG1538" s="121"/>
      <c r="AN1538" s="100"/>
      <c r="AO1538" s="100"/>
      <c r="AP1538" s="100"/>
      <c r="AQ1538" s="100"/>
      <c r="AR1538" s="100"/>
      <c r="AS1538" s="100"/>
      <c r="AT1538" s="100"/>
      <c r="AU1538" s="100"/>
      <c r="AV1538" s="100"/>
    </row>
    <row r="1539" spans="3:64" x14ac:dyDescent="0.2">
      <c r="C1539" s="26"/>
      <c r="D1539" s="26"/>
      <c r="AA1539" s="100"/>
      <c r="AB1539" s="100"/>
      <c r="AC1539" s="100"/>
      <c r="AD1539" s="100"/>
      <c r="AE1539" s="100"/>
      <c r="AG1539" s="121"/>
      <c r="AN1539" s="100"/>
      <c r="AO1539" s="100"/>
      <c r="AP1539" s="100"/>
      <c r="AQ1539" s="100"/>
      <c r="AR1539" s="100"/>
      <c r="AS1539" s="100"/>
      <c r="AT1539" s="100"/>
      <c r="AU1539" s="100"/>
      <c r="AV1539" s="100"/>
    </row>
    <row r="1540" spans="3:64" x14ac:dyDescent="0.2">
      <c r="C1540" s="26"/>
      <c r="D1540" s="26"/>
      <c r="AA1540" s="100"/>
      <c r="AB1540" s="100"/>
      <c r="AC1540" s="100"/>
      <c r="AD1540" s="100"/>
      <c r="AE1540" s="100"/>
      <c r="AG1540" s="121"/>
      <c r="AN1540" s="100"/>
      <c r="AO1540" s="100"/>
      <c r="AP1540" s="100"/>
      <c r="AQ1540" s="100"/>
      <c r="AR1540" s="100"/>
      <c r="AS1540" s="100"/>
      <c r="AT1540" s="100"/>
      <c r="AU1540" s="100"/>
      <c r="AV1540" s="100"/>
      <c r="AW1540" s="100"/>
      <c r="AX1540" s="100"/>
      <c r="AY1540" s="100"/>
      <c r="AZ1540" s="100"/>
      <c r="BA1540" s="100"/>
      <c r="BB1540" s="100"/>
      <c r="BC1540" s="100"/>
      <c r="BD1540" s="100"/>
      <c r="BE1540" s="100"/>
      <c r="BF1540" s="100"/>
      <c r="BG1540" s="100"/>
      <c r="BH1540" s="100"/>
      <c r="BI1540" s="100"/>
      <c r="BJ1540" s="100"/>
      <c r="BK1540" s="100"/>
      <c r="BL1540" s="100"/>
    </row>
    <row r="1541" spans="3:64" x14ac:dyDescent="0.2">
      <c r="C1541" s="26"/>
      <c r="D1541" s="26"/>
      <c r="AA1541" s="100"/>
      <c r="AB1541" s="100"/>
      <c r="AC1541" s="100"/>
      <c r="AD1541" s="100"/>
      <c r="AE1541" s="100"/>
      <c r="AG1541" s="121"/>
      <c r="AN1541" s="100"/>
      <c r="AO1541" s="100"/>
      <c r="AP1541" s="100"/>
      <c r="AQ1541" s="100"/>
      <c r="AR1541" s="100"/>
      <c r="AS1541" s="100"/>
      <c r="AT1541" s="100"/>
      <c r="AU1541" s="100"/>
    </row>
    <row r="1542" spans="3:64" x14ac:dyDescent="0.2">
      <c r="C1542" s="26"/>
      <c r="D1542" s="26"/>
      <c r="AA1542" s="100"/>
      <c r="AB1542" s="100"/>
      <c r="AC1542" s="100"/>
      <c r="AD1542" s="100"/>
      <c r="AE1542" s="100"/>
      <c r="AG1542" s="121"/>
      <c r="AN1542" s="100"/>
      <c r="AO1542" s="100"/>
      <c r="AP1542" s="100"/>
      <c r="AQ1542" s="100"/>
      <c r="AR1542" s="100"/>
      <c r="AS1542" s="100"/>
      <c r="AT1542" s="100"/>
      <c r="AU1542" s="100"/>
    </row>
    <row r="1543" spans="3:64" x14ac:dyDescent="0.2">
      <c r="C1543" s="26"/>
      <c r="D1543" s="26"/>
      <c r="AA1543" s="100"/>
      <c r="AB1543" s="100"/>
      <c r="AC1543" s="100"/>
      <c r="AD1543" s="100"/>
      <c r="AE1543" s="100"/>
      <c r="AG1543" s="121"/>
      <c r="AN1543" s="100"/>
      <c r="AO1543" s="100"/>
      <c r="AP1543" s="100"/>
      <c r="AQ1543" s="100"/>
      <c r="AR1543" s="100"/>
      <c r="AS1543" s="100"/>
      <c r="AT1543" s="100"/>
      <c r="AU1543" s="100"/>
      <c r="AV1543" s="100"/>
      <c r="AW1543" s="100"/>
      <c r="AX1543" s="100"/>
      <c r="AY1543" s="100"/>
      <c r="AZ1543" s="100"/>
      <c r="BA1543" s="100"/>
      <c r="BB1543" s="100"/>
      <c r="BC1543" s="100"/>
      <c r="BD1543" s="100"/>
      <c r="BE1543" s="100"/>
      <c r="BF1543" s="100"/>
      <c r="BG1543" s="100"/>
      <c r="BH1543" s="100"/>
      <c r="BI1543" s="100"/>
      <c r="BJ1543" s="100"/>
      <c r="BK1543" s="100"/>
      <c r="BL1543" s="100"/>
    </row>
    <row r="1544" spans="3:64" x14ac:dyDescent="0.2">
      <c r="C1544" s="26"/>
      <c r="D1544" s="26"/>
      <c r="AA1544" s="100"/>
      <c r="AB1544" s="100"/>
      <c r="AC1544" s="100"/>
      <c r="AD1544" s="100"/>
      <c r="AE1544" s="100"/>
      <c r="AG1544" s="121"/>
      <c r="AN1544" s="100"/>
      <c r="AO1544" s="100"/>
      <c r="AP1544" s="100"/>
      <c r="AQ1544" s="100"/>
      <c r="AR1544" s="100"/>
      <c r="AS1544" s="100"/>
      <c r="AT1544" s="100"/>
      <c r="AU1544" s="100"/>
      <c r="AV1544" s="100"/>
      <c r="AX1544" s="100"/>
      <c r="AY1544" s="100"/>
      <c r="AZ1544" s="100"/>
      <c r="BA1544" s="100"/>
      <c r="BB1544" s="100"/>
      <c r="BC1544" s="100"/>
      <c r="BD1544" s="100"/>
      <c r="BE1544" s="100"/>
      <c r="BF1544" s="100"/>
      <c r="BG1544" s="100"/>
      <c r="BH1544" s="100"/>
      <c r="BI1544" s="100"/>
      <c r="BJ1544" s="100"/>
      <c r="BK1544" s="100"/>
      <c r="BL1544" s="100"/>
    </row>
    <row r="1545" spans="3:64" x14ac:dyDescent="0.2">
      <c r="C1545" s="26"/>
      <c r="D1545" s="26"/>
      <c r="AA1545" s="100"/>
      <c r="AB1545" s="100"/>
      <c r="AC1545" s="100"/>
      <c r="AD1545" s="100"/>
      <c r="AE1545" s="100"/>
      <c r="AG1545" s="121"/>
      <c r="AN1545" s="100"/>
      <c r="AO1545" s="100"/>
      <c r="AP1545" s="100"/>
      <c r="AQ1545" s="100"/>
      <c r="AR1545" s="100"/>
      <c r="AS1545" s="100"/>
      <c r="AT1545" s="100"/>
      <c r="AU1545" s="100"/>
      <c r="AV1545" s="100"/>
      <c r="AX1545" s="100"/>
    </row>
    <row r="1546" spans="3:64" x14ac:dyDescent="0.2">
      <c r="C1546" s="26"/>
      <c r="D1546" s="26"/>
      <c r="AA1546" s="100"/>
      <c r="AB1546" s="100"/>
      <c r="AC1546" s="100"/>
      <c r="AD1546" s="100"/>
      <c r="AE1546" s="100"/>
      <c r="AG1546" s="121"/>
      <c r="AN1546" s="100"/>
      <c r="AO1546" s="100"/>
      <c r="AP1546" s="100"/>
      <c r="AQ1546" s="100"/>
      <c r="AR1546" s="100"/>
      <c r="AS1546" s="100"/>
      <c r="AT1546" s="100"/>
      <c r="AU1546" s="100"/>
    </row>
    <row r="1547" spans="3:64" x14ac:dyDescent="0.2">
      <c r="C1547" s="26"/>
      <c r="D1547" s="26"/>
      <c r="AA1547" s="100"/>
      <c r="AB1547" s="100"/>
      <c r="AC1547" s="100"/>
      <c r="AD1547" s="100"/>
      <c r="AE1547" s="100"/>
      <c r="AG1547" s="121"/>
      <c r="AN1547" s="100"/>
      <c r="AO1547" s="100"/>
      <c r="AP1547" s="100"/>
      <c r="AQ1547" s="100"/>
      <c r="AR1547" s="100"/>
      <c r="AS1547" s="100"/>
      <c r="AT1547" s="100"/>
      <c r="AU1547" s="100"/>
      <c r="AV1547" s="100"/>
    </row>
    <row r="1548" spans="3:64" x14ac:dyDescent="0.2">
      <c r="C1548" s="26"/>
      <c r="D1548" s="26"/>
      <c r="AA1548" s="100"/>
      <c r="AB1548" s="100"/>
      <c r="AC1548" s="100"/>
      <c r="AD1548" s="100"/>
      <c r="AE1548" s="100"/>
      <c r="AG1548" s="121"/>
      <c r="AN1548" s="100"/>
      <c r="AO1548" s="100"/>
      <c r="AP1548" s="100"/>
      <c r="AQ1548" s="100"/>
      <c r="AR1548" s="100"/>
      <c r="AS1548" s="100"/>
      <c r="AT1548" s="100"/>
      <c r="AU1548" s="100"/>
      <c r="AV1548" s="100"/>
    </row>
    <row r="1549" spans="3:64" x14ac:dyDescent="0.2">
      <c r="C1549" s="26"/>
      <c r="D1549" s="26"/>
      <c r="AA1549" s="100"/>
      <c r="AB1549" s="100"/>
      <c r="AC1549" s="100"/>
      <c r="AD1549" s="100"/>
      <c r="AE1549" s="100"/>
      <c r="AG1549" s="121"/>
      <c r="AN1549" s="100"/>
      <c r="AO1549" s="100"/>
      <c r="AP1549" s="100"/>
      <c r="AQ1549" s="100"/>
      <c r="AR1549" s="100"/>
      <c r="AS1549" s="100"/>
      <c r="AT1549" s="100"/>
      <c r="AU1549" s="100"/>
      <c r="AV1549" s="100"/>
      <c r="AX1549" s="100"/>
    </row>
    <row r="1550" spans="3:64" x14ac:dyDescent="0.2">
      <c r="C1550" s="26"/>
      <c r="D1550" s="26"/>
      <c r="AA1550" s="100"/>
      <c r="AB1550" s="100"/>
      <c r="AC1550" s="100"/>
      <c r="AD1550" s="100"/>
      <c r="AE1550" s="100"/>
      <c r="AG1550" s="121"/>
      <c r="AN1550" s="100"/>
      <c r="AO1550" s="100"/>
      <c r="AP1550" s="100"/>
      <c r="AQ1550" s="100"/>
      <c r="AR1550" s="100"/>
      <c r="AS1550" s="100"/>
      <c r="AT1550" s="100"/>
      <c r="AU1550" s="100"/>
      <c r="AV1550" s="100"/>
      <c r="AX1550" s="100"/>
      <c r="AY1550" s="100"/>
      <c r="AZ1550" s="100"/>
      <c r="BA1550" s="100"/>
      <c r="BB1550" s="100"/>
      <c r="BC1550" s="100"/>
      <c r="BD1550" s="100"/>
      <c r="BE1550" s="100"/>
      <c r="BF1550" s="100"/>
      <c r="BG1550" s="100"/>
      <c r="BH1550" s="100"/>
      <c r="BI1550" s="100"/>
      <c r="BJ1550" s="100"/>
      <c r="BK1550" s="100"/>
      <c r="BL1550" s="100"/>
    </row>
    <row r="1551" spans="3:64" x14ac:dyDescent="0.2">
      <c r="C1551" s="26"/>
      <c r="D1551" s="26"/>
      <c r="AA1551" s="100"/>
      <c r="AB1551" s="100"/>
      <c r="AC1551" s="100"/>
      <c r="AD1551" s="100"/>
      <c r="AE1551" s="100"/>
      <c r="AG1551" s="121"/>
      <c r="AN1551" s="100"/>
      <c r="AO1551" s="100"/>
      <c r="AP1551" s="100"/>
      <c r="AQ1551" s="100"/>
      <c r="AR1551" s="100"/>
      <c r="AS1551" s="100"/>
      <c r="AT1551" s="100"/>
      <c r="AU1551" s="100"/>
      <c r="AV1551" s="100"/>
    </row>
    <row r="1552" spans="3:64" x14ac:dyDescent="0.2">
      <c r="C1552" s="26"/>
      <c r="D1552" s="26"/>
      <c r="AA1552" s="100"/>
      <c r="AB1552" s="100"/>
      <c r="AC1552" s="100"/>
      <c r="AD1552" s="100"/>
      <c r="AE1552" s="100"/>
      <c r="AG1552" s="121"/>
      <c r="AN1552" s="100"/>
      <c r="AO1552" s="100"/>
      <c r="AP1552" s="100"/>
      <c r="AQ1552" s="100"/>
      <c r="AR1552" s="100"/>
      <c r="AS1552" s="100"/>
      <c r="AT1552" s="100"/>
      <c r="AU1552" s="100"/>
      <c r="AV1552" s="100"/>
    </row>
    <row r="1553" spans="3:64" x14ac:dyDescent="0.2">
      <c r="C1553" s="26"/>
      <c r="D1553" s="26"/>
      <c r="AA1553" s="100"/>
      <c r="AB1553" s="100"/>
      <c r="AC1553" s="100"/>
      <c r="AD1553" s="100"/>
      <c r="AE1553" s="100"/>
      <c r="AG1553" s="121"/>
      <c r="AN1553" s="100"/>
      <c r="AO1553" s="100"/>
      <c r="AP1553" s="100"/>
      <c r="AQ1553" s="100"/>
      <c r="AR1553" s="100"/>
      <c r="AS1553" s="100"/>
      <c r="AT1553" s="100"/>
      <c r="AU1553" s="100"/>
      <c r="AV1553" s="100"/>
    </row>
    <row r="1554" spans="3:64" x14ac:dyDescent="0.2">
      <c r="C1554" s="26"/>
      <c r="D1554" s="26"/>
      <c r="AA1554" s="100"/>
      <c r="AB1554" s="100"/>
      <c r="AC1554" s="100"/>
      <c r="AD1554" s="100"/>
      <c r="AE1554" s="100"/>
      <c r="AG1554" s="121"/>
      <c r="AN1554" s="100"/>
      <c r="AO1554" s="100"/>
      <c r="AP1554" s="100"/>
      <c r="AQ1554" s="100"/>
      <c r="AR1554" s="100"/>
      <c r="AS1554" s="100"/>
      <c r="AT1554" s="100"/>
      <c r="AU1554" s="100"/>
      <c r="AV1554" s="100"/>
      <c r="AX1554" s="100"/>
    </row>
    <row r="1555" spans="3:64" x14ac:dyDescent="0.2">
      <c r="C1555" s="26"/>
      <c r="D1555" s="26"/>
      <c r="AA1555" s="100"/>
      <c r="AB1555" s="100"/>
      <c r="AC1555" s="100"/>
      <c r="AD1555" s="100"/>
      <c r="AE1555" s="100"/>
      <c r="AG1555" s="121"/>
      <c r="AN1555" s="100"/>
      <c r="AO1555" s="100"/>
      <c r="AP1555" s="100"/>
      <c r="AQ1555" s="100"/>
      <c r="AR1555" s="100"/>
      <c r="AS1555" s="100"/>
      <c r="AT1555" s="100"/>
      <c r="AU1555" s="100"/>
      <c r="AV1555" s="100"/>
      <c r="AX1555" s="100"/>
      <c r="AY1555" s="100"/>
      <c r="AZ1555" s="100"/>
      <c r="BA1555" s="100"/>
      <c r="BB1555" s="100"/>
      <c r="BC1555" s="100"/>
      <c r="BD1555" s="100"/>
      <c r="BE1555" s="100"/>
      <c r="BF1555" s="100"/>
      <c r="BG1555" s="100"/>
      <c r="BH1555" s="100"/>
      <c r="BI1555" s="100"/>
      <c r="BJ1555" s="100"/>
      <c r="BK1555" s="100"/>
      <c r="BL1555" s="100"/>
    </row>
    <row r="1556" spans="3:64" x14ac:dyDescent="0.2">
      <c r="C1556" s="26"/>
      <c r="D1556" s="26"/>
      <c r="AA1556" s="100"/>
      <c r="AB1556" s="100"/>
      <c r="AC1556" s="100"/>
      <c r="AD1556" s="100"/>
      <c r="AE1556" s="100"/>
      <c r="AG1556" s="121"/>
      <c r="AN1556" s="100"/>
      <c r="AO1556" s="100"/>
      <c r="AP1556" s="100"/>
      <c r="AQ1556" s="100"/>
      <c r="AR1556" s="100"/>
      <c r="AS1556" s="100"/>
      <c r="AT1556" s="100"/>
      <c r="AU1556" s="100"/>
    </row>
    <row r="1557" spans="3:64" x14ac:dyDescent="0.2">
      <c r="C1557" s="26"/>
      <c r="D1557" s="26"/>
      <c r="AA1557" s="100"/>
      <c r="AB1557" s="100"/>
      <c r="AC1557" s="100"/>
      <c r="AD1557" s="100"/>
      <c r="AE1557" s="100"/>
      <c r="AG1557" s="121"/>
      <c r="AN1557" s="100"/>
      <c r="AO1557" s="100"/>
      <c r="AP1557" s="100"/>
      <c r="AQ1557" s="100"/>
      <c r="AR1557" s="100"/>
      <c r="AS1557" s="100"/>
      <c r="AT1557" s="100"/>
      <c r="AU1557" s="100"/>
      <c r="AV1557" s="100"/>
    </row>
    <row r="1558" spans="3:64" x14ac:dyDescent="0.2">
      <c r="C1558" s="26"/>
      <c r="D1558" s="26"/>
      <c r="AA1558" s="100"/>
      <c r="AB1558" s="100"/>
      <c r="AC1558" s="100"/>
      <c r="AD1558" s="100"/>
      <c r="AE1558" s="100"/>
      <c r="AG1558" s="121"/>
      <c r="AN1558" s="100"/>
      <c r="AO1558" s="100"/>
      <c r="AP1558" s="100"/>
      <c r="AQ1558" s="100"/>
      <c r="AR1558" s="100"/>
      <c r="AS1558" s="100"/>
      <c r="AT1558" s="100"/>
      <c r="AU1558" s="100"/>
      <c r="AV1558" s="100"/>
    </row>
    <row r="1559" spans="3:64" x14ac:dyDescent="0.2">
      <c r="C1559" s="26"/>
      <c r="D1559" s="26"/>
      <c r="AA1559" s="100"/>
      <c r="AB1559" s="100"/>
      <c r="AC1559" s="100"/>
      <c r="AD1559" s="100"/>
      <c r="AE1559" s="100"/>
      <c r="AG1559" s="121"/>
      <c r="AN1559" s="100"/>
      <c r="AO1559" s="100"/>
      <c r="AP1559" s="100"/>
      <c r="AQ1559" s="100"/>
      <c r="AR1559" s="100"/>
      <c r="AS1559" s="100"/>
      <c r="AT1559" s="100"/>
      <c r="AU1559" s="100"/>
      <c r="AV1559" s="100"/>
      <c r="AX1559" s="100"/>
    </row>
    <row r="1560" spans="3:64" x14ac:dyDescent="0.2">
      <c r="C1560" s="26"/>
      <c r="D1560" s="26"/>
      <c r="AA1560" s="100"/>
      <c r="AB1560" s="100"/>
      <c r="AC1560" s="100"/>
      <c r="AD1560" s="100"/>
      <c r="AE1560" s="100"/>
      <c r="AG1560" s="121"/>
      <c r="AN1560" s="100"/>
      <c r="AO1560" s="100"/>
      <c r="AP1560" s="100"/>
      <c r="AQ1560" s="100"/>
      <c r="AR1560" s="100"/>
      <c r="AS1560" s="100"/>
      <c r="AT1560" s="100"/>
      <c r="AU1560" s="100"/>
      <c r="AV1560" s="100"/>
    </row>
    <row r="1561" spans="3:64" x14ac:dyDescent="0.2">
      <c r="C1561" s="26"/>
      <c r="D1561" s="26"/>
      <c r="AA1561" s="100"/>
      <c r="AB1561" s="100"/>
      <c r="AC1561" s="100"/>
      <c r="AD1561" s="100"/>
      <c r="AE1561" s="100"/>
      <c r="AG1561" s="121"/>
      <c r="AN1561" s="100"/>
      <c r="AO1561" s="100"/>
      <c r="AP1561" s="100"/>
      <c r="AQ1561" s="100"/>
      <c r="AR1561" s="100"/>
      <c r="AS1561" s="100"/>
      <c r="AT1561" s="100"/>
      <c r="AU1561" s="100"/>
    </row>
    <row r="1562" spans="3:64" x14ac:dyDescent="0.2">
      <c r="C1562" s="26"/>
      <c r="D1562" s="26"/>
      <c r="AA1562" s="100"/>
      <c r="AB1562" s="100"/>
      <c r="AC1562" s="100"/>
      <c r="AD1562" s="100"/>
      <c r="AE1562" s="100"/>
      <c r="AG1562" s="121"/>
      <c r="AN1562" s="100"/>
      <c r="AO1562" s="100"/>
      <c r="AP1562" s="100"/>
      <c r="AQ1562" s="100"/>
      <c r="AR1562" s="100"/>
      <c r="AS1562" s="100"/>
      <c r="AT1562" s="100"/>
      <c r="AU1562" s="100"/>
    </row>
    <row r="1563" spans="3:64" x14ac:dyDescent="0.2">
      <c r="C1563" s="26"/>
      <c r="D1563" s="26"/>
      <c r="AA1563" s="100"/>
      <c r="AB1563" s="100"/>
      <c r="AC1563" s="100"/>
      <c r="AD1563" s="100"/>
      <c r="AE1563" s="100"/>
      <c r="AG1563" s="121"/>
      <c r="AN1563" s="100"/>
      <c r="AO1563" s="100"/>
      <c r="AP1563" s="100"/>
      <c r="AQ1563" s="100"/>
      <c r="AR1563" s="100"/>
      <c r="AS1563" s="100"/>
      <c r="AT1563" s="100"/>
      <c r="AU1563" s="100"/>
      <c r="AV1563" s="100"/>
      <c r="AW1563" s="100"/>
      <c r="AX1563" s="100"/>
      <c r="AY1563" s="100"/>
      <c r="AZ1563" s="100"/>
      <c r="BA1563" s="100"/>
      <c r="BB1563" s="100"/>
      <c r="BC1563" s="100"/>
      <c r="BD1563" s="100"/>
      <c r="BE1563" s="100"/>
      <c r="BF1563" s="100"/>
      <c r="BG1563" s="100"/>
      <c r="BH1563" s="100"/>
      <c r="BI1563" s="100"/>
      <c r="BJ1563" s="100"/>
      <c r="BK1563" s="100"/>
      <c r="BL1563" s="100"/>
    </row>
    <row r="1564" spans="3:64" x14ac:dyDescent="0.2">
      <c r="C1564" s="26"/>
      <c r="D1564" s="26"/>
      <c r="AA1564" s="100"/>
      <c r="AB1564" s="100"/>
      <c r="AC1564" s="100"/>
      <c r="AD1564" s="100"/>
      <c r="AE1564" s="100"/>
      <c r="AG1564" s="121"/>
      <c r="AN1564" s="100"/>
      <c r="AO1564" s="100"/>
      <c r="AP1564" s="100"/>
      <c r="AQ1564" s="100"/>
      <c r="AR1564" s="100"/>
      <c r="AS1564" s="100"/>
      <c r="AT1564" s="100"/>
      <c r="AU1564" s="100"/>
    </row>
    <row r="1565" spans="3:64" x14ac:dyDescent="0.2">
      <c r="C1565" s="26"/>
      <c r="D1565" s="26"/>
      <c r="AA1565" s="100"/>
      <c r="AB1565" s="100"/>
      <c r="AC1565" s="100"/>
      <c r="AD1565" s="100"/>
      <c r="AE1565" s="100"/>
      <c r="AG1565" s="121"/>
      <c r="AN1565" s="100"/>
      <c r="AO1565" s="100"/>
      <c r="AP1565" s="100"/>
      <c r="AQ1565" s="100"/>
      <c r="AR1565" s="100"/>
      <c r="AS1565" s="100"/>
      <c r="AT1565" s="100"/>
      <c r="AU1565" s="100"/>
      <c r="AV1565" s="100"/>
      <c r="AW1565" s="100"/>
      <c r="AX1565" s="100"/>
      <c r="AY1565" s="100"/>
      <c r="AZ1565" s="100"/>
      <c r="BA1565" s="100"/>
      <c r="BB1565" s="100"/>
      <c r="BC1565" s="100"/>
      <c r="BD1565" s="100"/>
      <c r="BE1565" s="100"/>
      <c r="BF1565" s="100"/>
      <c r="BG1565" s="100"/>
      <c r="BH1565" s="100"/>
      <c r="BI1565" s="100"/>
      <c r="BJ1565" s="100"/>
      <c r="BK1565" s="100"/>
      <c r="BL1565" s="100"/>
    </row>
    <row r="1566" spans="3:64" x14ac:dyDescent="0.2">
      <c r="C1566" s="26"/>
      <c r="D1566" s="26"/>
      <c r="AA1566" s="100"/>
      <c r="AB1566" s="100"/>
      <c r="AC1566" s="100"/>
      <c r="AD1566" s="100"/>
      <c r="AE1566" s="100"/>
      <c r="AG1566" s="121"/>
      <c r="AN1566" s="100"/>
      <c r="AO1566" s="100"/>
      <c r="AP1566" s="100"/>
      <c r="AQ1566" s="100"/>
      <c r="AR1566" s="100"/>
      <c r="AS1566" s="100"/>
      <c r="AT1566" s="100"/>
      <c r="AU1566" s="100"/>
      <c r="AV1566" s="100"/>
      <c r="AX1566" s="100"/>
      <c r="AY1566" s="100"/>
      <c r="AZ1566" s="100"/>
      <c r="BA1566" s="100"/>
      <c r="BB1566" s="100"/>
      <c r="BC1566" s="100"/>
      <c r="BD1566" s="100"/>
      <c r="BE1566" s="100"/>
      <c r="BF1566" s="100"/>
      <c r="BG1566" s="100"/>
      <c r="BH1566" s="100"/>
      <c r="BI1566" s="100"/>
      <c r="BJ1566" s="100"/>
      <c r="BK1566" s="100"/>
      <c r="BL1566" s="100"/>
    </row>
    <row r="1567" spans="3:64" x14ac:dyDescent="0.2">
      <c r="C1567" s="26"/>
      <c r="D1567" s="26"/>
      <c r="AA1567" s="100"/>
      <c r="AB1567" s="100"/>
      <c r="AC1567" s="100"/>
      <c r="AD1567" s="100"/>
      <c r="AE1567" s="100"/>
      <c r="AG1567" s="121"/>
      <c r="AN1567" s="100"/>
      <c r="AO1567" s="100"/>
      <c r="AP1567" s="100"/>
      <c r="AQ1567" s="100"/>
      <c r="AR1567" s="100"/>
      <c r="AS1567" s="100"/>
      <c r="AT1567" s="100"/>
      <c r="AU1567" s="100"/>
      <c r="AV1567" s="100"/>
      <c r="AW1567" s="100"/>
      <c r="AX1567" s="100"/>
      <c r="AY1567" s="100"/>
      <c r="AZ1567" s="100"/>
      <c r="BA1567" s="100"/>
      <c r="BB1567" s="100"/>
      <c r="BC1567" s="100"/>
      <c r="BD1567" s="100"/>
      <c r="BE1567" s="100"/>
      <c r="BF1567" s="100"/>
      <c r="BG1567" s="100"/>
      <c r="BH1567" s="100"/>
      <c r="BI1567" s="100"/>
      <c r="BJ1567" s="100"/>
      <c r="BK1567" s="100"/>
      <c r="BL1567" s="100"/>
    </row>
    <row r="1568" spans="3:64" x14ac:dyDescent="0.2">
      <c r="C1568" s="26"/>
      <c r="D1568" s="26"/>
      <c r="AA1568" s="100"/>
      <c r="AB1568" s="100"/>
      <c r="AC1568" s="100"/>
      <c r="AD1568" s="100"/>
      <c r="AE1568" s="100"/>
      <c r="AG1568" s="121"/>
      <c r="AN1568" s="100"/>
      <c r="AO1568" s="100"/>
      <c r="AP1568" s="100"/>
      <c r="AQ1568" s="100"/>
      <c r="AR1568" s="100"/>
      <c r="AS1568" s="100"/>
      <c r="AT1568" s="100"/>
      <c r="AU1568" s="100"/>
      <c r="AV1568" s="100"/>
      <c r="AX1568" s="100"/>
      <c r="AY1568" s="100"/>
      <c r="AZ1568" s="100"/>
      <c r="BA1568" s="100"/>
      <c r="BB1568" s="100"/>
      <c r="BC1568" s="100"/>
      <c r="BD1568" s="100"/>
      <c r="BE1568" s="100"/>
      <c r="BF1568" s="100"/>
      <c r="BG1568" s="100"/>
      <c r="BH1568" s="100"/>
      <c r="BI1568" s="100"/>
      <c r="BJ1568" s="100"/>
      <c r="BK1568" s="100"/>
      <c r="BL1568" s="100"/>
    </row>
    <row r="1569" spans="3:64" x14ac:dyDescent="0.2">
      <c r="C1569" s="26"/>
      <c r="D1569" s="26"/>
      <c r="AA1569" s="100"/>
      <c r="AB1569" s="100"/>
      <c r="AC1569" s="100"/>
      <c r="AD1569" s="100"/>
      <c r="AE1569" s="100"/>
      <c r="AG1569" s="121"/>
      <c r="AN1569" s="100"/>
      <c r="AO1569" s="100"/>
      <c r="AP1569" s="100"/>
      <c r="AQ1569" s="100"/>
      <c r="AR1569" s="100"/>
      <c r="AS1569" s="100"/>
      <c r="AT1569" s="100"/>
      <c r="AU1569" s="100"/>
      <c r="AV1569" s="100"/>
      <c r="AW1569" s="100"/>
      <c r="AX1569" s="100"/>
      <c r="AY1569" s="100"/>
      <c r="AZ1569" s="100"/>
      <c r="BA1569" s="100"/>
      <c r="BB1569" s="100"/>
      <c r="BC1569" s="100"/>
      <c r="BD1569" s="100"/>
      <c r="BE1569" s="100"/>
      <c r="BF1569" s="100"/>
      <c r="BG1569" s="100"/>
      <c r="BH1569" s="100"/>
      <c r="BI1569" s="100"/>
      <c r="BJ1569" s="100"/>
      <c r="BK1569" s="100"/>
      <c r="BL1569" s="100"/>
    </row>
    <row r="1570" spans="3:64" x14ac:dyDescent="0.2">
      <c r="C1570" s="26"/>
      <c r="D1570" s="26"/>
      <c r="AA1570" s="100"/>
      <c r="AB1570" s="100"/>
      <c r="AC1570" s="100"/>
      <c r="AD1570" s="100"/>
      <c r="AE1570" s="100"/>
      <c r="AG1570" s="121"/>
      <c r="AN1570" s="100"/>
      <c r="AO1570" s="100"/>
      <c r="AP1570" s="100"/>
      <c r="AQ1570" s="100"/>
      <c r="AR1570" s="100"/>
      <c r="AS1570" s="100"/>
      <c r="AT1570" s="100"/>
      <c r="AU1570" s="100"/>
      <c r="AV1570" s="100"/>
      <c r="AX1570" s="100"/>
    </row>
    <row r="1571" spans="3:64" x14ac:dyDescent="0.2">
      <c r="C1571" s="26"/>
      <c r="D1571" s="26"/>
      <c r="AA1571" s="100"/>
      <c r="AB1571" s="100"/>
      <c r="AC1571" s="100"/>
      <c r="AD1571" s="100"/>
      <c r="AE1571" s="100"/>
      <c r="AG1571" s="121"/>
      <c r="AN1571" s="100"/>
      <c r="AO1571" s="100"/>
      <c r="AP1571" s="100"/>
      <c r="AQ1571" s="100"/>
      <c r="AR1571" s="100"/>
      <c r="AS1571" s="100"/>
      <c r="AT1571" s="100"/>
      <c r="AU1571" s="100"/>
      <c r="AV1571" s="100"/>
      <c r="AW1571" s="100"/>
      <c r="AX1571" s="100"/>
      <c r="AY1571" s="100"/>
      <c r="AZ1571" s="100"/>
      <c r="BA1571" s="100"/>
      <c r="BB1571" s="100"/>
      <c r="BC1571" s="100"/>
      <c r="BD1571" s="100"/>
      <c r="BE1571" s="100"/>
      <c r="BF1571" s="100"/>
      <c r="BG1571" s="100"/>
      <c r="BH1571" s="100"/>
      <c r="BI1571" s="100"/>
      <c r="BJ1571" s="100"/>
      <c r="BK1571" s="100"/>
      <c r="BL1571" s="100"/>
    </row>
    <row r="1572" spans="3:64" x14ac:dyDescent="0.2">
      <c r="C1572" s="26"/>
      <c r="D1572" s="26"/>
      <c r="AA1572" s="100"/>
      <c r="AB1572" s="100"/>
      <c r="AC1572" s="100"/>
      <c r="AD1572" s="100"/>
      <c r="AE1572" s="100"/>
      <c r="AG1572" s="121"/>
      <c r="AN1572" s="100"/>
      <c r="AO1572" s="100"/>
      <c r="AP1572" s="100"/>
      <c r="AQ1572" s="100"/>
      <c r="AR1572" s="100"/>
      <c r="AS1572" s="100"/>
      <c r="AT1572" s="100"/>
      <c r="AU1572" s="100"/>
      <c r="AV1572" s="100"/>
      <c r="AX1572" s="100"/>
    </row>
    <row r="1573" spans="3:64" x14ac:dyDescent="0.2">
      <c r="C1573" s="26"/>
      <c r="D1573" s="26"/>
      <c r="AA1573" s="100"/>
      <c r="AB1573" s="100"/>
      <c r="AC1573" s="100"/>
      <c r="AD1573" s="100"/>
      <c r="AE1573" s="100"/>
      <c r="AG1573" s="121"/>
      <c r="AN1573" s="100"/>
      <c r="AO1573" s="100"/>
      <c r="AP1573" s="100"/>
      <c r="AQ1573" s="100"/>
      <c r="AR1573" s="100"/>
      <c r="AS1573" s="100"/>
      <c r="AT1573" s="100"/>
      <c r="AU1573" s="100"/>
      <c r="AV1573" s="100"/>
      <c r="AW1573" s="100"/>
      <c r="AX1573" s="100"/>
      <c r="AY1573" s="100"/>
      <c r="AZ1573" s="100"/>
      <c r="BA1573" s="100"/>
      <c r="BB1573" s="100"/>
      <c r="BC1573" s="100"/>
      <c r="BD1573" s="100"/>
      <c r="BE1573" s="100"/>
      <c r="BF1573" s="100"/>
      <c r="BG1573" s="100"/>
      <c r="BH1573" s="100"/>
      <c r="BI1573" s="100"/>
      <c r="BJ1573" s="100"/>
      <c r="BK1573" s="100"/>
      <c r="BL1573" s="100"/>
    </row>
    <row r="1574" spans="3:64" x14ac:dyDescent="0.2">
      <c r="C1574" s="26"/>
      <c r="D1574" s="26"/>
      <c r="AA1574" s="100"/>
      <c r="AB1574" s="100"/>
      <c r="AC1574" s="100"/>
      <c r="AD1574" s="100"/>
      <c r="AE1574" s="100"/>
      <c r="AG1574" s="121"/>
      <c r="AN1574" s="100"/>
      <c r="AO1574" s="100"/>
      <c r="AP1574" s="100"/>
      <c r="AQ1574" s="100"/>
      <c r="AR1574" s="100"/>
      <c r="AS1574" s="100"/>
      <c r="AT1574" s="100"/>
      <c r="AU1574" s="100"/>
      <c r="AV1574" s="100"/>
      <c r="AW1574" s="100"/>
      <c r="AX1574" s="100"/>
      <c r="AY1574" s="100"/>
      <c r="AZ1574" s="100"/>
      <c r="BA1574" s="100"/>
      <c r="BB1574" s="100"/>
      <c r="BC1574" s="100"/>
      <c r="BD1574" s="100"/>
      <c r="BE1574" s="100"/>
      <c r="BF1574" s="100"/>
      <c r="BG1574" s="100"/>
      <c r="BH1574" s="100"/>
      <c r="BI1574" s="100"/>
      <c r="BJ1574" s="100"/>
      <c r="BK1574" s="100"/>
      <c r="BL1574" s="100"/>
    </row>
    <row r="1575" spans="3:64" x14ac:dyDescent="0.2">
      <c r="C1575" s="26"/>
      <c r="D1575" s="26"/>
      <c r="AA1575" s="100"/>
      <c r="AB1575" s="100"/>
      <c r="AC1575" s="100"/>
      <c r="AD1575" s="100"/>
      <c r="AE1575" s="100"/>
      <c r="AG1575" s="121"/>
      <c r="AN1575" s="100"/>
      <c r="AO1575" s="100"/>
      <c r="AP1575" s="100"/>
      <c r="AQ1575" s="100"/>
      <c r="AR1575" s="100"/>
      <c r="AS1575" s="100"/>
      <c r="AT1575" s="100"/>
      <c r="AU1575" s="100"/>
      <c r="AV1575" s="100"/>
      <c r="AW1575" s="100"/>
      <c r="AX1575" s="100"/>
      <c r="AY1575" s="100"/>
      <c r="AZ1575" s="100"/>
      <c r="BA1575" s="100"/>
      <c r="BB1575" s="100"/>
      <c r="BC1575" s="100"/>
      <c r="BD1575" s="100"/>
      <c r="BE1575" s="100"/>
      <c r="BF1575" s="100"/>
      <c r="BG1575" s="100"/>
      <c r="BH1575" s="100"/>
      <c r="BI1575" s="100"/>
      <c r="BJ1575" s="100"/>
      <c r="BK1575" s="100"/>
      <c r="BL1575" s="100"/>
    </row>
    <row r="1576" spans="3:64" x14ac:dyDescent="0.2">
      <c r="C1576" s="26"/>
      <c r="D1576" s="26"/>
      <c r="AA1576" s="100"/>
      <c r="AB1576" s="100"/>
      <c r="AC1576" s="100"/>
      <c r="AD1576" s="100"/>
      <c r="AE1576" s="100"/>
      <c r="AG1576" s="121"/>
      <c r="AN1576" s="100"/>
      <c r="AO1576" s="100"/>
      <c r="AP1576" s="100"/>
      <c r="AQ1576" s="100"/>
      <c r="AR1576" s="100"/>
      <c r="AS1576" s="100"/>
      <c r="AT1576" s="100"/>
      <c r="AU1576" s="100"/>
      <c r="AV1576" s="100"/>
      <c r="AW1576" s="100"/>
      <c r="AX1576" s="100"/>
      <c r="AY1576" s="100"/>
      <c r="AZ1576" s="100"/>
      <c r="BA1576" s="100"/>
      <c r="BB1576" s="100"/>
      <c r="BC1576" s="100"/>
      <c r="BD1576" s="100"/>
      <c r="BE1576" s="100"/>
      <c r="BF1576" s="100"/>
      <c r="BG1576" s="100"/>
      <c r="BH1576" s="100"/>
      <c r="BI1576" s="100"/>
      <c r="BJ1576" s="100"/>
      <c r="BK1576" s="100"/>
      <c r="BL1576" s="100"/>
    </row>
    <row r="1577" spans="3:64" x14ac:dyDescent="0.2">
      <c r="C1577" s="26"/>
      <c r="D1577" s="26"/>
      <c r="AA1577" s="100"/>
      <c r="AB1577" s="100"/>
      <c r="AC1577" s="100"/>
      <c r="AD1577" s="100"/>
      <c r="AE1577" s="100"/>
      <c r="AG1577" s="121"/>
      <c r="AN1577" s="100"/>
      <c r="AO1577" s="100"/>
      <c r="AP1577" s="100"/>
      <c r="AQ1577" s="100"/>
      <c r="AR1577" s="100"/>
      <c r="AS1577" s="100"/>
      <c r="AT1577" s="100"/>
      <c r="AU1577" s="100"/>
      <c r="AV1577" s="100"/>
      <c r="AX1577" s="100"/>
    </row>
    <row r="1578" spans="3:64" x14ac:dyDescent="0.2">
      <c r="C1578" s="26"/>
      <c r="D1578" s="26"/>
      <c r="AA1578" s="100"/>
      <c r="AB1578" s="100"/>
      <c r="AC1578" s="100"/>
      <c r="AD1578" s="100"/>
      <c r="AE1578" s="100"/>
      <c r="AG1578" s="121"/>
      <c r="AN1578" s="100"/>
      <c r="AO1578" s="100"/>
      <c r="AP1578" s="100"/>
      <c r="AQ1578" s="100"/>
      <c r="AR1578" s="100"/>
      <c r="AS1578" s="100"/>
      <c r="AT1578" s="100"/>
      <c r="AU1578" s="100"/>
    </row>
    <row r="1579" spans="3:64" x14ac:dyDescent="0.2">
      <c r="C1579" s="26"/>
      <c r="D1579" s="26"/>
      <c r="AA1579" s="100"/>
      <c r="AB1579" s="100"/>
      <c r="AC1579" s="100"/>
      <c r="AD1579" s="100"/>
      <c r="AE1579" s="100"/>
      <c r="AG1579" s="121"/>
      <c r="AN1579" s="100"/>
      <c r="AO1579" s="100"/>
      <c r="AP1579" s="100"/>
      <c r="AQ1579" s="100"/>
      <c r="AR1579" s="100"/>
      <c r="AS1579" s="100"/>
      <c r="AT1579" s="100"/>
      <c r="AU1579" s="100"/>
    </row>
    <row r="1580" spans="3:64" x14ac:dyDescent="0.2">
      <c r="C1580" s="26"/>
      <c r="D1580" s="26"/>
      <c r="AA1580" s="100"/>
      <c r="AB1580" s="100"/>
      <c r="AC1580" s="100"/>
      <c r="AD1580" s="100"/>
      <c r="AE1580" s="100"/>
      <c r="AG1580" s="121"/>
      <c r="AN1580" s="100"/>
      <c r="AO1580" s="100"/>
      <c r="AP1580" s="100"/>
      <c r="AQ1580" s="100"/>
      <c r="AR1580" s="100"/>
      <c r="AS1580" s="100"/>
      <c r="AT1580" s="100"/>
      <c r="AU1580" s="100"/>
    </row>
    <row r="1581" spans="3:64" x14ac:dyDescent="0.2">
      <c r="C1581" s="26"/>
      <c r="D1581" s="26"/>
      <c r="AA1581" s="100"/>
      <c r="AB1581" s="100"/>
      <c r="AC1581" s="100"/>
      <c r="AD1581" s="100"/>
      <c r="AE1581" s="100"/>
      <c r="AG1581" s="121"/>
      <c r="AN1581" s="100"/>
      <c r="AO1581" s="100"/>
      <c r="AP1581" s="100"/>
      <c r="AQ1581" s="100"/>
      <c r="AR1581" s="100"/>
      <c r="AS1581" s="100"/>
      <c r="AT1581" s="100"/>
      <c r="AU1581" s="100"/>
      <c r="AV1581" s="100"/>
    </row>
    <row r="1582" spans="3:64" x14ac:dyDescent="0.2">
      <c r="C1582" s="26"/>
      <c r="D1582" s="26"/>
      <c r="AA1582" s="100"/>
      <c r="AB1582" s="100"/>
      <c r="AC1582" s="100"/>
      <c r="AD1582" s="100"/>
      <c r="AE1582" s="100"/>
      <c r="AG1582" s="121"/>
      <c r="AN1582" s="100"/>
      <c r="AO1582" s="100"/>
      <c r="AP1582" s="100"/>
      <c r="AQ1582" s="100"/>
      <c r="AR1582" s="100"/>
      <c r="AS1582" s="100"/>
      <c r="AT1582" s="100"/>
      <c r="AU1582" s="100"/>
      <c r="AV1582" s="100"/>
      <c r="AX1582" s="100"/>
    </row>
    <row r="1583" spans="3:64" x14ac:dyDescent="0.2">
      <c r="C1583" s="26"/>
      <c r="D1583" s="26"/>
      <c r="AA1583" s="100"/>
      <c r="AB1583" s="100"/>
      <c r="AC1583" s="100"/>
      <c r="AD1583" s="100"/>
      <c r="AE1583" s="100"/>
      <c r="AG1583" s="121"/>
      <c r="AN1583" s="100"/>
      <c r="AO1583" s="100"/>
      <c r="AP1583" s="100"/>
      <c r="AQ1583" s="100"/>
      <c r="AR1583" s="100"/>
      <c r="AS1583" s="100"/>
      <c r="AT1583" s="100"/>
      <c r="AU1583" s="100"/>
      <c r="AV1583" s="100"/>
      <c r="AW1583" s="100"/>
      <c r="AX1583" s="100"/>
      <c r="AY1583" s="100"/>
      <c r="AZ1583" s="100"/>
      <c r="BA1583" s="100"/>
      <c r="BB1583" s="100"/>
      <c r="BC1583" s="100"/>
      <c r="BD1583" s="100"/>
      <c r="BE1583" s="100"/>
      <c r="BF1583" s="100"/>
      <c r="BG1583" s="100"/>
      <c r="BH1583" s="100"/>
      <c r="BI1583" s="100"/>
      <c r="BJ1583" s="100"/>
      <c r="BK1583" s="100"/>
      <c r="BL1583" s="100"/>
    </row>
    <row r="1584" spans="3:64" x14ac:dyDescent="0.2">
      <c r="C1584" s="26"/>
      <c r="D1584" s="26"/>
      <c r="AA1584" s="100"/>
      <c r="AB1584" s="100"/>
      <c r="AC1584" s="100"/>
      <c r="AD1584" s="100"/>
      <c r="AE1584" s="100"/>
      <c r="AG1584" s="121"/>
      <c r="AN1584" s="100"/>
      <c r="AO1584" s="100"/>
      <c r="AP1584" s="100"/>
      <c r="AQ1584" s="100"/>
      <c r="AR1584" s="100"/>
      <c r="AS1584" s="100"/>
      <c r="AT1584" s="100"/>
      <c r="AU1584" s="100"/>
      <c r="AV1584" s="100"/>
    </row>
    <row r="1585" spans="3:64" x14ac:dyDescent="0.2">
      <c r="C1585" s="26"/>
      <c r="D1585" s="26"/>
      <c r="AA1585" s="100"/>
      <c r="AB1585" s="100"/>
      <c r="AC1585" s="100"/>
      <c r="AD1585" s="100"/>
      <c r="AE1585" s="100"/>
      <c r="AG1585" s="121"/>
      <c r="AN1585" s="100"/>
      <c r="AO1585" s="100"/>
      <c r="AP1585" s="100"/>
      <c r="AQ1585" s="100"/>
      <c r="AR1585" s="100"/>
      <c r="AS1585" s="100"/>
      <c r="AT1585" s="100"/>
      <c r="AU1585" s="100"/>
      <c r="AV1585" s="100"/>
      <c r="AX1585" s="100"/>
    </row>
    <row r="1586" spans="3:64" x14ac:dyDescent="0.2">
      <c r="C1586" s="26"/>
      <c r="D1586" s="26"/>
      <c r="AA1586" s="100"/>
      <c r="AB1586" s="100"/>
      <c r="AC1586" s="100"/>
      <c r="AD1586" s="100"/>
      <c r="AE1586" s="100"/>
      <c r="AG1586" s="121"/>
      <c r="AN1586" s="100"/>
      <c r="AO1586" s="100"/>
      <c r="AP1586" s="100"/>
      <c r="AQ1586" s="100"/>
      <c r="AR1586" s="100"/>
      <c r="AS1586" s="100"/>
      <c r="AT1586" s="100"/>
      <c r="AU1586" s="100"/>
    </row>
    <row r="1587" spans="3:64" x14ac:dyDescent="0.2">
      <c r="C1587" s="26"/>
      <c r="D1587" s="26"/>
      <c r="AA1587" s="100"/>
      <c r="AB1587" s="100"/>
      <c r="AC1587" s="100"/>
      <c r="AD1587" s="100"/>
      <c r="AE1587" s="100"/>
      <c r="AG1587" s="121"/>
      <c r="AN1587" s="100"/>
      <c r="AO1587" s="100"/>
      <c r="AP1587" s="100"/>
      <c r="AQ1587" s="100"/>
      <c r="AR1587" s="100"/>
      <c r="AS1587" s="100"/>
      <c r="AT1587" s="100"/>
      <c r="AU1587" s="100"/>
      <c r="AV1587" s="100"/>
      <c r="AX1587" s="100"/>
    </row>
    <row r="1588" spans="3:64" x14ac:dyDescent="0.2">
      <c r="C1588" s="26"/>
      <c r="D1588" s="26"/>
      <c r="AA1588" s="100"/>
      <c r="AB1588" s="100"/>
      <c r="AC1588" s="100"/>
      <c r="AD1588" s="100"/>
      <c r="AE1588" s="100"/>
      <c r="AG1588" s="121"/>
      <c r="AN1588" s="100"/>
      <c r="AO1588" s="100"/>
      <c r="AP1588" s="100"/>
      <c r="AQ1588" s="100"/>
      <c r="AR1588" s="100"/>
      <c r="AS1588" s="100"/>
      <c r="AT1588" s="100"/>
      <c r="AU1588" s="100"/>
    </row>
    <row r="1589" spans="3:64" x14ac:dyDescent="0.2">
      <c r="C1589" s="26"/>
      <c r="D1589" s="26"/>
      <c r="AA1589" s="100"/>
      <c r="AB1589" s="100"/>
      <c r="AC1589" s="100"/>
      <c r="AD1589" s="100"/>
      <c r="AE1589" s="100"/>
      <c r="AG1589" s="121"/>
      <c r="AN1589" s="100"/>
      <c r="AO1589" s="100"/>
      <c r="AP1589" s="100"/>
      <c r="AQ1589" s="100"/>
      <c r="AR1589" s="100"/>
      <c r="AS1589" s="100"/>
      <c r="AT1589" s="100"/>
      <c r="AU1589" s="100"/>
      <c r="AV1589" s="100"/>
    </row>
    <row r="1590" spans="3:64" x14ac:dyDescent="0.2">
      <c r="C1590" s="26"/>
      <c r="D1590" s="26"/>
      <c r="AA1590" s="100"/>
      <c r="AB1590" s="100"/>
      <c r="AC1590" s="100"/>
      <c r="AD1590" s="100"/>
      <c r="AE1590" s="100"/>
      <c r="AG1590" s="121"/>
      <c r="AN1590" s="100"/>
      <c r="AO1590" s="100"/>
      <c r="AP1590" s="100"/>
      <c r="AQ1590" s="100"/>
      <c r="AR1590" s="100"/>
      <c r="AS1590" s="100"/>
      <c r="AT1590" s="100"/>
      <c r="AU1590" s="100"/>
      <c r="AV1590" s="100"/>
      <c r="AW1590" s="100"/>
      <c r="AX1590" s="100"/>
      <c r="AY1590" s="100"/>
      <c r="AZ1590" s="100"/>
      <c r="BA1590" s="100"/>
      <c r="BB1590" s="100"/>
      <c r="BC1590" s="100"/>
      <c r="BD1590" s="100"/>
      <c r="BE1590" s="100"/>
      <c r="BF1590" s="100"/>
      <c r="BG1590" s="100"/>
      <c r="BH1590" s="100"/>
      <c r="BI1590" s="100"/>
      <c r="BJ1590" s="100"/>
      <c r="BK1590" s="100"/>
      <c r="BL1590" s="100"/>
    </row>
    <row r="1591" spans="3:64" x14ac:dyDescent="0.2">
      <c r="C1591" s="26"/>
      <c r="D1591" s="26"/>
      <c r="AA1591" s="100"/>
      <c r="AB1591" s="100"/>
      <c r="AC1591" s="100"/>
      <c r="AD1591" s="100"/>
      <c r="AE1591" s="100"/>
      <c r="AG1591" s="121"/>
      <c r="AN1591" s="100"/>
      <c r="AO1591" s="100"/>
      <c r="AP1591" s="100"/>
      <c r="AQ1591" s="100"/>
      <c r="AR1591" s="100"/>
      <c r="AS1591" s="100"/>
      <c r="AT1591" s="100"/>
      <c r="AU1591" s="100"/>
    </row>
    <row r="1592" spans="3:64" x14ac:dyDescent="0.2">
      <c r="C1592" s="26"/>
      <c r="D1592" s="26"/>
      <c r="AA1592" s="100"/>
      <c r="AB1592" s="100"/>
      <c r="AC1592" s="100"/>
      <c r="AD1592" s="100"/>
      <c r="AE1592" s="100"/>
      <c r="AG1592" s="121"/>
      <c r="AN1592" s="100"/>
      <c r="AO1592" s="100"/>
      <c r="AP1592" s="100"/>
      <c r="AQ1592" s="100"/>
      <c r="AR1592" s="100"/>
      <c r="AS1592" s="100"/>
      <c r="AT1592" s="100"/>
      <c r="AU1592" s="100"/>
      <c r="AV1592" s="100"/>
    </row>
    <row r="1593" spans="3:64" x14ac:dyDescent="0.2">
      <c r="C1593" s="26"/>
      <c r="D1593" s="26"/>
      <c r="AA1593" s="100"/>
      <c r="AB1593" s="100"/>
      <c r="AC1593" s="100"/>
      <c r="AD1593" s="100"/>
      <c r="AE1593" s="100"/>
      <c r="AG1593" s="121"/>
      <c r="AN1593" s="100"/>
      <c r="AO1593" s="100"/>
      <c r="AP1593" s="100"/>
      <c r="AQ1593" s="100"/>
      <c r="AR1593" s="100"/>
      <c r="AS1593" s="100"/>
      <c r="AT1593" s="100"/>
      <c r="AU1593" s="100"/>
    </row>
    <row r="1594" spans="3:64" x14ac:dyDescent="0.2">
      <c r="C1594" s="26"/>
      <c r="D1594" s="26"/>
      <c r="AA1594" s="100"/>
      <c r="AB1594" s="100"/>
      <c r="AC1594" s="100"/>
      <c r="AD1594" s="100"/>
      <c r="AE1594" s="100"/>
      <c r="AG1594" s="121"/>
      <c r="AN1594" s="100"/>
      <c r="AO1594" s="100"/>
      <c r="AP1594" s="100"/>
      <c r="AQ1594" s="100"/>
      <c r="AR1594" s="100"/>
      <c r="AS1594" s="100"/>
      <c r="AT1594" s="100"/>
      <c r="AU1594" s="100"/>
      <c r="AV1594" s="100"/>
      <c r="AX1594" s="100"/>
    </row>
    <row r="1595" spans="3:64" x14ac:dyDescent="0.2">
      <c r="C1595" s="26"/>
      <c r="D1595" s="26"/>
      <c r="AA1595" s="100"/>
      <c r="AB1595" s="100"/>
      <c r="AC1595" s="100"/>
      <c r="AD1595" s="100"/>
      <c r="AE1595" s="100"/>
      <c r="AG1595" s="121"/>
      <c r="AN1595" s="100"/>
      <c r="AO1595" s="100"/>
      <c r="AP1595" s="100"/>
      <c r="AQ1595" s="100"/>
      <c r="AR1595" s="100"/>
      <c r="AS1595" s="100"/>
      <c r="AT1595" s="100"/>
      <c r="AU1595" s="100"/>
      <c r="AV1595" s="100"/>
    </row>
    <row r="1596" spans="3:64" x14ac:dyDescent="0.2">
      <c r="C1596" s="26"/>
      <c r="D1596" s="26"/>
      <c r="AA1596" s="100"/>
      <c r="AB1596" s="100"/>
      <c r="AC1596" s="100"/>
      <c r="AD1596" s="100"/>
      <c r="AE1596" s="100"/>
      <c r="AG1596" s="121"/>
      <c r="AN1596" s="100"/>
      <c r="AO1596" s="100"/>
      <c r="AP1596" s="100"/>
      <c r="AQ1596" s="100"/>
      <c r="AR1596" s="100"/>
      <c r="AS1596" s="100"/>
      <c r="AT1596" s="100"/>
      <c r="AU1596" s="100"/>
    </row>
    <row r="1597" spans="3:64" x14ac:dyDescent="0.2">
      <c r="C1597" s="26"/>
      <c r="D1597" s="26"/>
      <c r="AA1597" s="100"/>
      <c r="AB1597" s="100"/>
      <c r="AC1597" s="100"/>
      <c r="AD1597" s="100"/>
      <c r="AE1597" s="100"/>
      <c r="AG1597" s="121"/>
      <c r="AN1597" s="100"/>
      <c r="AO1597" s="100"/>
      <c r="AP1597" s="100"/>
      <c r="AQ1597" s="100"/>
      <c r="AR1597" s="100"/>
      <c r="AS1597" s="100"/>
      <c r="AT1597" s="100"/>
      <c r="AU1597" s="100"/>
    </row>
    <row r="1598" spans="3:64" x14ac:dyDescent="0.2">
      <c r="C1598" s="26"/>
      <c r="D1598" s="26"/>
      <c r="AA1598" s="100"/>
      <c r="AB1598" s="100"/>
      <c r="AC1598" s="100"/>
      <c r="AD1598" s="100"/>
      <c r="AE1598" s="100"/>
      <c r="AG1598" s="121"/>
      <c r="AN1598" s="100"/>
      <c r="AO1598" s="100"/>
      <c r="AP1598" s="100"/>
      <c r="AQ1598" s="100"/>
      <c r="AR1598" s="100"/>
      <c r="AS1598" s="100"/>
      <c r="AT1598" s="100"/>
      <c r="AU1598" s="100"/>
      <c r="AV1598" s="100"/>
      <c r="AX1598" s="100"/>
      <c r="AY1598" s="100"/>
      <c r="AZ1598" s="100"/>
      <c r="BA1598" s="100"/>
      <c r="BB1598" s="100"/>
      <c r="BC1598" s="100"/>
      <c r="BD1598" s="100"/>
      <c r="BE1598" s="100"/>
      <c r="BF1598" s="100"/>
      <c r="BG1598" s="100"/>
      <c r="BH1598" s="100"/>
      <c r="BI1598" s="100"/>
      <c r="BJ1598" s="100"/>
      <c r="BK1598" s="100"/>
      <c r="BL1598" s="100"/>
    </row>
    <row r="1599" spans="3:64" x14ac:dyDescent="0.2">
      <c r="C1599" s="26"/>
      <c r="D1599" s="26"/>
      <c r="AA1599" s="100"/>
      <c r="AB1599" s="100"/>
      <c r="AC1599" s="100"/>
      <c r="AD1599" s="100"/>
      <c r="AE1599" s="100"/>
      <c r="AG1599" s="121"/>
      <c r="AN1599" s="100"/>
      <c r="AO1599" s="100"/>
      <c r="AP1599" s="100"/>
      <c r="AQ1599" s="100"/>
      <c r="AR1599" s="100"/>
      <c r="AS1599" s="100"/>
      <c r="AT1599" s="100"/>
      <c r="AU1599" s="100"/>
      <c r="AV1599" s="100"/>
    </row>
    <row r="1600" spans="3:64" x14ac:dyDescent="0.2">
      <c r="C1600" s="26"/>
      <c r="D1600" s="26"/>
      <c r="AA1600" s="100"/>
      <c r="AB1600" s="100"/>
      <c r="AC1600" s="100"/>
      <c r="AD1600" s="100"/>
      <c r="AE1600" s="100"/>
      <c r="AG1600" s="121"/>
      <c r="AN1600" s="100"/>
      <c r="AO1600" s="100"/>
      <c r="AP1600" s="100"/>
      <c r="AQ1600" s="100"/>
      <c r="AR1600" s="100"/>
      <c r="AS1600" s="100"/>
      <c r="AT1600" s="100"/>
      <c r="AU1600" s="100"/>
      <c r="AV1600" s="100"/>
    </row>
    <row r="1601" spans="3:64" x14ac:dyDescent="0.2">
      <c r="C1601" s="26"/>
      <c r="D1601" s="26"/>
      <c r="AA1601" s="100"/>
      <c r="AB1601" s="100"/>
      <c r="AC1601" s="100"/>
      <c r="AD1601" s="100"/>
      <c r="AE1601" s="100"/>
      <c r="AG1601" s="121"/>
      <c r="AN1601" s="100"/>
      <c r="AO1601" s="100"/>
      <c r="AP1601" s="100"/>
      <c r="AQ1601" s="100"/>
      <c r="AR1601" s="100"/>
      <c r="AS1601" s="100"/>
      <c r="AT1601" s="100"/>
      <c r="AU1601" s="100"/>
      <c r="AV1601" s="100"/>
    </row>
    <row r="1602" spans="3:64" x14ac:dyDescent="0.2">
      <c r="C1602" s="26"/>
      <c r="D1602" s="26"/>
      <c r="AA1602" s="100"/>
      <c r="AB1602" s="100"/>
      <c r="AC1602" s="100"/>
      <c r="AD1602" s="100"/>
      <c r="AE1602" s="100"/>
      <c r="AG1602" s="121"/>
      <c r="AN1602" s="100"/>
      <c r="AO1602" s="100"/>
      <c r="AP1602" s="100"/>
      <c r="AQ1602" s="100"/>
      <c r="AR1602" s="100"/>
      <c r="AS1602" s="100"/>
      <c r="AT1602" s="100"/>
      <c r="AU1602" s="100"/>
      <c r="AV1602" s="100"/>
      <c r="AX1602" s="100"/>
    </row>
    <row r="1603" spans="3:64" x14ac:dyDescent="0.2">
      <c r="C1603" s="26"/>
      <c r="D1603" s="26"/>
      <c r="AA1603" s="100"/>
      <c r="AB1603" s="100"/>
      <c r="AC1603" s="100"/>
      <c r="AD1603" s="100"/>
      <c r="AE1603" s="100"/>
      <c r="AG1603" s="121"/>
      <c r="AN1603" s="100"/>
      <c r="AO1603" s="100"/>
      <c r="AP1603" s="100"/>
      <c r="AQ1603" s="100"/>
      <c r="AR1603" s="100"/>
      <c r="AS1603" s="100"/>
      <c r="AT1603" s="100"/>
      <c r="AU1603" s="100"/>
      <c r="AV1603" s="100"/>
    </row>
    <row r="1604" spans="3:64" x14ac:dyDescent="0.2">
      <c r="C1604" s="26"/>
      <c r="D1604" s="26"/>
      <c r="AA1604" s="100"/>
      <c r="AB1604" s="100"/>
      <c r="AC1604" s="100"/>
      <c r="AD1604" s="100"/>
      <c r="AE1604" s="100"/>
      <c r="AG1604" s="121"/>
      <c r="AN1604" s="100"/>
      <c r="AO1604" s="100"/>
      <c r="AP1604" s="100"/>
      <c r="AQ1604" s="100"/>
      <c r="AR1604" s="100"/>
      <c r="AS1604" s="100"/>
      <c r="AT1604" s="100"/>
      <c r="AU1604" s="100"/>
      <c r="AV1604" s="100"/>
    </row>
    <row r="1605" spans="3:64" x14ac:dyDescent="0.2">
      <c r="C1605" s="26"/>
      <c r="D1605" s="26"/>
      <c r="AA1605" s="100"/>
      <c r="AB1605" s="100"/>
      <c r="AC1605" s="100"/>
      <c r="AD1605" s="100"/>
      <c r="AE1605" s="100"/>
      <c r="AG1605" s="121"/>
      <c r="AN1605" s="100"/>
      <c r="AO1605" s="100"/>
      <c r="AP1605" s="100"/>
      <c r="AQ1605" s="100"/>
      <c r="AR1605" s="100"/>
      <c r="AS1605" s="100"/>
      <c r="AT1605" s="100"/>
      <c r="AU1605" s="100"/>
      <c r="AV1605" s="100"/>
      <c r="AW1605" s="100"/>
      <c r="AX1605" s="100"/>
      <c r="AY1605" s="100"/>
      <c r="AZ1605" s="100"/>
      <c r="BA1605" s="100"/>
      <c r="BB1605" s="100"/>
      <c r="BC1605" s="100"/>
      <c r="BD1605" s="100"/>
      <c r="BE1605" s="100"/>
      <c r="BF1605" s="100"/>
      <c r="BG1605" s="100"/>
      <c r="BH1605" s="100"/>
      <c r="BI1605" s="100"/>
      <c r="BJ1605" s="100"/>
      <c r="BK1605" s="100"/>
      <c r="BL1605" s="100"/>
    </row>
    <row r="1606" spans="3:64" x14ac:dyDescent="0.2">
      <c r="C1606" s="26"/>
      <c r="D1606" s="26"/>
      <c r="AA1606" s="100"/>
      <c r="AB1606" s="100"/>
      <c r="AC1606" s="100"/>
      <c r="AD1606" s="100"/>
      <c r="AE1606" s="100"/>
      <c r="AG1606" s="121"/>
      <c r="AN1606" s="100"/>
      <c r="AO1606" s="100"/>
      <c r="AP1606" s="100"/>
      <c r="AQ1606" s="100"/>
      <c r="AR1606" s="100"/>
      <c r="AS1606" s="100"/>
      <c r="AT1606" s="100"/>
      <c r="AU1606" s="100"/>
      <c r="AV1606" s="100"/>
      <c r="AX1606" s="100"/>
      <c r="AY1606" s="100"/>
      <c r="AZ1606" s="100"/>
      <c r="BA1606" s="100"/>
      <c r="BB1606" s="100"/>
      <c r="BC1606" s="100"/>
      <c r="BD1606" s="100"/>
      <c r="BE1606" s="100"/>
      <c r="BF1606" s="100"/>
      <c r="BG1606" s="100"/>
      <c r="BH1606" s="100"/>
      <c r="BI1606" s="100"/>
      <c r="BJ1606" s="100"/>
      <c r="BK1606" s="100"/>
      <c r="BL1606" s="100"/>
    </row>
    <row r="1607" spans="3:64" x14ac:dyDescent="0.2">
      <c r="C1607" s="26"/>
      <c r="D1607" s="26"/>
      <c r="AA1607" s="100"/>
      <c r="AB1607" s="100"/>
      <c r="AC1607" s="100"/>
      <c r="AD1607" s="100"/>
      <c r="AE1607" s="100"/>
      <c r="AG1607" s="121"/>
      <c r="AN1607" s="100"/>
      <c r="AO1607" s="100"/>
      <c r="AP1607" s="100"/>
      <c r="AQ1607" s="100"/>
      <c r="AR1607" s="100"/>
      <c r="AS1607" s="100"/>
      <c r="AT1607" s="100"/>
      <c r="AU1607" s="100"/>
      <c r="AV1607" s="100"/>
      <c r="AX1607" s="100"/>
    </row>
    <row r="1608" spans="3:64" x14ac:dyDescent="0.2">
      <c r="C1608" s="26"/>
      <c r="D1608" s="26"/>
      <c r="AA1608" s="100"/>
      <c r="AB1608" s="100"/>
      <c r="AC1608" s="100"/>
      <c r="AD1608" s="100"/>
      <c r="AE1608" s="100"/>
      <c r="AG1608" s="121"/>
      <c r="AN1608" s="100"/>
      <c r="AO1608" s="100"/>
      <c r="AP1608" s="100"/>
      <c r="AQ1608" s="100"/>
      <c r="AR1608" s="100"/>
      <c r="AS1608" s="100"/>
      <c r="AT1608" s="100"/>
      <c r="AU1608" s="100"/>
      <c r="AV1608" s="100"/>
      <c r="AW1608" s="100"/>
      <c r="AX1608" s="100"/>
      <c r="AY1608" s="100"/>
      <c r="AZ1608" s="100"/>
      <c r="BA1608" s="100"/>
      <c r="BB1608" s="100"/>
      <c r="BC1608" s="100"/>
      <c r="BD1608" s="100"/>
      <c r="BE1608" s="100"/>
      <c r="BF1608" s="100"/>
      <c r="BG1608" s="100"/>
      <c r="BH1608" s="100"/>
      <c r="BI1608" s="100"/>
      <c r="BJ1608" s="100"/>
      <c r="BK1608" s="100"/>
      <c r="BL1608" s="100"/>
    </row>
    <row r="1609" spans="3:64" x14ac:dyDescent="0.2">
      <c r="C1609" s="26"/>
      <c r="D1609" s="26"/>
      <c r="AA1609" s="100"/>
      <c r="AB1609" s="100"/>
      <c r="AC1609" s="100"/>
      <c r="AD1609" s="100"/>
      <c r="AE1609" s="100"/>
      <c r="AG1609" s="121"/>
      <c r="AN1609" s="100"/>
      <c r="AO1609" s="100"/>
      <c r="AP1609" s="100"/>
      <c r="AQ1609" s="100"/>
      <c r="AR1609" s="100"/>
      <c r="AS1609" s="100"/>
      <c r="AT1609" s="100"/>
      <c r="AU1609" s="100"/>
    </row>
    <row r="1610" spans="3:64" x14ac:dyDescent="0.2">
      <c r="C1610" s="26"/>
      <c r="D1610" s="26"/>
      <c r="AA1610" s="100"/>
      <c r="AB1610" s="100"/>
      <c r="AC1610" s="100"/>
      <c r="AD1610" s="100"/>
      <c r="AE1610" s="100"/>
      <c r="AG1610" s="121"/>
      <c r="AN1610" s="100"/>
      <c r="AO1610" s="100"/>
      <c r="AP1610" s="100"/>
      <c r="AQ1610" s="100"/>
      <c r="AR1610" s="100"/>
      <c r="AS1610" s="100"/>
      <c r="AT1610" s="100"/>
      <c r="AU1610" s="100"/>
    </row>
    <row r="1611" spans="3:64" x14ac:dyDescent="0.2">
      <c r="C1611" s="26"/>
      <c r="D1611" s="26"/>
      <c r="AA1611" s="100"/>
      <c r="AB1611" s="100"/>
      <c r="AC1611" s="100"/>
      <c r="AD1611" s="100"/>
      <c r="AE1611" s="100"/>
      <c r="AG1611" s="121"/>
      <c r="AN1611" s="100"/>
      <c r="AO1611" s="100"/>
      <c r="AP1611" s="100"/>
      <c r="AQ1611" s="100"/>
      <c r="AR1611" s="100"/>
      <c r="AS1611" s="100"/>
      <c r="AT1611" s="100"/>
      <c r="AU1611" s="100"/>
      <c r="AV1611" s="100"/>
      <c r="AX1611" s="100"/>
      <c r="AY1611" s="100"/>
      <c r="AZ1611" s="100"/>
      <c r="BA1611" s="100"/>
      <c r="BB1611" s="100"/>
      <c r="BC1611" s="100"/>
      <c r="BD1611" s="100"/>
      <c r="BE1611" s="100"/>
      <c r="BF1611" s="100"/>
      <c r="BG1611" s="100"/>
      <c r="BH1611" s="100"/>
      <c r="BI1611" s="100"/>
      <c r="BJ1611" s="100"/>
      <c r="BK1611" s="100"/>
      <c r="BL1611" s="100"/>
    </row>
    <row r="1612" spans="3:64" x14ac:dyDescent="0.2">
      <c r="C1612" s="26"/>
      <c r="D1612" s="26"/>
      <c r="AA1612" s="100"/>
      <c r="AB1612" s="100"/>
      <c r="AC1612" s="100"/>
      <c r="AD1612" s="100"/>
      <c r="AE1612" s="100"/>
      <c r="AG1612" s="121"/>
      <c r="AN1612" s="100"/>
      <c r="AO1612" s="100"/>
      <c r="AP1612" s="100"/>
      <c r="AQ1612" s="100"/>
      <c r="AR1612" s="100"/>
      <c r="AS1612" s="100"/>
      <c r="AT1612" s="100"/>
      <c r="AU1612" s="100"/>
      <c r="AV1612" s="100"/>
    </row>
    <row r="1613" spans="3:64" x14ac:dyDescent="0.2">
      <c r="C1613" s="26"/>
      <c r="D1613" s="26"/>
      <c r="AA1613" s="100"/>
      <c r="AB1613" s="100"/>
      <c r="AC1613" s="100"/>
      <c r="AD1613" s="100"/>
      <c r="AE1613" s="100"/>
      <c r="AG1613" s="121"/>
      <c r="AN1613" s="100"/>
      <c r="AO1613" s="100"/>
      <c r="AP1613" s="100"/>
      <c r="AQ1613" s="100"/>
      <c r="AR1613" s="100"/>
      <c r="AS1613" s="100"/>
      <c r="AT1613" s="100"/>
      <c r="AU1613" s="100"/>
      <c r="AV1613" s="100"/>
      <c r="AW1613" s="100"/>
      <c r="AX1613" s="100"/>
      <c r="AY1613" s="100"/>
      <c r="AZ1613" s="100"/>
      <c r="BA1613" s="100"/>
      <c r="BB1613" s="100"/>
      <c r="BC1613" s="100"/>
      <c r="BD1613" s="100"/>
      <c r="BE1613" s="100"/>
      <c r="BF1613" s="100"/>
      <c r="BG1613" s="100"/>
      <c r="BH1613" s="100"/>
      <c r="BI1613" s="100"/>
      <c r="BJ1613" s="100"/>
      <c r="BK1613" s="100"/>
      <c r="BL1613" s="100"/>
    </row>
    <row r="1614" spans="3:64" x14ac:dyDescent="0.2">
      <c r="C1614" s="26"/>
      <c r="D1614" s="26"/>
      <c r="AA1614" s="100"/>
      <c r="AB1614" s="100"/>
      <c r="AC1614" s="100"/>
      <c r="AD1614" s="100"/>
      <c r="AE1614" s="100"/>
      <c r="AG1614" s="121"/>
      <c r="AN1614" s="100"/>
      <c r="AO1614" s="100"/>
      <c r="AP1614" s="100"/>
      <c r="AQ1614" s="100"/>
      <c r="AR1614" s="100"/>
      <c r="AS1614" s="100"/>
      <c r="AT1614" s="100"/>
      <c r="AU1614" s="100"/>
    </row>
    <row r="1615" spans="3:64" x14ac:dyDescent="0.2">
      <c r="C1615" s="26"/>
      <c r="D1615" s="26"/>
      <c r="AA1615" s="100"/>
      <c r="AB1615" s="100"/>
      <c r="AC1615" s="100"/>
      <c r="AD1615" s="100"/>
      <c r="AE1615" s="100"/>
      <c r="AG1615" s="121"/>
      <c r="AN1615" s="100"/>
      <c r="AO1615" s="100"/>
      <c r="AP1615" s="100"/>
      <c r="AQ1615" s="100"/>
      <c r="AR1615" s="100"/>
      <c r="AS1615" s="100"/>
      <c r="AT1615" s="100"/>
      <c r="AU1615" s="100"/>
      <c r="AV1615" s="100"/>
      <c r="AW1615" s="100"/>
      <c r="AX1615" s="100"/>
      <c r="AY1615" s="100"/>
      <c r="AZ1615" s="100"/>
      <c r="BA1615" s="100"/>
      <c r="BB1615" s="100"/>
      <c r="BC1615" s="100"/>
      <c r="BD1615" s="100"/>
      <c r="BE1615" s="100"/>
      <c r="BF1615" s="100"/>
      <c r="BG1615" s="100"/>
      <c r="BH1615" s="100"/>
      <c r="BI1615" s="100"/>
      <c r="BJ1615" s="100"/>
      <c r="BK1615" s="100"/>
      <c r="BL1615" s="100"/>
    </row>
    <row r="1616" spans="3:64" x14ac:dyDescent="0.2">
      <c r="C1616" s="26"/>
      <c r="D1616" s="26"/>
      <c r="AA1616" s="100"/>
      <c r="AB1616" s="100"/>
      <c r="AC1616" s="100"/>
      <c r="AD1616" s="100"/>
      <c r="AE1616" s="100"/>
      <c r="AG1616" s="121"/>
      <c r="AN1616" s="100"/>
      <c r="AO1616" s="100"/>
      <c r="AP1616" s="100"/>
      <c r="AQ1616" s="100"/>
      <c r="AR1616" s="100"/>
      <c r="AS1616" s="100"/>
      <c r="AT1616" s="100"/>
      <c r="AU1616" s="100"/>
    </row>
    <row r="1617" spans="3:64" x14ac:dyDescent="0.2">
      <c r="C1617" s="26"/>
      <c r="D1617" s="26"/>
      <c r="AA1617" s="100"/>
      <c r="AB1617" s="100"/>
      <c r="AC1617" s="100"/>
      <c r="AD1617" s="100"/>
      <c r="AE1617" s="100"/>
      <c r="AG1617" s="121"/>
      <c r="AN1617" s="100"/>
      <c r="AO1617" s="100"/>
      <c r="AP1617" s="100"/>
      <c r="AQ1617" s="100"/>
      <c r="AR1617" s="100"/>
      <c r="AS1617" s="100"/>
      <c r="AT1617" s="100"/>
      <c r="AU1617" s="100"/>
    </row>
    <row r="1618" spans="3:64" x14ac:dyDescent="0.2">
      <c r="C1618" s="26"/>
      <c r="D1618" s="26"/>
      <c r="AA1618" s="100"/>
      <c r="AB1618" s="100"/>
      <c r="AC1618" s="100"/>
      <c r="AD1618" s="100"/>
      <c r="AE1618" s="100"/>
      <c r="AG1618" s="121"/>
      <c r="AN1618" s="100"/>
      <c r="AO1618" s="100"/>
      <c r="AP1618" s="100"/>
      <c r="AQ1618" s="100"/>
      <c r="AR1618" s="100"/>
      <c r="AS1618" s="100"/>
      <c r="AT1618" s="100"/>
      <c r="AU1618" s="100"/>
    </row>
    <row r="1619" spans="3:64" x14ac:dyDescent="0.2">
      <c r="C1619" s="26"/>
      <c r="D1619" s="26"/>
      <c r="AA1619" s="100"/>
      <c r="AB1619" s="100"/>
      <c r="AC1619" s="100"/>
      <c r="AD1619" s="100"/>
      <c r="AE1619" s="100"/>
      <c r="AG1619" s="121"/>
      <c r="AN1619" s="100"/>
      <c r="AO1619" s="100"/>
      <c r="AP1619" s="100"/>
      <c r="AQ1619" s="100"/>
      <c r="AR1619" s="100"/>
      <c r="AS1619" s="100"/>
      <c r="AT1619" s="100"/>
      <c r="AU1619" s="100"/>
    </row>
    <row r="1620" spans="3:64" x14ac:dyDescent="0.2">
      <c r="C1620" s="26"/>
      <c r="D1620" s="26"/>
      <c r="AA1620" s="100"/>
      <c r="AB1620" s="100"/>
      <c r="AC1620" s="100"/>
      <c r="AD1620" s="100"/>
      <c r="AE1620" s="100"/>
      <c r="AG1620" s="121"/>
      <c r="AN1620" s="100"/>
      <c r="AO1620" s="100"/>
      <c r="AP1620" s="100"/>
      <c r="AQ1620" s="100"/>
      <c r="AR1620" s="100"/>
      <c r="AS1620" s="100"/>
      <c r="AT1620" s="100"/>
      <c r="AU1620" s="100"/>
    </row>
    <row r="1621" spans="3:64" x14ac:dyDescent="0.2">
      <c r="C1621" s="26"/>
      <c r="D1621" s="26"/>
      <c r="AA1621" s="100"/>
      <c r="AB1621" s="100"/>
      <c r="AC1621" s="100"/>
      <c r="AD1621" s="100"/>
      <c r="AE1621" s="100"/>
      <c r="AG1621" s="121"/>
      <c r="AN1621" s="100"/>
      <c r="AO1621" s="100"/>
      <c r="AP1621" s="100"/>
      <c r="AQ1621" s="100"/>
      <c r="AR1621" s="100"/>
      <c r="AS1621" s="100"/>
      <c r="AT1621" s="100"/>
      <c r="AU1621" s="100"/>
      <c r="AV1621" s="100"/>
      <c r="AX1621" s="100"/>
    </row>
    <row r="1622" spans="3:64" x14ac:dyDescent="0.2">
      <c r="C1622" s="26"/>
      <c r="D1622" s="26"/>
      <c r="AA1622" s="100"/>
      <c r="AB1622" s="100"/>
      <c r="AC1622" s="100"/>
      <c r="AD1622" s="100"/>
      <c r="AE1622" s="100"/>
      <c r="AG1622" s="121"/>
      <c r="AN1622" s="100"/>
      <c r="AO1622" s="100"/>
      <c r="AP1622" s="100"/>
      <c r="AQ1622" s="100"/>
      <c r="AR1622" s="100"/>
      <c r="AS1622" s="100"/>
      <c r="AT1622" s="100"/>
      <c r="AU1622" s="100"/>
      <c r="AV1622" s="100"/>
      <c r="AX1622" s="100"/>
    </row>
    <row r="1623" spans="3:64" x14ac:dyDescent="0.2">
      <c r="C1623" s="26"/>
      <c r="D1623" s="26"/>
      <c r="AA1623" s="100"/>
      <c r="AB1623" s="100"/>
      <c r="AC1623" s="100"/>
      <c r="AD1623" s="100"/>
      <c r="AE1623" s="100"/>
      <c r="AG1623" s="121"/>
      <c r="AN1623" s="100"/>
      <c r="AO1623" s="100"/>
      <c r="AP1623" s="100"/>
      <c r="AQ1623" s="100"/>
      <c r="AR1623" s="100"/>
      <c r="AS1623" s="100"/>
      <c r="AT1623" s="100"/>
      <c r="AU1623" s="100"/>
      <c r="AV1623" s="100"/>
      <c r="AW1623" s="100"/>
      <c r="AX1623" s="100"/>
      <c r="AY1623" s="100"/>
      <c r="AZ1623" s="100"/>
      <c r="BA1623" s="100"/>
      <c r="BB1623" s="100"/>
      <c r="BC1623" s="100"/>
      <c r="BD1623" s="100"/>
      <c r="BE1623" s="100"/>
      <c r="BF1623" s="100"/>
      <c r="BG1623" s="100"/>
      <c r="BH1623" s="100"/>
      <c r="BI1623" s="100"/>
      <c r="BJ1623" s="100"/>
      <c r="BK1623" s="100"/>
      <c r="BL1623" s="100"/>
    </row>
    <row r="1624" spans="3:64" x14ac:dyDescent="0.2">
      <c r="C1624" s="26"/>
      <c r="D1624" s="26"/>
      <c r="AA1624" s="100"/>
      <c r="AB1624" s="100"/>
      <c r="AC1624" s="100"/>
      <c r="AD1624" s="100"/>
      <c r="AE1624" s="100"/>
      <c r="AG1624" s="121"/>
      <c r="AN1624" s="100"/>
      <c r="AO1624" s="100"/>
      <c r="AP1624" s="100"/>
      <c r="AQ1624" s="100"/>
      <c r="AR1624" s="100"/>
      <c r="AS1624" s="100"/>
      <c r="AT1624" s="100"/>
      <c r="AU1624" s="100"/>
    </row>
    <row r="1625" spans="3:64" x14ac:dyDescent="0.2">
      <c r="C1625" s="26"/>
      <c r="D1625" s="26"/>
      <c r="AA1625" s="100"/>
      <c r="AB1625" s="100"/>
      <c r="AC1625" s="100"/>
      <c r="AD1625" s="100"/>
      <c r="AE1625" s="100"/>
      <c r="AG1625" s="121"/>
      <c r="AN1625" s="100"/>
      <c r="AO1625" s="100"/>
      <c r="AP1625" s="100"/>
      <c r="AQ1625" s="100"/>
      <c r="AR1625" s="100"/>
      <c r="AS1625" s="100"/>
      <c r="AT1625" s="100"/>
      <c r="AU1625" s="100"/>
      <c r="AV1625" s="100"/>
      <c r="AX1625" s="100"/>
      <c r="AY1625" s="100"/>
      <c r="AZ1625" s="100"/>
      <c r="BA1625" s="100"/>
      <c r="BB1625" s="100"/>
      <c r="BC1625" s="100"/>
      <c r="BD1625" s="100"/>
      <c r="BE1625" s="100"/>
      <c r="BF1625" s="100"/>
      <c r="BG1625" s="100"/>
      <c r="BH1625" s="100"/>
      <c r="BI1625" s="100"/>
      <c r="BJ1625" s="100"/>
      <c r="BK1625" s="100"/>
      <c r="BL1625" s="100"/>
    </row>
    <row r="1626" spans="3:64" x14ac:dyDescent="0.2">
      <c r="C1626" s="26"/>
      <c r="D1626" s="26"/>
      <c r="AA1626" s="100"/>
      <c r="AB1626" s="100"/>
      <c r="AC1626" s="100"/>
      <c r="AD1626" s="100"/>
      <c r="AE1626" s="100"/>
      <c r="AG1626" s="121"/>
      <c r="AN1626" s="100"/>
      <c r="AO1626" s="100"/>
      <c r="AP1626" s="100"/>
      <c r="AQ1626" s="100"/>
      <c r="AR1626" s="100"/>
      <c r="AS1626" s="100"/>
      <c r="AT1626" s="100"/>
      <c r="AU1626" s="100"/>
      <c r="AV1626" s="8"/>
    </row>
    <row r="1627" spans="3:64" x14ac:dyDescent="0.2">
      <c r="C1627" s="26"/>
      <c r="D1627" s="26"/>
      <c r="AA1627" s="100"/>
      <c r="AB1627" s="100"/>
      <c r="AC1627" s="100"/>
      <c r="AD1627" s="100"/>
      <c r="AE1627" s="100"/>
      <c r="AG1627" s="121"/>
      <c r="AN1627" s="100"/>
      <c r="AO1627" s="100"/>
      <c r="AP1627" s="100"/>
      <c r="AQ1627" s="100"/>
      <c r="AR1627" s="100"/>
      <c r="AS1627" s="100"/>
      <c r="AT1627" s="100"/>
      <c r="AU1627" s="100"/>
      <c r="AV1627" s="100"/>
    </row>
    <row r="1628" spans="3:64" x14ac:dyDescent="0.2">
      <c r="C1628" s="26"/>
      <c r="D1628" s="26"/>
      <c r="AA1628" s="100"/>
      <c r="AB1628" s="100"/>
      <c r="AC1628" s="100"/>
      <c r="AD1628" s="100"/>
      <c r="AE1628" s="100"/>
      <c r="AG1628" s="121"/>
      <c r="AN1628" s="100"/>
      <c r="AO1628" s="100"/>
      <c r="AP1628" s="100"/>
      <c r="AQ1628" s="100"/>
      <c r="AR1628" s="100"/>
      <c r="AS1628" s="100"/>
      <c r="AT1628" s="100"/>
      <c r="AU1628" s="100"/>
      <c r="AV1628" s="100"/>
      <c r="AX1628" s="100"/>
      <c r="AY1628" s="100"/>
      <c r="AZ1628" s="100"/>
      <c r="BA1628" s="100"/>
      <c r="BB1628" s="100"/>
      <c r="BC1628" s="100"/>
      <c r="BD1628" s="100"/>
      <c r="BE1628" s="100"/>
      <c r="BF1628" s="100"/>
      <c r="BG1628" s="100"/>
      <c r="BH1628" s="100"/>
      <c r="BI1628" s="100"/>
      <c r="BJ1628" s="100"/>
      <c r="BK1628" s="100"/>
      <c r="BL1628" s="100"/>
    </row>
    <row r="1629" spans="3:64" x14ac:dyDescent="0.2">
      <c r="C1629" s="26"/>
      <c r="D1629" s="26"/>
      <c r="AA1629" s="100"/>
      <c r="AB1629" s="100"/>
      <c r="AC1629" s="100"/>
      <c r="AD1629" s="100"/>
      <c r="AE1629" s="100"/>
      <c r="AG1629" s="121"/>
      <c r="AN1629" s="100"/>
      <c r="AO1629" s="100"/>
      <c r="AP1629" s="100"/>
      <c r="AQ1629" s="100"/>
      <c r="AR1629" s="100"/>
      <c r="AS1629" s="100"/>
      <c r="AT1629" s="100"/>
      <c r="AU1629" s="100"/>
      <c r="AV1629" s="100"/>
    </row>
    <row r="1630" spans="3:64" x14ac:dyDescent="0.2">
      <c r="C1630" s="26"/>
      <c r="D1630" s="26"/>
      <c r="AA1630" s="100"/>
      <c r="AB1630" s="100"/>
      <c r="AC1630" s="100"/>
      <c r="AD1630" s="100"/>
      <c r="AE1630" s="100"/>
      <c r="AG1630" s="121"/>
      <c r="AN1630" s="100"/>
      <c r="AO1630" s="100"/>
      <c r="AP1630" s="100"/>
      <c r="AQ1630" s="100"/>
      <c r="AR1630" s="100"/>
      <c r="AS1630" s="100"/>
      <c r="AT1630" s="100"/>
      <c r="AU1630" s="100"/>
      <c r="AV1630" s="100"/>
    </row>
    <row r="1631" spans="3:64" x14ac:dyDescent="0.2">
      <c r="C1631" s="26"/>
      <c r="D1631" s="26"/>
      <c r="AA1631" s="100"/>
      <c r="AB1631" s="100"/>
      <c r="AC1631" s="100"/>
      <c r="AD1631" s="100"/>
      <c r="AE1631" s="100"/>
      <c r="AG1631" s="121"/>
      <c r="AN1631" s="100"/>
      <c r="AO1631" s="100"/>
      <c r="AP1631" s="100"/>
      <c r="AQ1631" s="100"/>
      <c r="AR1631" s="100"/>
      <c r="AS1631" s="100"/>
      <c r="AT1631" s="100"/>
      <c r="AU1631" s="100"/>
    </row>
    <row r="1632" spans="3:64" x14ac:dyDescent="0.2">
      <c r="C1632" s="26"/>
      <c r="D1632" s="26"/>
      <c r="AA1632" s="100"/>
      <c r="AB1632" s="100"/>
      <c r="AC1632" s="100"/>
      <c r="AD1632" s="100"/>
      <c r="AE1632" s="100"/>
      <c r="AG1632" s="121"/>
      <c r="AN1632" s="100"/>
      <c r="AO1632" s="100"/>
      <c r="AP1632" s="100"/>
      <c r="AQ1632" s="100"/>
      <c r="AR1632" s="100"/>
      <c r="AS1632" s="100"/>
      <c r="AT1632" s="100"/>
      <c r="AU1632" s="100"/>
    </row>
    <row r="1633" spans="3:64" x14ac:dyDescent="0.2">
      <c r="C1633" s="26"/>
      <c r="D1633" s="26"/>
      <c r="AA1633" s="100"/>
      <c r="AB1633" s="100"/>
      <c r="AC1633" s="100"/>
      <c r="AD1633" s="100"/>
      <c r="AE1633" s="100"/>
      <c r="AG1633" s="121"/>
      <c r="AN1633" s="100"/>
      <c r="AO1633" s="100"/>
      <c r="AP1633" s="100"/>
      <c r="AQ1633" s="100"/>
      <c r="AR1633" s="100"/>
      <c r="AS1633" s="100"/>
      <c r="AT1633" s="100"/>
      <c r="AU1633" s="100"/>
    </row>
    <row r="1634" spans="3:64" x14ac:dyDescent="0.2">
      <c r="C1634" s="26"/>
      <c r="D1634" s="26"/>
      <c r="AA1634" s="100"/>
      <c r="AB1634" s="100"/>
      <c r="AC1634" s="100"/>
      <c r="AD1634" s="100"/>
      <c r="AE1634" s="100"/>
      <c r="AG1634" s="121"/>
      <c r="AN1634" s="100"/>
      <c r="AO1634" s="100"/>
      <c r="AP1634" s="100"/>
      <c r="AQ1634" s="100"/>
      <c r="AR1634" s="100"/>
      <c r="AS1634" s="100"/>
      <c r="AT1634" s="100"/>
      <c r="AU1634" s="100"/>
    </row>
    <row r="1635" spans="3:64" x14ac:dyDescent="0.2">
      <c r="C1635" s="26"/>
      <c r="D1635" s="26"/>
      <c r="AA1635" s="100"/>
      <c r="AB1635" s="100"/>
      <c r="AC1635" s="100"/>
      <c r="AD1635" s="100"/>
      <c r="AE1635" s="100"/>
      <c r="AG1635" s="121"/>
      <c r="AN1635" s="100"/>
      <c r="AO1635" s="100"/>
      <c r="AP1635" s="100"/>
      <c r="AQ1635" s="100"/>
      <c r="AR1635" s="100"/>
      <c r="AS1635" s="100"/>
      <c r="AT1635" s="100"/>
      <c r="AU1635" s="100"/>
    </row>
    <row r="1636" spans="3:64" x14ac:dyDescent="0.2">
      <c r="C1636" s="26"/>
      <c r="D1636" s="26"/>
      <c r="AA1636" s="100"/>
      <c r="AB1636" s="100"/>
      <c r="AC1636" s="100"/>
      <c r="AD1636" s="100"/>
      <c r="AE1636" s="100"/>
      <c r="AG1636" s="121"/>
      <c r="AN1636" s="100"/>
      <c r="AO1636" s="100"/>
      <c r="AP1636" s="100"/>
      <c r="AQ1636" s="100"/>
      <c r="AR1636" s="100"/>
      <c r="AS1636" s="100"/>
      <c r="AT1636" s="100"/>
      <c r="AU1636" s="100"/>
    </row>
    <row r="1637" spans="3:64" x14ac:dyDescent="0.2">
      <c r="C1637" s="26"/>
      <c r="D1637" s="26"/>
      <c r="AA1637" s="100"/>
      <c r="AB1637" s="100"/>
      <c r="AC1637" s="100"/>
      <c r="AD1637" s="100"/>
      <c r="AE1637" s="100"/>
      <c r="AG1637" s="121"/>
      <c r="AN1637" s="100"/>
      <c r="AO1637" s="100"/>
      <c r="AP1637" s="100"/>
      <c r="AQ1637" s="100"/>
      <c r="AR1637" s="100"/>
      <c r="AS1637" s="100"/>
      <c r="AT1637" s="100"/>
      <c r="AU1637" s="100"/>
    </row>
    <row r="1638" spans="3:64" x14ac:dyDescent="0.2">
      <c r="C1638" s="26"/>
      <c r="D1638" s="26"/>
      <c r="AA1638" s="100"/>
      <c r="AB1638" s="100"/>
      <c r="AC1638" s="100"/>
      <c r="AD1638" s="100"/>
      <c r="AE1638" s="100"/>
      <c r="AG1638" s="121"/>
      <c r="AN1638" s="100"/>
      <c r="AO1638" s="100"/>
      <c r="AP1638" s="100"/>
      <c r="AQ1638" s="100"/>
      <c r="AR1638" s="100"/>
      <c r="AS1638" s="100"/>
      <c r="AT1638" s="100"/>
      <c r="AU1638" s="100"/>
      <c r="AV1638" s="100"/>
    </row>
    <row r="1639" spans="3:64" x14ac:dyDescent="0.2">
      <c r="C1639" s="26"/>
      <c r="D1639" s="26"/>
      <c r="AA1639" s="100"/>
      <c r="AB1639" s="100"/>
      <c r="AC1639" s="100"/>
      <c r="AD1639" s="100"/>
      <c r="AE1639" s="100"/>
      <c r="AG1639" s="121"/>
      <c r="AN1639" s="100"/>
      <c r="AO1639" s="100"/>
      <c r="AP1639" s="100"/>
      <c r="AQ1639" s="100"/>
      <c r="AR1639" s="100"/>
      <c r="AS1639" s="100"/>
      <c r="AT1639" s="100"/>
      <c r="AU1639" s="100"/>
      <c r="AV1639" s="100"/>
      <c r="AW1639" s="100"/>
      <c r="AX1639" s="100"/>
      <c r="AY1639" s="100"/>
      <c r="AZ1639" s="100"/>
      <c r="BA1639" s="100"/>
      <c r="BB1639" s="100"/>
      <c r="BC1639" s="100"/>
      <c r="BD1639" s="100"/>
      <c r="BE1639" s="100"/>
      <c r="BF1639" s="100"/>
      <c r="BG1639" s="100"/>
      <c r="BH1639" s="100"/>
      <c r="BI1639" s="100"/>
      <c r="BJ1639" s="100"/>
      <c r="BK1639" s="100"/>
      <c r="BL1639" s="100"/>
    </row>
    <row r="1640" spans="3:64" x14ac:dyDescent="0.2">
      <c r="C1640" s="26"/>
      <c r="D1640" s="26"/>
      <c r="AA1640" s="100"/>
      <c r="AB1640" s="100"/>
      <c r="AC1640" s="100"/>
      <c r="AD1640" s="100"/>
      <c r="AE1640" s="100"/>
      <c r="AG1640" s="121"/>
      <c r="AN1640" s="100"/>
      <c r="AO1640" s="100"/>
      <c r="AP1640" s="100"/>
      <c r="AQ1640" s="100"/>
      <c r="AR1640" s="100"/>
      <c r="AS1640" s="100"/>
      <c r="AT1640" s="100"/>
      <c r="AU1640" s="100"/>
    </row>
    <row r="1641" spans="3:64" x14ac:dyDescent="0.2">
      <c r="C1641" s="26"/>
      <c r="D1641" s="26"/>
      <c r="AA1641" s="100"/>
      <c r="AB1641" s="100"/>
      <c r="AC1641" s="100"/>
      <c r="AD1641" s="100"/>
      <c r="AE1641" s="100"/>
      <c r="AG1641" s="121"/>
      <c r="AN1641" s="100"/>
      <c r="AO1641" s="100"/>
      <c r="AP1641" s="100"/>
      <c r="AQ1641" s="100"/>
      <c r="AR1641" s="100"/>
      <c r="AS1641" s="100"/>
      <c r="AT1641" s="100"/>
      <c r="AU1641" s="100"/>
    </row>
    <row r="1642" spans="3:64" x14ac:dyDescent="0.2">
      <c r="C1642" s="26"/>
      <c r="D1642" s="26"/>
      <c r="AA1642" s="100"/>
      <c r="AB1642" s="100"/>
      <c r="AC1642" s="100"/>
      <c r="AD1642" s="100"/>
      <c r="AE1642" s="100"/>
      <c r="AG1642" s="121"/>
      <c r="AN1642" s="100"/>
      <c r="AO1642" s="100"/>
      <c r="AP1642" s="100"/>
      <c r="AQ1642" s="100"/>
      <c r="AR1642" s="100"/>
      <c r="AS1642" s="100"/>
      <c r="AT1642" s="100"/>
      <c r="AU1642" s="100"/>
    </row>
    <row r="1643" spans="3:64" x14ac:dyDescent="0.2">
      <c r="C1643" s="26"/>
      <c r="D1643" s="26"/>
      <c r="AA1643" s="100"/>
      <c r="AB1643" s="100"/>
      <c r="AC1643" s="100"/>
      <c r="AD1643" s="100"/>
      <c r="AE1643" s="100"/>
      <c r="AG1643" s="121"/>
      <c r="AN1643" s="100"/>
      <c r="AO1643" s="100"/>
      <c r="AP1643" s="100"/>
      <c r="AQ1643" s="100"/>
      <c r="AR1643" s="100"/>
      <c r="AS1643" s="100"/>
      <c r="AT1643" s="100"/>
      <c r="AU1643" s="100"/>
    </row>
    <row r="1644" spans="3:64" x14ac:dyDescent="0.2">
      <c r="C1644" s="26"/>
      <c r="D1644" s="26"/>
      <c r="AA1644" s="100"/>
      <c r="AB1644" s="100"/>
      <c r="AC1644" s="100"/>
      <c r="AD1644" s="100"/>
      <c r="AE1644" s="100"/>
      <c r="AG1644" s="121"/>
      <c r="AN1644" s="100"/>
      <c r="AO1644" s="100"/>
      <c r="AP1644" s="100"/>
      <c r="AQ1644" s="100"/>
      <c r="AR1644" s="100"/>
      <c r="AS1644" s="100"/>
      <c r="AT1644" s="100"/>
      <c r="AU1644" s="100"/>
      <c r="AV1644" s="100"/>
      <c r="AW1644" s="100"/>
      <c r="AX1644" s="100"/>
      <c r="AY1644" s="100"/>
      <c r="AZ1644" s="100"/>
      <c r="BA1644" s="100"/>
      <c r="BB1644" s="100"/>
      <c r="BC1644" s="100"/>
      <c r="BD1644" s="100"/>
      <c r="BE1644" s="100"/>
      <c r="BF1644" s="100"/>
      <c r="BG1644" s="100"/>
      <c r="BH1644" s="100"/>
      <c r="BI1644" s="100"/>
      <c r="BJ1644" s="100"/>
      <c r="BK1644" s="100"/>
      <c r="BL1644" s="100"/>
    </row>
    <row r="1645" spans="3:64" x14ac:dyDescent="0.2">
      <c r="C1645" s="26"/>
      <c r="D1645" s="26"/>
      <c r="AA1645" s="100"/>
      <c r="AB1645" s="100"/>
      <c r="AC1645" s="100"/>
      <c r="AD1645" s="100"/>
      <c r="AE1645" s="100"/>
      <c r="AG1645" s="121"/>
      <c r="AN1645" s="100"/>
      <c r="AO1645" s="100"/>
      <c r="AP1645" s="100"/>
      <c r="AQ1645" s="100"/>
      <c r="AR1645" s="100"/>
      <c r="AS1645" s="100"/>
      <c r="AT1645" s="100"/>
      <c r="AU1645" s="100"/>
    </row>
    <row r="1646" spans="3:64" x14ac:dyDescent="0.2">
      <c r="C1646" s="26"/>
      <c r="D1646" s="26"/>
      <c r="AA1646" s="100"/>
      <c r="AB1646" s="100"/>
      <c r="AC1646" s="100"/>
      <c r="AD1646" s="100"/>
      <c r="AE1646" s="100"/>
      <c r="AG1646" s="121"/>
      <c r="AN1646" s="100"/>
      <c r="AO1646" s="100"/>
      <c r="AP1646" s="100"/>
      <c r="AQ1646" s="100"/>
      <c r="AR1646" s="100"/>
      <c r="AS1646" s="100"/>
      <c r="AT1646" s="100"/>
      <c r="AU1646" s="100"/>
    </row>
    <row r="1647" spans="3:64" x14ac:dyDescent="0.2">
      <c r="C1647" s="26"/>
      <c r="D1647" s="26"/>
      <c r="AA1647" s="100"/>
      <c r="AB1647" s="100"/>
      <c r="AC1647" s="100"/>
      <c r="AD1647" s="100"/>
      <c r="AE1647" s="100"/>
      <c r="AG1647" s="121"/>
      <c r="AN1647" s="100"/>
      <c r="AO1647" s="100"/>
      <c r="AP1647" s="100"/>
      <c r="AQ1647" s="100"/>
      <c r="AR1647" s="100"/>
      <c r="AS1647" s="100"/>
      <c r="AT1647" s="100"/>
      <c r="AU1647" s="100"/>
      <c r="AV1647" s="100"/>
      <c r="AX1647" s="100"/>
    </row>
    <row r="1648" spans="3:64" x14ac:dyDescent="0.2">
      <c r="C1648" s="26"/>
      <c r="D1648" s="26"/>
      <c r="AA1648" s="100"/>
      <c r="AB1648" s="100"/>
      <c r="AC1648" s="100"/>
      <c r="AD1648" s="100"/>
      <c r="AE1648" s="100"/>
      <c r="AG1648" s="121"/>
      <c r="AN1648" s="100"/>
      <c r="AO1648" s="100"/>
      <c r="AP1648" s="100"/>
      <c r="AQ1648" s="100"/>
      <c r="AR1648" s="100"/>
      <c r="AS1648" s="100"/>
      <c r="AT1648" s="100"/>
      <c r="AU1648" s="100"/>
      <c r="AV1648" s="100"/>
      <c r="AX1648" s="100"/>
      <c r="AY1648" s="100"/>
      <c r="AZ1648" s="100"/>
      <c r="BA1648" s="100"/>
      <c r="BB1648" s="100"/>
      <c r="BC1648" s="100"/>
      <c r="BD1648" s="100"/>
      <c r="BE1648" s="100"/>
      <c r="BF1648" s="100"/>
      <c r="BG1648" s="100"/>
      <c r="BH1648" s="100"/>
      <c r="BI1648" s="100"/>
      <c r="BJ1648" s="100"/>
      <c r="BK1648" s="100"/>
      <c r="BL1648" s="100"/>
    </row>
    <row r="1649" spans="3:64" x14ac:dyDescent="0.2">
      <c r="C1649" s="26"/>
      <c r="D1649" s="26"/>
      <c r="AA1649" s="100"/>
      <c r="AB1649" s="100"/>
      <c r="AC1649" s="100"/>
      <c r="AD1649" s="100"/>
      <c r="AE1649" s="100"/>
      <c r="AG1649" s="121"/>
      <c r="AN1649" s="100"/>
      <c r="AO1649" s="100"/>
      <c r="AP1649" s="100"/>
      <c r="AQ1649" s="100"/>
      <c r="AR1649" s="100"/>
      <c r="AS1649" s="100"/>
      <c r="AT1649" s="100"/>
      <c r="AU1649" s="100"/>
      <c r="AV1649" s="100"/>
      <c r="AW1649" s="100"/>
      <c r="AX1649" s="100"/>
      <c r="AY1649" s="100"/>
      <c r="AZ1649" s="100"/>
      <c r="BA1649" s="100"/>
      <c r="BB1649" s="100"/>
      <c r="BC1649" s="100"/>
      <c r="BD1649" s="100"/>
      <c r="BE1649" s="100"/>
      <c r="BF1649" s="100"/>
      <c r="BG1649" s="100"/>
      <c r="BH1649" s="100"/>
      <c r="BI1649" s="100"/>
      <c r="BJ1649" s="100"/>
      <c r="BK1649" s="100"/>
      <c r="BL1649" s="100"/>
    </row>
    <row r="1650" spans="3:64" x14ac:dyDescent="0.2">
      <c r="C1650" s="26"/>
      <c r="D1650" s="26"/>
      <c r="AA1650" s="100"/>
      <c r="AB1650" s="100"/>
      <c r="AC1650" s="100"/>
      <c r="AD1650" s="100"/>
      <c r="AE1650" s="100"/>
      <c r="AG1650" s="121"/>
      <c r="AN1650" s="100"/>
      <c r="AO1650" s="100"/>
      <c r="AP1650" s="100"/>
      <c r="AQ1650" s="100"/>
      <c r="AR1650" s="100"/>
      <c r="AS1650" s="100"/>
      <c r="AT1650" s="100"/>
      <c r="AU1650" s="100"/>
      <c r="AV1650" s="100"/>
    </row>
    <row r="1651" spans="3:64" x14ac:dyDescent="0.2">
      <c r="C1651" s="26"/>
      <c r="D1651" s="26"/>
      <c r="AA1651" s="100"/>
      <c r="AB1651" s="100"/>
      <c r="AC1651" s="100"/>
      <c r="AD1651" s="100"/>
      <c r="AE1651" s="100"/>
      <c r="AG1651" s="121"/>
      <c r="AN1651" s="100"/>
      <c r="AO1651" s="100"/>
      <c r="AP1651" s="100"/>
      <c r="AQ1651" s="100"/>
      <c r="AR1651" s="100"/>
      <c r="AS1651" s="100"/>
      <c r="AT1651" s="100"/>
      <c r="AU1651" s="100"/>
    </row>
    <row r="1652" spans="3:64" x14ac:dyDescent="0.2">
      <c r="C1652" s="26"/>
      <c r="D1652" s="26"/>
      <c r="AA1652" s="100"/>
      <c r="AB1652" s="100"/>
      <c r="AC1652" s="100"/>
      <c r="AD1652" s="100"/>
      <c r="AE1652" s="100"/>
      <c r="AG1652" s="121"/>
      <c r="AN1652" s="100"/>
      <c r="AO1652" s="100"/>
      <c r="AP1652" s="100"/>
      <c r="AQ1652" s="100"/>
      <c r="AR1652" s="100"/>
      <c r="AS1652" s="100"/>
      <c r="AT1652" s="100"/>
      <c r="AU1652" s="100"/>
      <c r="AV1652" s="100"/>
    </row>
    <row r="1653" spans="3:64" x14ac:dyDescent="0.2">
      <c r="C1653" s="26"/>
      <c r="D1653" s="26"/>
      <c r="AA1653" s="100"/>
      <c r="AB1653" s="100"/>
      <c r="AC1653" s="100"/>
      <c r="AD1653" s="100"/>
      <c r="AE1653" s="100"/>
      <c r="AG1653" s="121"/>
      <c r="AN1653" s="100"/>
      <c r="AO1653" s="100"/>
      <c r="AP1653" s="100"/>
      <c r="AQ1653" s="100"/>
      <c r="AR1653" s="100"/>
      <c r="AS1653" s="100"/>
      <c r="AT1653" s="100"/>
      <c r="AU1653" s="100"/>
      <c r="AV1653" s="100"/>
    </row>
    <row r="1654" spans="3:64" x14ac:dyDescent="0.2">
      <c r="C1654" s="26"/>
      <c r="D1654" s="26"/>
      <c r="AA1654" s="100"/>
      <c r="AB1654" s="100"/>
      <c r="AC1654" s="100"/>
      <c r="AD1654" s="100"/>
      <c r="AE1654" s="100"/>
      <c r="AG1654" s="121"/>
      <c r="AN1654" s="100"/>
      <c r="AO1654" s="100"/>
      <c r="AP1654" s="100"/>
      <c r="AQ1654" s="100"/>
      <c r="AR1654" s="100"/>
      <c r="AS1654" s="100"/>
      <c r="AT1654" s="100"/>
      <c r="AU1654" s="100"/>
    </row>
    <row r="1655" spans="3:64" x14ac:dyDescent="0.2">
      <c r="C1655" s="26"/>
      <c r="D1655" s="26"/>
      <c r="AA1655" s="100"/>
      <c r="AB1655" s="100"/>
      <c r="AC1655" s="100"/>
      <c r="AD1655" s="100"/>
      <c r="AE1655" s="100"/>
      <c r="AG1655" s="121"/>
      <c r="AN1655" s="100"/>
      <c r="AO1655" s="100"/>
      <c r="AP1655" s="100"/>
      <c r="AQ1655" s="100"/>
      <c r="AR1655" s="100"/>
      <c r="AS1655" s="100"/>
      <c r="AT1655" s="100"/>
      <c r="AU1655" s="100"/>
      <c r="AV1655" s="100"/>
      <c r="AX1655" s="100"/>
    </row>
    <row r="1656" spans="3:64" x14ac:dyDescent="0.2">
      <c r="C1656" s="26"/>
      <c r="D1656" s="26"/>
      <c r="AA1656" s="100"/>
      <c r="AB1656" s="100"/>
      <c r="AC1656" s="100"/>
      <c r="AD1656" s="100"/>
      <c r="AE1656" s="100"/>
      <c r="AG1656" s="121"/>
      <c r="AN1656" s="100"/>
      <c r="AO1656" s="100"/>
      <c r="AP1656" s="100"/>
      <c r="AQ1656" s="100"/>
      <c r="AR1656" s="100"/>
      <c r="AS1656" s="100"/>
      <c r="AT1656" s="100"/>
      <c r="AU1656" s="100"/>
    </row>
    <row r="1657" spans="3:64" x14ac:dyDescent="0.2">
      <c r="C1657" s="26"/>
      <c r="D1657" s="26"/>
      <c r="AA1657" s="100"/>
      <c r="AB1657" s="100"/>
      <c r="AC1657" s="100"/>
      <c r="AD1657" s="100"/>
      <c r="AE1657" s="100"/>
      <c r="AG1657" s="121"/>
      <c r="AN1657" s="100"/>
      <c r="AO1657" s="100"/>
      <c r="AP1657" s="100"/>
      <c r="AQ1657" s="100"/>
      <c r="AR1657" s="100"/>
      <c r="AS1657" s="100"/>
      <c r="AT1657" s="100"/>
      <c r="AU1657" s="100"/>
    </row>
    <row r="1658" spans="3:64" x14ac:dyDescent="0.2">
      <c r="C1658" s="26"/>
      <c r="D1658" s="26"/>
      <c r="AA1658" s="100"/>
      <c r="AB1658" s="100"/>
      <c r="AC1658" s="100"/>
      <c r="AD1658" s="100"/>
      <c r="AE1658" s="100"/>
      <c r="AG1658" s="121"/>
      <c r="AN1658" s="100"/>
      <c r="AO1658" s="100"/>
      <c r="AP1658" s="100"/>
      <c r="AQ1658" s="100"/>
      <c r="AR1658" s="100"/>
      <c r="AS1658" s="100"/>
      <c r="AT1658" s="100"/>
      <c r="AU1658" s="100"/>
    </row>
    <row r="1659" spans="3:64" x14ac:dyDescent="0.2">
      <c r="C1659" s="26"/>
      <c r="D1659" s="26"/>
      <c r="AA1659" s="100"/>
      <c r="AB1659" s="100"/>
      <c r="AC1659" s="100"/>
      <c r="AD1659" s="100"/>
      <c r="AE1659" s="100"/>
      <c r="AG1659" s="121"/>
      <c r="AN1659" s="100"/>
      <c r="AO1659" s="100"/>
      <c r="AP1659" s="100"/>
      <c r="AQ1659" s="100"/>
      <c r="AR1659" s="100"/>
      <c r="AS1659" s="100"/>
      <c r="AT1659" s="100"/>
      <c r="AU1659" s="100"/>
      <c r="AV1659" s="100"/>
      <c r="AX1659" s="100"/>
    </row>
    <row r="1660" spans="3:64" x14ac:dyDescent="0.2">
      <c r="C1660" s="26"/>
      <c r="D1660" s="26"/>
      <c r="AA1660" s="100"/>
      <c r="AB1660" s="100"/>
      <c r="AC1660" s="100"/>
      <c r="AD1660" s="100"/>
      <c r="AE1660" s="100"/>
      <c r="AG1660" s="121"/>
      <c r="AN1660" s="100"/>
      <c r="AO1660" s="100"/>
      <c r="AP1660" s="100"/>
      <c r="AQ1660" s="100"/>
      <c r="AR1660" s="100"/>
      <c r="AS1660" s="100"/>
      <c r="AT1660" s="100"/>
      <c r="AU1660" s="100"/>
      <c r="AV1660" s="100"/>
    </row>
    <row r="1661" spans="3:64" x14ac:dyDescent="0.2">
      <c r="C1661" s="26"/>
      <c r="D1661" s="26"/>
      <c r="AA1661" s="100"/>
      <c r="AB1661" s="100"/>
      <c r="AC1661" s="100"/>
      <c r="AD1661" s="100"/>
      <c r="AE1661" s="100"/>
      <c r="AG1661" s="121"/>
      <c r="AN1661" s="100"/>
      <c r="AO1661" s="100"/>
      <c r="AP1661" s="100"/>
      <c r="AQ1661" s="100"/>
      <c r="AR1661" s="100"/>
      <c r="AS1661" s="100"/>
      <c r="AT1661" s="100"/>
      <c r="AU1661" s="100"/>
      <c r="AV1661" s="100"/>
      <c r="AW1661" s="100"/>
      <c r="AX1661" s="100"/>
      <c r="AY1661" s="100"/>
      <c r="AZ1661" s="100"/>
      <c r="BA1661" s="100"/>
      <c r="BB1661" s="100"/>
      <c r="BC1661" s="100"/>
      <c r="BD1661" s="100"/>
      <c r="BE1661" s="100"/>
      <c r="BF1661" s="100"/>
      <c r="BG1661" s="100"/>
      <c r="BH1661" s="100"/>
      <c r="BI1661" s="100"/>
      <c r="BJ1661" s="100"/>
      <c r="BK1661" s="100"/>
      <c r="BL1661" s="100"/>
    </row>
    <row r="1662" spans="3:64" x14ac:dyDescent="0.2">
      <c r="C1662" s="26"/>
      <c r="D1662" s="26"/>
      <c r="AA1662" s="100"/>
      <c r="AB1662" s="100"/>
      <c r="AC1662" s="100"/>
      <c r="AD1662" s="100"/>
      <c r="AE1662" s="100"/>
      <c r="AG1662" s="121"/>
      <c r="AN1662" s="100"/>
      <c r="AO1662" s="100"/>
      <c r="AP1662" s="100"/>
      <c r="AQ1662" s="100"/>
      <c r="AR1662" s="100"/>
      <c r="AS1662" s="100"/>
      <c r="AT1662" s="100"/>
      <c r="AU1662" s="100"/>
      <c r="AV1662" s="100"/>
      <c r="AW1662" s="100"/>
      <c r="AX1662" s="100"/>
      <c r="AY1662" s="100"/>
      <c r="AZ1662" s="100"/>
      <c r="BA1662" s="100"/>
      <c r="BB1662" s="100"/>
      <c r="BC1662" s="100"/>
      <c r="BD1662" s="100"/>
      <c r="BE1662" s="100"/>
      <c r="BF1662" s="100"/>
      <c r="BG1662" s="100"/>
      <c r="BH1662" s="100"/>
      <c r="BI1662" s="100"/>
      <c r="BJ1662" s="100"/>
      <c r="BK1662" s="100"/>
      <c r="BL1662" s="100"/>
    </row>
    <row r="1663" spans="3:64" x14ac:dyDescent="0.2">
      <c r="C1663" s="26"/>
      <c r="D1663" s="26"/>
      <c r="AA1663" s="100"/>
      <c r="AB1663" s="100"/>
      <c r="AC1663" s="100"/>
      <c r="AD1663" s="100"/>
      <c r="AE1663" s="100"/>
      <c r="AG1663" s="121"/>
      <c r="AN1663" s="100"/>
      <c r="AO1663" s="100"/>
      <c r="AP1663" s="100"/>
      <c r="AQ1663" s="100"/>
      <c r="AR1663" s="100"/>
      <c r="AS1663" s="100"/>
      <c r="AT1663" s="100"/>
      <c r="AU1663" s="100"/>
      <c r="AV1663" s="100"/>
      <c r="AW1663" s="100"/>
      <c r="AX1663" s="100"/>
      <c r="AY1663" s="100"/>
      <c r="AZ1663" s="100"/>
      <c r="BA1663" s="100"/>
      <c r="BB1663" s="100"/>
      <c r="BC1663" s="100"/>
      <c r="BD1663" s="100"/>
      <c r="BE1663" s="100"/>
      <c r="BF1663" s="100"/>
      <c r="BG1663" s="100"/>
      <c r="BH1663" s="100"/>
      <c r="BI1663" s="100"/>
      <c r="BJ1663" s="100"/>
      <c r="BK1663" s="100"/>
      <c r="BL1663" s="100"/>
    </row>
    <row r="1664" spans="3:64" x14ac:dyDescent="0.2">
      <c r="C1664" s="26"/>
      <c r="D1664" s="26"/>
      <c r="AA1664" s="100"/>
      <c r="AB1664" s="100"/>
      <c r="AC1664" s="100"/>
      <c r="AD1664" s="100"/>
      <c r="AE1664" s="100"/>
      <c r="AG1664" s="121"/>
      <c r="AN1664" s="100"/>
      <c r="AO1664" s="100"/>
      <c r="AP1664" s="100"/>
      <c r="AQ1664" s="100"/>
      <c r="AR1664" s="100"/>
      <c r="AS1664" s="100"/>
      <c r="AT1664" s="100"/>
      <c r="AU1664" s="100"/>
      <c r="AV1664" s="100"/>
      <c r="AW1664" s="100"/>
      <c r="AX1664" s="100"/>
      <c r="AY1664" s="100"/>
      <c r="AZ1664" s="100"/>
      <c r="BA1664" s="100"/>
      <c r="BB1664" s="100"/>
      <c r="BC1664" s="100"/>
      <c r="BD1664" s="100"/>
      <c r="BE1664" s="100"/>
      <c r="BF1664" s="100"/>
      <c r="BG1664" s="100"/>
      <c r="BH1664" s="100"/>
      <c r="BI1664" s="100"/>
      <c r="BJ1664" s="100"/>
      <c r="BK1664" s="100"/>
      <c r="BL1664" s="100"/>
    </row>
    <row r="1665" spans="3:64" x14ac:dyDescent="0.2">
      <c r="C1665" s="26"/>
      <c r="D1665" s="26"/>
      <c r="AA1665" s="100"/>
      <c r="AB1665" s="100"/>
      <c r="AC1665" s="100"/>
      <c r="AD1665" s="100"/>
      <c r="AE1665" s="100"/>
      <c r="AG1665" s="121"/>
      <c r="AN1665" s="100"/>
      <c r="AO1665" s="100"/>
      <c r="AP1665" s="100"/>
      <c r="AQ1665" s="100"/>
      <c r="AR1665" s="100"/>
      <c r="AS1665" s="100"/>
      <c r="AT1665" s="100"/>
      <c r="AU1665" s="100"/>
      <c r="AV1665" s="100"/>
      <c r="AX1665" s="100"/>
    </row>
    <row r="1666" spans="3:64" x14ac:dyDescent="0.2">
      <c r="C1666" s="26"/>
      <c r="D1666" s="26"/>
      <c r="AA1666" s="100"/>
      <c r="AB1666" s="100"/>
      <c r="AC1666" s="100"/>
      <c r="AD1666" s="100"/>
      <c r="AE1666" s="100"/>
      <c r="AG1666" s="121"/>
      <c r="AN1666" s="100"/>
      <c r="AO1666" s="100"/>
      <c r="AP1666" s="100"/>
      <c r="AQ1666" s="100"/>
      <c r="AR1666" s="100"/>
      <c r="AS1666" s="100"/>
      <c r="AT1666" s="100"/>
      <c r="AU1666" s="100"/>
      <c r="AV1666" s="100"/>
      <c r="AW1666" s="100"/>
      <c r="AX1666" s="100"/>
      <c r="AY1666" s="100"/>
      <c r="AZ1666" s="100"/>
      <c r="BA1666" s="100"/>
      <c r="BB1666" s="100"/>
      <c r="BC1666" s="100"/>
      <c r="BD1666" s="100"/>
      <c r="BE1666" s="100"/>
      <c r="BF1666" s="100"/>
      <c r="BG1666" s="100"/>
      <c r="BH1666" s="100"/>
      <c r="BI1666" s="100"/>
      <c r="BJ1666" s="100"/>
      <c r="BK1666" s="100"/>
      <c r="BL1666" s="100"/>
    </row>
    <row r="1667" spans="3:64" x14ac:dyDescent="0.2">
      <c r="C1667" s="26"/>
      <c r="D1667" s="26"/>
      <c r="AA1667" s="100"/>
      <c r="AB1667" s="100"/>
      <c r="AC1667" s="100"/>
      <c r="AD1667" s="100"/>
      <c r="AE1667" s="100"/>
      <c r="AG1667" s="121"/>
      <c r="AN1667" s="100"/>
      <c r="AO1667" s="100"/>
      <c r="AP1667" s="100"/>
      <c r="AQ1667" s="100"/>
      <c r="AR1667" s="100"/>
      <c r="AS1667" s="100"/>
      <c r="AT1667" s="100"/>
      <c r="AU1667" s="100"/>
      <c r="AV1667" s="100"/>
      <c r="AW1667" s="100"/>
      <c r="AX1667" s="100"/>
      <c r="AY1667" s="100"/>
      <c r="AZ1667" s="100"/>
      <c r="BA1667" s="100"/>
      <c r="BB1667" s="100"/>
      <c r="BC1667" s="100"/>
      <c r="BD1667" s="100"/>
      <c r="BE1667" s="100"/>
      <c r="BF1667" s="100"/>
      <c r="BG1667" s="100"/>
      <c r="BH1667" s="100"/>
      <c r="BI1667" s="100"/>
      <c r="BJ1667" s="100"/>
      <c r="BK1667" s="100"/>
      <c r="BL1667" s="100"/>
    </row>
    <row r="1668" spans="3:64" x14ac:dyDescent="0.2">
      <c r="C1668" s="26"/>
      <c r="D1668" s="26"/>
      <c r="AA1668" s="100"/>
      <c r="AB1668" s="100"/>
      <c r="AC1668" s="100"/>
      <c r="AD1668" s="100"/>
      <c r="AE1668" s="100"/>
      <c r="AG1668" s="121"/>
      <c r="AN1668" s="100"/>
      <c r="AO1668" s="100"/>
      <c r="AP1668" s="100"/>
      <c r="AQ1668" s="100"/>
      <c r="AR1668" s="100"/>
      <c r="AS1668" s="100"/>
      <c r="AT1668" s="100"/>
      <c r="AU1668" s="100"/>
      <c r="AV1668" s="100"/>
      <c r="AX1668" s="100"/>
    </row>
    <row r="1669" spans="3:64" x14ac:dyDescent="0.2">
      <c r="C1669" s="26"/>
      <c r="D1669" s="26"/>
      <c r="AA1669" s="100"/>
      <c r="AB1669" s="100"/>
      <c r="AC1669" s="100"/>
      <c r="AD1669" s="100"/>
      <c r="AE1669" s="100"/>
      <c r="AG1669" s="121"/>
      <c r="AN1669" s="100"/>
      <c r="AO1669" s="100"/>
      <c r="AP1669" s="100"/>
      <c r="AQ1669" s="100"/>
      <c r="AR1669" s="100"/>
      <c r="AS1669" s="100"/>
      <c r="AT1669" s="100"/>
      <c r="AU1669" s="100"/>
      <c r="AV1669" s="100"/>
      <c r="AX1669" s="100"/>
    </row>
    <row r="1670" spans="3:64" x14ac:dyDescent="0.2">
      <c r="C1670" s="26"/>
      <c r="D1670" s="26"/>
      <c r="AA1670" s="100"/>
      <c r="AB1670" s="100"/>
      <c r="AC1670" s="100"/>
      <c r="AD1670" s="100"/>
      <c r="AE1670" s="100"/>
      <c r="AG1670" s="121"/>
      <c r="AN1670" s="100"/>
      <c r="AO1670" s="100"/>
      <c r="AP1670" s="100"/>
      <c r="AQ1670" s="100"/>
      <c r="AR1670" s="100"/>
      <c r="AS1670" s="100"/>
      <c r="AT1670" s="100"/>
      <c r="AU1670" s="100"/>
      <c r="AV1670" s="100"/>
      <c r="AX1670" s="100"/>
      <c r="AY1670" s="100"/>
      <c r="AZ1670" s="100"/>
      <c r="BA1670" s="100"/>
      <c r="BB1670" s="100"/>
      <c r="BC1670" s="100"/>
      <c r="BD1670" s="100"/>
      <c r="BE1670" s="100"/>
      <c r="BF1670" s="100"/>
      <c r="BG1670" s="100"/>
      <c r="BH1670" s="100"/>
      <c r="BI1670" s="100"/>
      <c r="BJ1670" s="100"/>
      <c r="BK1670" s="100"/>
      <c r="BL1670" s="100"/>
    </row>
    <row r="1671" spans="3:64" x14ac:dyDescent="0.2">
      <c r="C1671" s="26"/>
      <c r="D1671" s="26"/>
      <c r="AA1671" s="100"/>
      <c r="AB1671" s="100"/>
      <c r="AC1671" s="100"/>
      <c r="AD1671" s="100"/>
      <c r="AE1671" s="100"/>
      <c r="AG1671" s="121"/>
      <c r="AN1671" s="100"/>
      <c r="AO1671" s="100"/>
      <c r="AP1671" s="100"/>
      <c r="AQ1671" s="100"/>
      <c r="AR1671" s="100"/>
      <c r="AS1671" s="100"/>
      <c r="AT1671" s="100"/>
      <c r="AU1671" s="100"/>
      <c r="AV1671" s="100"/>
      <c r="AW1671" s="100"/>
      <c r="AX1671" s="100"/>
      <c r="AY1671" s="100"/>
      <c r="AZ1671" s="100"/>
      <c r="BA1671" s="100"/>
      <c r="BB1671" s="100"/>
      <c r="BC1671" s="100"/>
      <c r="BD1671" s="100"/>
      <c r="BE1671" s="100"/>
      <c r="BF1671" s="100"/>
      <c r="BG1671" s="100"/>
      <c r="BH1671" s="100"/>
      <c r="BI1671" s="100"/>
      <c r="BJ1671" s="100"/>
      <c r="BK1671" s="100"/>
      <c r="BL1671" s="100"/>
    </row>
    <row r="1672" spans="3:64" x14ac:dyDescent="0.2">
      <c r="C1672" s="26"/>
      <c r="D1672" s="26"/>
      <c r="AA1672" s="100"/>
      <c r="AB1672" s="100"/>
      <c r="AC1672" s="100"/>
      <c r="AD1672" s="100"/>
      <c r="AE1672" s="100"/>
      <c r="AG1672" s="121"/>
      <c r="AN1672" s="100"/>
      <c r="AO1672" s="100"/>
      <c r="AP1672" s="100"/>
      <c r="AQ1672" s="100"/>
      <c r="AR1672" s="100"/>
      <c r="AS1672" s="100"/>
      <c r="AT1672" s="100"/>
      <c r="AU1672" s="100"/>
      <c r="AV1672" s="100"/>
      <c r="AW1672" s="100"/>
      <c r="AX1672" s="100"/>
      <c r="AY1672" s="100"/>
      <c r="AZ1672" s="100"/>
      <c r="BA1672" s="100"/>
      <c r="BB1672" s="100"/>
      <c r="BC1672" s="100"/>
      <c r="BD1672" s="100"/>
      <c r="BE1672" s="100"/>
      <c r="BF1672" s="100"/>
      <c r="BG1672" s="100"/>
      <c r="BH1672" s="100"/>
      <c r="BI1672" s="100"/>
      <c r="BJ1672" s="100"/>
      <c r="BK1672" s="100"/>
      <c r="BL1672" s="100"/>
    </row>
    <row r="1673" spans="3:64" x14ac:dyDescent="0.2">
      <c r="C1673" s="26"/>
      <c r="D1673" s="26"/>
      <c r="AA1673" s="100"/>
      <c r="AB1673" s="100"/>
      <c r="AC1673" s="100"/>
      <c r="AD1673" s="100"/>
      <c r="AE1673" s="100"/>
      <c r="AG1673" s="121"/>
      <c r="AN1673" s="100"/>
      <c r="AO1673" s="100"/>
      <c r="AP1673" s="100"/>
      <c r="AQ1673" s="100"/>
      <c r="AR1673" s="100"/>
      <c r="AS1673" s="100"/>
      <c r="AT1673" s="100"/>
      <c r="AU1673" s="100"/>
      <c r="AV1673" s="100"/>
    </row>
    <row r="1674" spans="3:64" x14ac:dyDescent="0.2">
      <c r="C1674" s="26"/>
      <c r="D1674" s="26"/>
      <c r="AA1674" s="100"/>
      <c r="AB1674" s="100"/>
      <c r="AC1674" s="100"/>
      <c r="AD1674" s="100"/>
      <c r="AE1674" s="100"/>
      <c r="AG1674" s="121"/>
      <c r="AN1674" s="100"/>
      <c r="AO1674" s="100"/>
      <c r="AP1674" s="100"/>
      <c r="AQ1674" s="100"/>
      <c r="AR1674" s="100"/>
      <c r="AS1674" s="100"/>
      <c r="AT1674" s="100"/>
      <c r="AU1674" s="100"/>
      <c r="AV1674" s="100"/>
    </row>
    <row r="1675" spans="3:64" x14ac:dyDescent="0.2">
      <c r="C1675" s="26"/>
      <c r="D1675" s="26"/>
      <c r="AA1675" s="100"/>
      <c r="AB1675" s="100"/>
      <c r="AC1675" s="100"/>
      <c r="AD1675" s="100"/>
      <c r="AE1675" s="100"/>
      <c r="AG1675" s="121"/>
      <c r="AN1675" s="100"/>
      <c r="AO1675" s="100"/>
      <c r="AP1675" s="100"/>
      <c r="AQ1675" s="100"/>
      <c r="AR1675" s="100"/>
      <c r="AS1675" s="100"/>
      <c r="AT1675" s="100"/>
      <c r="AU1675" s="100"/>
      <c r="AV1675" s="100"/>
    </row>
    <row r="1676" spans="3:64" x14ac:dyDescent="0.2">
      <c r="C1676" s="26"/>
      <c r="D1676" s="26"/>
      <c r="AA1676" s="100"/>
      <c r="AB1676" s="100"/>
      <c r="AC1676" s="100"/>
      <c r="AD1676" s="100"/>
      <c r="AE1676" s="100"/>
      <c r="AG1676" s="121"/>
      <c r="AN1676" s="100"/>
      <c r="AO1676" s="100"/>
      <c r="AP1676" s="100"/>
      <c r="AQ1676" s="100"/>
      <c r="AR1676" s="100"/>
      <c r="AS1676" s="100"/>
      <c r="AT1676" s="100"/>
      <c r="AU1676" s="100"/>
      <c r="AV1676" s="100"/>
      <c r="AX1676" s="100"/>
    </row>
    <row r="1677" spans="3:64" x14ac:dyDescent="0.2">
      <c r="C1677" s="26"/>
      <c r="D1677" s="26"/>
      <c r="AA1677" s="100"/>
      <c r="AB1677" s="100"/>
      <c r="AC1677" s="100"/>
      <c r="AD1677" s="100"/>
      <c r="AE1677" s="100"/>
      <c r="AG1677" s="121"/>
      <c r="AN1677" s="100"/>
      <c r="AO1677" s="100"/>
      <c r="AP1677" s="100"/>
      <c r="AQ1677" s="100"/>
      <c r="AR1677" s="100"/>
      <c r="AS1677" s="100"/>
      <c r="AT1677" s="100"/>
      <c r="AU1677" s="100"/>
      <c r="AV1677" s="100"/>
      <c r="AW1677" s="100"/>
      <c r="AX1677" s="100"/>
      <c r="AY1677" s="100"/>
      <c r="AZ1677" s="100"/>
      <c r="BA1677" s="100"/>
      <c r="BB1677" s="100"/>
      <c r="BC1677" s="100"/>
      <c r="BD1677" s="100"/>
      <c r="BE1677" s="100"/>
      <c r="BF1677" s="100"/>
      <c r="BG1677" s="100"/>
      <c r="BH1677" s="100"/>
      <c r="BI1677" s="100"/>
      <c r="BJ1677" s="100"/>
      <c r="BK1677" s="100"/>
      <c r="BL1677" s="100"/>
    </row>
    <row r="1678" spans="3:64" x14ac:dyDescent="0.2">
      <c r="C1678" s="26"/>
      <c r="D1678" s="26"/>
      <c r="AA1678" s="100"/>
      <c r="AB1678" s="100"/>
      <c r="AC1678" s="100"/>
      <c r="AD1678" s="100"/>
      <c r="AE1678" s="100"/>
      <c r="AG1678" s="121"/>
      <c r="AN1678" s="100"/>
      <c r="AO1678" s="100"/>
      <c r="AP1678" s="100"/>
      <c r="AQ1678" s="100"/>
      <c r="AR1678" s="100"/>
      <c r="AS1678" s="100"/>
      <c r="AT1678" s="100"/>
      <c r="AU1678" s="100"/>
      <c r="AV1678" s="100"/>
      <c r="AW1678" s="100"/>
      <c r="AX1678" s="100"/>
      <c r="AY1678" s="100"/>
      <c r="AZ1678" s="100"/>
      <c r="BA1678" s="100"/>
      <c r="BB1678" s="100"/>
      <c r="BC1678" s="100"/>
      <c r="BD1678" s="100"/>
      <c r="BE1678" s="100"/>
      <c r="BF1678" s="100"/>
      <c r="BG1678" s="100"/>
      <c r="BH1678" s="100"/>
      <c r="BI1678" s="100"/>
      <c r="BJ1678" s="100"/>
      <c r="BK1678" s="100"/>
      <c r="BL1678" s="100"/>
    </row>
    <row r="1679" spans="3:64" x14ac:dyDescent="0.2">
      <c r="C1679" s="26"/>
      <c r="D1679" s="26"/>
      <c r="AA1679" s="100"/>
      <c r="AB1679" s="100"/>
      <c r="AC1679" s="100"/>
      <c r="AD1679" s="100"/>
      <c r="AE1679" s="100"/>
      <c r="AG1679" s="121"/>
      <c r="AN1679" s="100"/>
      <c r="AO1679" s="100"/>
      <c r="AP1679" s="100"/>
      <c r="AQ1679" s="100"/>
      <c r="AR1679" s="100"/>
      <c r="AS1679" s="100"/>
      <c r="AT1679" s="100"/>
      <c r="AU1679" s="100"/>
    </row>
    <row r="1680" spans="3:64" x14ac:dyDescent="0.2">
      <c r="C1680" s="26"/>
      <c r="D1680" s="26"/>
      <c r="AA1680" s="100"/>
      <c r="AB1680" s="100"/>
      <c r="AC1680" s="100"/>
      <c r="AD1680" s="100"/>
      <c r="AE1680" s="100"/>
      <c r="AG1680" s="121"/>
      <c r="AN1680" s="100"/>
      <c r="AO1680" s="100"/>
      <c r="AP1680" s="100"/>
      <c r="AQ1680" s="100"/>
      <c r="AR1680" s="100"/>
      <c r="AS1680" s="100"/>
      <c r="AT1680" s="100"/>
      <c r="AU1680" s="100"/>
      <c r="AV1680" s="100"/>
      <c r="AX1680" s="100"/>
    </row>
    <row r="1681" spans="3:64" x14ac:dyDescent="0.2">
      <c r="C1681" s="26"/>
      <c r="D1681" s="26"/>
      <c r="AA1681" s="100"/>
      <c r="AB1681" s="100"/>
      <c r="AC1681" s="100"/>
      <c r="AD1681" s="100"/>
      <c r="AE1681" s="100"/>
      <c r="AG1681" s="121"/>
      <c r="AN1681" s="100"/>
      <c r="AO1681" s="100"/>
      <c r="AP1681" s="100"/>
      <c r="AQ1681" s="100"/>
      <c r="AR1681" s="100"/>
      <c r="AS1681" s="100"/>
      <c r="AT1681" s="100"/>
      <c r="AU1681" s="100"/>
      <c r="AV1681" s="100"/>
    </row>
    <row r="1682" spans="3:64" x14ac:dyDescent="0.2">
      <c r="C1682" s="26"/>
      <c r="D1682" s="26"/>
      <c r="AA1682" s="100"/>
      <c r="AB1682" s="100"/>
      <c r="AC1682" s="100"/>
      <c r="AD1682" s="100"/>
      <c r="AE1682" s="100"/>
      <c r="AG1682" s="121"/>
      <c r="AN1682" s="100"/>
      <c r="AO1682" s="100"/>
      <c r="AP1682" s="100"/>
      <c r="AQ1682" s="100"/>
      <c r="AR1682" s="100"/>
      <c r="AS1682" s="100"/>
      <c r="AT1682" s="100"/>
      <c r="AU1682" s="100"/>
      <c r="AV1682" s="100"/>
    </row>
    <row r="1683" spans="3:64" x14ac:dyDescent="0.2">
      <c r="C1683" s="26"/>
      <c r="D1683" s="26"/>
      <c r="AA1683" s="100"/>
      <c r="AB1683" s="100"/>
      <c r="AC1683" s="100"/>
      <c r="AD1683" s="100"/>
      <c r="AE1683" s="100"/>
      <c r="AG1683" s="121"/>
      <c r="AN1683" s="100"/>
      <c r="AO1683" s="100"/>
      <c r="AP1683" s="100"/>
      <c r="AQ1683" s="100"/>
      <c r="AR1683" s="100"/>
      <c r="AS1683" s="100"/>
      <c r="AT1683" s="100"/>
      <c r="AU1683" s="100"/>
    </row>
    <row r="1684" spans="3:64" x14ac:dyDescent="0.2">
      <c r="C1684" s="26"/>
      <c r="D1684" s="26"/>
      <c r="AA1684" s="100"/>
      <c r="AB1684" s="100"/>
      <c r="AC1684" s="100"/>
      <c r="AD1684" s="100"/>
      <c r="AE1684" s="100"/>
      <c r="AG1684" s="121"/>
      <c r="AN1684" s="100"/>
      <c r="AO1684" s="100"/>
      <c r="AP1684" s="100"/>
      <c r="AQ1684" s="100"/>
      <c r="AR1684" s="100"/>
      <c r="AS1684" s="100"/>
      <c r="AT1684" s="100"/>
      <c r="AU1684" s="100"/>
    </row>
    <row r="1685" spans="3:64" x14ac:dyDescent="0.2">
      <c r="C1685" s="26"/>
      <c r="D1685" s="26"/>
      <c r="AA1685" s="100"/>
      <c r="AB1685" s="100"/>
      <c r="AC1685" s="100"/>
      <c r="AD1685" s="100"/>
      <c r="AE1685" s="100"/>
      <c r="AG1685" s="121"/>
      <c r="AN1685" s="100"/>
      <c r="AO1685" s="100"/>
      <c r="AP1685" s="100"/>
      <c r="AQ1685" s="100"/>
      <c r="AR1685" s="100"/>
      <c r="AS1685" s="100"/>
      <c r="AT1685" s="100"/>
      <c r="AU1685" s="100"/>
    </row>
    <row r="1686" spans="3:64" x14ac:dyDescent="0.2">
      <c r="C1686" s="26"/>
      <c r="D1686" s="26"/>
      <c r="AA1686" s="100"/>
      <c r="AB1686" s="100"/>
      <c r="AC1686" s="100"/>
      <c r="AD1686" s="100"/>
      <c r="AE1686" s="100"/>
      <c r="AG1686" s="121"/>
      <c r="AN1686" s="100"/>
      <c r="AO1686" s="100"/>
      <c r="AP1686" s="100"/>
      <c r="AQ1686" s="100"/>
      <c r="AR1686" s="100"/>
      <c r="AS1686" s="100"/>
      <c r="AT1686" s="100"/>
      <c r="AU1686" s="100"/>
    </row>
    <row r="1687" spans="3:64" x14ac:dyDescent="0.2">
      <c r="C1687" s="26"/>
      <c r="D1687" s="26"/>
      <c r="AA1687" s="100"/>
      <c r="AB1687" s="100"/>
      <c r="AC1687" s="100"/>
      <c r="AD1687" s="100"/>
      <c r="AE1687" s="100"/>
      <c r="AG1687" s="121"/>
      <c r="AN1687" s="100"/>
      <c r="AO1687" s="100"/>
      <c r="AP1687" s="100"/>
      <c r="AQ1687" s="100"/>
      <c r="AR1687" s="100"/>
      <c r="AS1687" s="100"/>
      <c r="AT1687" s="100"/>
      <c r="AU1687" s="100"/>
    </row>
    <row r="1688" spans="3:64" x14ac:dyDescent="0.2">
      <c r="C1688" s="26"/>
      <c r="D1688" s="26"/>
      <c r="AA1688" s="100"/>
      <c r="AB1688" s="100"/>
      <c r="AC1688" s="100"/>
      <c r="AD1688" s="100"/>
      <c r="AE1688" s="100"/>
      <c r="AG1688" s="121"/>
      <c r="AN1688" s="100"/>
      <c r="AO1688" s="100"/>
      <c r="AP1688" s="100"/>
      <c r="AQ1688" s="100"/>
      <c r="AR1688" s="100"/>
      <c r="AS1688" s="100"/>
      <c r="AT1688" s="100"/>
      <c r="AU1688" s="100"/>
    </row>
    <row r="1689" spans="3:64" x14ac:dyDescent="0.2">
      <c r="C1689" s="26"/>
      <c r="D1689" s="26"/>
      <c r="AA1689" s="100"/>
      <c r="AB1689" s="100"/>
      <c r="AC1689" s="100"/>
      <c r="AD1689" s="100"/>
      <c r="AE1689" s="100"/>
      <c r="AG1689" s="121"/>
      <c r="AN1689" s="100"/>
      <c r="AO1689" s="100"/>
      <c r="AP1689" s="100"/>
      <c r="AQ1689" s="100"/>
      <c r="AR1689" s="100"/>
      <c r="AS1689" s="100"/>
      <c r="AT1689" s="100"/>
      <c r="AU1689" s="100"/>
    </row>
    <row r="1690" spans="3:64" x14ac:dyDescent="0.2">
      <c r="C1690" s="26"/>
      <c r="D1690" s="26"/>
      <c r="AA1690" s="100"/>
      <c r="AB1690" s="100"/>
      <c r="AC1690" s="100"/>
      <c r="AD1690" s="100"/>
      <c r="AE1690" s="100"/>
      <c r="AG1690" s="121"/>
      <c r="AN1690" s="100"/>
      <c r="AO1690" s="100"/>
      <c r="AP1690" s="100"/>
      <c r="AQ1690" s="100"/>
      <c r="AR1690" s="100"/>
      <c r="AS1690" s="100"/>
      <c r="AT1690" s="100"/>
      <c r="AU1690" s="100"/>
    </row>
    <row r="1691" spans="3:64" x14ac:dyDescent="0.2">
      <c r="C1691" s="26"/>
      <c r="D1691" s="26"/>
      <c r="AA1691" s="100"/>
      <c r="AB1691" s="100"/>
      <c r="AC1691" s="100"/>
      <c r="AD1691" s="100"/>
      <c r="AE1691" s="100"/>
      <c r="AG1691" s="121"/>
      <c r="AN1691" s="100"/>
      <c r="AO1691" s="100"/>
      <c r="AP1691" s="100"/>
      <c r="AQ1691" s="100"/>
      <c r="AR1691" s="100"/>
      <c r="AS1691" s="100"/>
      <c r="AT1691" s="100"/>
      <c r="AU1691" s="100"/>
      <c r="AV1691" s="100"/>
    </row>
    <row r="1692" spans="3:64" x14ac:dyDescent="0.2">
      <c r="C1692" s="26"/>
      <c r="D1692" s="26"/>
      <c r="AA1692" s="100"/>
      <c r="AB1692" s="100"/>
      <c r="AC1692" s="100"/>
      <c r="AD1692" s="100"/>
      <c r="AE1692" s="100"/>
      <c r="AG1692" s="121"/>
      <c r="AN1692" s="100"/>
      <c r="AO1692" s="100"/>
      <c r="AP1692" s="100"/>
      <c r="AQ1692" s="100"/>
      <c r="AR1692" s="100"/>
      <c r="AS1692" s="100"/>
      <c r="AT1692" s="100"/>
      <c r="AU1692" s="100"/>
      <c r="AV1692" s="100"/>
      <c r="AW1692" s="100"/>
      <c r="AX1692" s="100"/>
      <c r="AY1692" s="100"/>
      <c r="AZ1692" s="100"/>
      <c r="BA1692" s="100"/>
      <c r="BB1692" s="100"/>
      <c r="BC1692" s="100"/>
      <c r="BD1692" s="100"/>
      <c r="BE1692" s="100"/>
      <c r="BF1692" s="100"/>
      <c r="BG1692" s="100"/>
      <c r="BH1692" s="100"/>
      <c r="BI1692" s="100"/>
      <c r="BJ1692" s="100"/>
      <c r="BK1692" s="100"/>
      <c r="BL1692" s="100"/>
    </row>
    <row r="1693" spans="3:64" x14ac:dyDescent="0.2">
      <c r="C1693" s="26"/>
      <c r="D1693" s="26"/>
      <c r="AA1693" s="100"/>
      <c r="AB1693" s="100"/>
      <c r="AC1693" s="100"/>
      <c r="AD1693" s="100"/>
      <c r="AE1693" s="100"/>
      <c r="AG1693" s="121"/>
      <c r="AN1693" s="100"/>
      <c r="AO1693" s="100"/>
      <c r="AP1693" s="100"/>
      <c r="AQ1693" s="100"/>
      <c r="AR1693" s="100"/>
      <c r="AS1693" s="100"/>
      <c r="AT1693" s="100"/>
      <c r="AU1693" s="100"/>
      <c r="AV1693" s="100"/>
    </row>
    <row r="1694" spans="3:64" x14ac:dyDescent="0.2">
      <c r="C1694" s="26"/>
      <c r="D1694" s="26"/>
      <c r="AA1694" s="100"/>
      <c r="AB1694" s="100"/>
      <c r="AC1694" s="100"/>
      <c r="AD1694" s="100"/>
      <c r="AE1694" s="100"/>
      <c r="AG1694" s="121"/>
      <c r="AN1694" s="100"/>
      <c r="AO1694" s="100"/>
      <c r="AP1694" s="100"/>
      <c r="AQ1694" s="100"/>
      <c r="AR1694" s="100"/>
      <c r="AS1694" s="100"/>
      <c r="AT1694" s="100"/>
      <c r="AU1694" s="100"/>
      <c r="AV1694" s="100"/>
    </row>
    <row r="1695" spans="3:64" x14ac:dyDescent="0.2">
      <c r="C1695" s="26"/>
      <c r="D1695" s="26"/>
      <c r="AA1695" s="100"/>
      <c r="AB1695" s="100"/>
      <c r="AC1695" s="100"/>
      <c r="AD1695" s="100"/>
      <c r="AE1695" s="100"/>
      <c r="AG1695" s="121"/>
      <c r="AN1695" s="100"/>
      <c r="AO1695" s="100"/>
      <c r="AP1695" s="100"/>
      <c r="AQ1695" s="100"/>
      <c r="AR1695" s="100"/>
      <c r="AS1695" s="100"/>
      <c r="AT1695" s="100"/>
      <c r="AU1695" s="100"/>
      <c r="AV1695" s="100"/>
      <c r="AX1695" s="100"/>
    </row>
    <row r="1696" spans="3:64" x14ac:dyDescent="0.2">
      <c r="C1696" s="26"/>
      <c r="D1696" s="26"/>
      <c r="AA1696" s="100"/>
      <c r="AB1696" s="100"/>
      <c r="AC1696" s="100"/>
      <c r="AD1696" s="100"/>
      <c r="AE1696" s="100"/>
      <c r="AG1696" s="121"/>
      <c r="AN1696" s="100"/>
      <c r="AO1696" s="100"/>
      <c r="AP1696" s="100"/>
      <c r="AQ1696" s="100"/>
      <c r="AR1696" s="100"/>
      <c r="AS1696" s="100"/>
      <c r="AT1696" s="100"/>
      <c r="AU1696" s="100"/>
      <c r="AV1696" s="100"/>
    </row>
    <row r="1697" spans="3:64" x14ac:dyDescent="0.2">
      <c r="C1697" s="26"/>
      <c r="D1697" s="26"/>
      <c r="AA1697" s="100"/>
      <c r="AB1697" s="100"/>
      <c r="AC1697" s="100"/>
      <c r="AD1697" s="100"/>
      <c r="AE1697" s="100"/>
      <c r="AG1697" s="121"/>
      <c r="AN1697" s="100"/>
      <c r="AO1697" s="100"/>
      <c r="AP1697" s="100"/>
      <c r="AQ1697" s="100"/>
      <c r="AR1697" s="100"/>
      <c r="AS1697" s="100"/>
      <c r="AT1697" s="100"/>
      <c r="AU1697" s="100"/>
    </row>
    <row r="1698" spans="3:64" x14ac:dyDescent="0.2">
      <c r="C1698" s="26"/>
      <c r="D1698" s="26"/>
      <c r="AA1698" s="100"/>
      <c r="AB1698" s="100"/>
      <c r="AC1698" s="100"/>
      <c r="AD1698" s="100"/>
      <c r="AE1698" s="100"/>
      <c r="AG1698" s="121"/>
      <c r="AN1698" s="100"/>
      <c r="AO1698" s="100"/>
      <c r="AP1698" s="100"/>
      <c r="AQ1698" s="100"/>
      <c r="AR1698" s="100"/>
      <c r="AS1698" s="100"/>
      <c r="AT1698" s="100"/>
      <c r="AU1698" s="100"/>
      <c r="AV1698" s="100"/>
      <c r="AX1698" s="100"/>
    </row>
    <row r="1699" spans="3:64" x14ac:dyDescent="0.2">
      <c r="C1699" s="26"/>
      <c r="D1699" s="26"/>
      <c r="AA1699" s="100"/>
      <c r="AB1699" s="100"/>
      <c r="AC1699" s="100"/>
      <c r="AD1699" s="100"/>
      <c r="AE1699" s="100"/>
      <c r="AG1699" s="121"/>
      <c r="AN1699" s="100"/>
      <c r="AO1699" s="100"/>
      <c r="AP1699" s="100"/>
      <c r="AQ1699" s="100"/>
      <c r="AR1699" s="100"/>
      <c r="AS1699" s="100"/>
      <c r="AT1699" s="100"/>
      <c r="AU1699" s="100"/>
      <c r="AV1699" s="100"/>
      <c r="AX1699" s="100"/>
      <c r="AY1699" s="100"/>
      <c r="AZ1699" s="100"/>
      <c r="BA1699" s="100"/>
      <c r="BB1699" s="100"/>
      <c r="BC1699" s="100"/>
      <c r="BD1699" s="100"/>
      <c r="BE1699" s="100"/>
      <c r="BF1699" s="100"/>
      <c r="BG1699" s="100"/>
      <c r="BH1699" s="100"/>
      <c r="BI1699" s="100"/>
      <c r="BJ1699" s="100"/>
      <c r="BK1699" s="100"/>
      <c r="BL1699" s="100"/>
    </row>
    <row r="1700" spans="3:64" x14ac:dyDescent="0.2">
      <c r="C1700" s="26"/>
      <c r="D1700" s="26"/>
      <c r="AA1700" s="100"/>
      <c r="AB1700" s="100"/>
      <c r="AC1700" s="100"/>
      <c r="AD1700" s="100"/>
      <c r="AE1700" s="100"/>
      <c r="AG1700" s="121"/>
      <c r="AN1700" s="100"/>
      <c r="AO1700" s="100"/>
      <c r="AP1700" s="100"/>
      <c r="AQ1700" s="100"/>
      <c r="AR1700" s="100"/>
      <c r="AS1700" s="100"/>
      <c r="AT1700" s="100"/>
      <c r="AU1700" s="100"/>
      <c r="AV1700" s="100"/>
      <c r="AW1700" s="100"/>
      <c r="AX1700" s="100"/>
      <c r="AY1700" s="100"/>
      <c r="AZ1700" s="100"/>
      <c r="BA1700" s="100"/>
      <c r="BB1700" s="100"/>
      <c r="BC1700" s="100"/>
      <c r="BD1700" s="100"/>
      <c r="BE1700" s="100"/>
      <c r="BF1700" s="100"/>
      <c r="BG1700" s="100"/>
      <c r="BH1700" s="100"/>
      <c r="BI1700" s="100"/>
      <c r="BJ1700" s="100"/>
      <c r="BK1700" s="100"/>
      <c r="BL1700" s="100"/>
    </row>
    <row r="1701" spans="3:64" x14ac:dyDescent="0.2">
      <c r="C1701" s="26"/>
      <c r="D1701" s="26"/>
      <c r="AA1701" s="100"/>
      <c r="AB1701" s="100"/>
      <c r="AC1701" s="100"/>
      <c r="AD1701" s="100"/>
      <c r="AE1701" s="100"/>
      <c r="AG1701" s="121"/>
      <c r="AN1701" s="100"/>
      <c r="AO1701" s="100"/>
      <c r="AP1701" s="100"/>
      <c r="AQ1701" s="100"/>
      <c r="AR1701" s="100"/>
      <c r="AS1701" s="100"/>
      <c r="AT1701" s="100"/>
      <c r="AU1701" s="100"/>
      <c r="AV1701" s="100"/>
    </row>
    <row r="1702" spans="3:64" x14ac:dyDescent="0.2">
      <c r="C1702" s="26"/>
      <c r="D1702" s="26"/>
      <c r="AA1702" s="100"/>
      <c r="AB1702" s="100"/>
      <c r="AC1702" s="100"/>
      <c r="AD1702" s="100"/>
      <c r="AE1702" s="100"/>
      <c r="AG1702" s="121"/>
      <c r="AN1702" s="100"/>
      <c r="AO1702" s="100"/>
      <c r="AP1702" s="100"/>
      <c r="AQ1702" s="100"/>
      <c r="AR1702" s="100"/>
      <c r="AS1702" s="100"/>
      <c r="AT1702" s="100"/>
      <c r="AU1702" s="100"/>
    </row>
    <row r="1703" spans="3:64" x14ac:dyDescent="0.2">
      <c r="C1703" s="26"/>
      <c r="D1703" s="26"/>
      <c r="AA1703" s="100"/>
      <c r="AB1703" s="100"/>
      <c r="AC1703" s="100"/>
      <c r="AD1703" s="100"/>
      <c r="AE1703" s="100"/>
      <c r="AG1703" s="121"/>
      <c r="AN1703" s="100"/>
      <c r="AO1703" s="100"/>
      <c r="AP1703" s="100"/>
      <c r="AQ1703" s="100"/>
      <c r="AR1703" s="100"/>
      <c r="AS1703" s="100"/>
      <c r="AT1703" s="100"/>
      <c r="AU1703" s="100"/>
      <c r="AV1703" s="100"/>
    </row>
    <row r="1704" spans="3:64" x14ac:dyDescent="0.2">
      <c r="C1704" s="26"/>
      <c r="D1704" s="26"/>
      <c r="AA1704" s="100"/>
      <c r="AB1704" s="100"/>
      <c r="AC1704" s="100"/>
      <c r="AD1704" s="100"/>
      <c r="AE1704" s="100"/>
      <c r="AG1704" s="121"/>
      <c r="AN1704" s="100"/>
      <c r="AO1704" s="100"/>
      <c r="AP1704" s="100"/>
      <c r="AQ1704" s="100"/>
      <c r="AR1704" s="100"/>
      <c r="AS1704" s="100"/>
      <c r="AT1704" s="100"/>
      <c r="AU1704" s="100"/>
      <c r="AV1704" s="100"/>
    </row>
    <row r="1705" spans="3:64" x14ac:dyDescent="0.2">
      <c r="C1705" s="26"/>
      <c r="D1705" s="26"/>
      <c r="AA1705" s="100"/>
      <c r="AB1705" s="100"/>
      <c r="AC1705" s="100"/>
      <c r="AD1705" s="100"/>
      <c r="AE1705" s="100"/>
      <c r="AG1705" s="121"/>
      <c r="AN1705" s="100"/>
      <c r="AO1705" s="100"/>
      <c r="AP1705" s="100"/>
      <c r="AQ1705" s="100"/>
      <c r="AR1705" s="100"/>
      <c r="AS1705" s="100"/>
      <c r="AT1705" s="100"/>
      <c r="AU1705" s="100"/>
      <c r="AV1705" s="100"/>
    </row>
    <row r="1706" spans="3:64" x14ac:dyDescent="0.2">
      <c r="C1706" s="26"/>
      <c r="D1706" s="26"/>
      <c r="AA1706" s="100"/>
      <c r="AB1706" s="100"/>
      <c r="AC1706" s="100"/>
      <c r="AD1706" s="100"/>
      <c r="AE1706" s="100"/>
      <c r="AG1706" s="121"/>
      <c r="AN1706" s="100"/>
      <c r="AO1706" s="100"/>
      <c r="AP1706" s="100"/>
      <c r="AQ1706" s="100"/>
      <c r="AR1706" s="100"/>
      <c r="AS1706" s="100"/>
      <c r="AT1706" s="100"/>
      <c r="AU1706" s="100"/>
      <c r="AV1706" s="100"/>
    </row>
    <row r="1707" spans="3:64" x14ac:dyDescent="0.2">
      <c r="C1707" s="26"/>
      <c r="D1707" s="26"/>
      <c r="AA1707" s="100"/>
      <c r="AB1707" s="100"/>
      <c r="AC1707" s="100"/>
      <c r="AD1707" s="100"/>
      <c r="AE1707" s="100"/>
      <c r="AG1707" s="121"/>
      <c r="AN1707" s="100"/>
      <c r="AO1707" s="100"/>
      <c r="AP1707" s="100"/>
      <c r="AQ1707" s="100"/>
      <c r="AR1707" s="100"/>
      <c r="AS1707" s="100"/>
      <c r="AT1707" s="100"/>
      <c r="AU1707" s="100"/>
      <c r="AV1707" s="100"/>
    </row>
    <row r="1708" spans="3:64" x14ac:dyDescent="0.2">
      <c r="C1708" s="26"/>
      <c r="D1708" s="26"/>
      <c r="AA1708" s="100"/>
      <c r="AB1708" s="100"/>
      <c r="AC1708" s="100"/>
      <c r="AD1708" s="100"/>
      <c r="AE1708" s="100"/>
      <c r="AG1708" s="121"/>
      <c r="AN1708" s="100"/>
      <c r="AO1708" s="100"/>
      <c r="AP1708" s="100"/>
      <c r="AQ1708" s="100"/>
      <c r="AR1708" s="100"/>
      <c r="AS1708" s="100"/>
      <c r="AT1708" s="100"/>
      <c r="AU1708" s="100"/>
      <c r="AV1708" s="100"/>
      <c r="AX1708" s="100"/>
      <c r="AY1708" s="100"/>
      <c r="AZ1708" s="100"/>
      <c r="BA1708" s="100"/>
      <c r="BB1708" s="100"/>
      <c r="BC1708" s="100"/>
      <c r="BD1708" s="100"/>
      <c r="BE1708" s="100"/>
      <c r="BF1708" s="100"/>
      <c r="BG1708" s="100"/>
      <c r="BH1708" s="100"/>
      <c r="BI1708" s="100"/>
      <c r="BJ1708" s="100"/>
      <c r="BK1708" s="100"/>
      <c r="BL1708" s="100"/>
    </row>
    <row r="1709" spans="3:64" x14ac:dyDescent="0.2">
      <c r="C1709" s="26"/>
      <c r="D1709" s="26"/>
      <c r="AA1709" s="100"/>
      <c r="AB1709" s="100"/>
      <c r="AC1709" s="100"/>
      <c r="AD1709" s="100"/>
      <c r="AE1709" s="100"/>
      <c r="AG1709" s="121"/>
      <c r="AN1709" s="100"/>
      <c r="AO1709" s="100"/>
      <c r="AP1709" s="100"/>
      <c r="AQ1709" s="100"/>
      <c r="AR1709" s="100"/>
      <c r="AS1709" s="100"/>
      <c r="AT1709" s="100"/>
      <c r="AU1709" s="100"/>
    </row>
    <row r="1710" spans="3:64" x14ac:dyDescent="0.2">
      <c r="C1710" s="26"/>
      <c r="D1710" s="26"/>
      <c r="AA1710" s="100"/>
      <c r="AB1710" s="100"/>
      <c r="AC1710" s="100"/>
      <c r="AD1710" s="100"/>
      <c r="AE1710" s="100"/>
      <c r="AG1710" s="121"/>
      <c r="AN1710" s="100"/>
      <c r="AO1710" s="100"/>
      <c r="AP1710" s="100"/>
      <c r="AQ1710" s="100"/>
      <c r="AR1710" s="100"/>
      <c r="AS1710" s="100"/>
      <c r="AT1710" s="100"/>
      <c r="AU1710" s="100"/>
      <c r="AV1710" s="100"/>
    </row>
    <row r="1711" spans="3:64" x14ac:dyDescent="0.2">
      <c r="C1711" s="26"/>
      <c r="D1711" s="26"/>
      <c r="AA1711" s="100"/>
      <c r="AB1711" s="100"/>
      <c r="AC1711" s="100"/>
      <c r="AD1711" s="100"/>
      <c r="AE1711" s="100"/>
      <c r="AG1711" s="121"/>
      <c r="AN1711" s="100"/>
      <c r="AO1711" s="100"/>
      <c r="AP1711" s="100"/>
      <c r="AQ1711" s="100"/>
      <c r="AR1711" s="100"/>
      <c r="AS1711" s="100"/>
      <c r="AT1711" s="100"/>
      <c r="AU1711" s="100"/>
      <c r="AV1711" s="100"/>
    </row>
    <row r="1712" spans="3:64" x14ac:dyDescent="0.2">
      <c r="C1712" s="26"/>
      <c r="D1712" s="26"/>
      <c r="AA1712" s="100"/>
      <c r="AB1712" s="100"/>
      <c r="AC1712" s="100"/>
      <c r="AD1712" s="100"/>
      <c r="AE1712" s="100"/>
      <c r="AG1712" s="121"/>
      <c r="AN1712" s="100"/>
      <c r="AO1712" s="100"/>
      <c r="AP1712" s="100"/>
      <c r="AQ1712" s="100"/>
      <c r="AR1712" s="100"/>
      <c r="AS1712" s="100"/>
      <c r="AT1712" s="100"/>
      <c r="AU1712" s="100"/>
    </row>
    <row r="1713" spans="3:64" x14ac:dyDescent="0.2">
      <c r="C1713" s="26"/>
      <c r="D1713" s="26"/>
      <c r="AA1713" s="100"/>
      <c r="AB1713" s="100"/>
      <c r="AC1713" s="100"/>
      <c r="AD1713" s="100"/>
      <c r="AE1713" s="100"/>
      <c r="AG1713" s="121"/>
      <c r="AN1713" s="100"/>
      <c r="AO1713" s="100"/>
      <c r="AP1713" s="100"/>
      <c r="AQ1713" s="100"/>
      <c r="AR1713" s="100"/>
      <c r="AS1713" s="100"/>
      <c r="AT1713" s="100"/>
      <c r="AU1713" s="100"/>
      <c r="AV1713" s="100"/>
      <c r="AX1713" s="100"/>
      <c r="AY1713" s="100"/>
      <c r="AZ1713" s="100"/>
      <c r="BA1713" s="100"/>
      <c r="BB1713" s="100"/>
      <c r="BC1713" s="100"/>
      <c r="BD1713" s="100"/>
      <c r="BE1713" s="100"/>
      <c r="BF1713" s="100"/>
      <c r="BG1713" s="100"/>
      <c r="BH1713" s="100"/>
      <c r="BI1713" s="100"/>
      <c r="BJ1713" s="100"/>
      <c r="BK1713" s="100"/>
      <c r="BL1713" s="100"/>
    </row>
    <row r="1714" spans="3:64" x14ac:dyDescent="0.2">
      <c r="C1714" s="26"/>
      <c r="D1714" s="26"/>
      <c r="AA1714" s="100"/>
      <c r="AB1714" s="100"/>
      <c r="AC1714" s="100"/>
      <c r="AD1714" s="100"/>
      <c r="AE1714" s="100"/>
      <c r="AG1714" s="121"/>
      <c r="AN1714" s="100"/>
      <c r="AO1714" s="100"/>
      <c r="AP1714" s="100"/>
      <c r="AQ1714" s="100"/>
      <c r="AR1714" s="100"/>
      <c r="AS1714" s="100"/>
      <c r="AT1714" s="100"/>
      <c r="AU1714" s="100"/>
      <c r="AV1714" s="100"/>
    </row>
    <row r="1715" spans="3:64" x14ac:dyDescent="0.2">
      <c r="C1715" s="26"/>
      <c r="D1715" s="26"/>
      <c r="AA1715" s="100"/>
      <c r="AB1715" s="100"/>
      <c r="AC1715" s="100"/>
      <c r="AD1715" s="100"/>
      <c r="AE1715" s="100"/>
      <c r="AG1715" s="121"/>
      <c r="AN1715" s="100"/>
      <c r="AO1715" s="100"/>
      <c r="AP1715" s="100"/>
      <c r="AQ1715" s="100"/>
      <c r="AR1715" s="100"/>
      <c r="AS1715" s="100"/>
      <c r="AT1715" s="100"/>
      <c r="AU1715" s="100"/>
    </row>
    <row r="1716" spans="3:64" x14ac:dyDescent="0.2">
      <c r="C1716" s="26"/>
      <c r="D1716" s="26"/>
      <c r="AA1716" s="100"/>
      <c r="AB1716" s="100"/>
      <c r="AC1716" s="100"/>
      <c r="AD1716" s="100"/>
      <c r="AE1716" s="100"/>
      <c r="AG1716" s="121"/>
      <c r="AN1716" s="100"/>
      <c r="AO1716" s="100"/>
      <c r="AP1716" s="100"/>
      <c r="AQ1716" s="100"/>
      <c r="AR1716" s="100"/>
      <c r="AS1716" s="100"/>
      <c r="AT1716" s="100"/>
      <c r="AU1716" s="100"/>
    </row>
    <row r="1717" spans="3:64" x14ac:dyDescent="0.2">
      <c r="C1717" s="26"/>
      <c r="D1717" s="26"/>
      <c r="AA1717" s="100"/>
      <c r="AB1717" s="100"/>
      <c r="AC1717" s="100"/>
      <c r="AD1717" s="100"/>
      <c r="AE1717" s="100"/>
      <c r="AG1717" s="121"/>
      <c r="AN1717" s="100"/>
      <c r="AO1717" s="100"/>
      <c r="AP1717" s="100"/>
      <c r="AQ1717" s="100"/>
      <c r="AR1717" s="100"/>
      <c r="AS1717" s="100"/>
      <c r="AT1717" s="100"/>
      <c r="AU1717" s="100"/>
    </row>
    <row r="1718" spans="3:64" x14ac:dyDescent="0.2">
      <c r="C1718" s="26"/>
      <c r="D1718" s="26"/>
      <c r="AA1718" s="100"/>
      <c r="AB1718" s="100"/>
      <c r="AC1718" s="100"/>
      <c r="AD1718" s="100"/>
      <c r="AE1718" s="100"/>
      <c r="AG1718" s="121"/>
      <c r="AN1718" s="100"/>
      <c r="AO1718" s="100"/>
      <c r="AP1718" s="100"/>
      <c r="AQ1718" s="100"/>
      <c r="AR1718" s="100"/>
      <c r="AS1718" s="100"/>
      <c r="AT1718" s="100"/>
      <c r="AU1718" s="100"/>
      <c r="AV1718" s="100"/>
      <c r="AX1718" s="100"/>
      <c r="AY1718" s="100"/>
      <c r="AZ1718" s="100"/>
      <c r="BA1718" s="100"/>
      <c r="BB1718" s="100"/>
      <c r="BC1718" s="100"/>
      <c r="BD1718" s="100"/>
      <c r="BE1718" s="100"/>
      <c r="BF1718" s="100"/>
      <c r="BG1718" s="100"/>
      <c r="BH1718" s="100"/>
      <c r="BI1718" s="100"/>
      <c r="BJ1718" s="100"/>
      <c r="BK1718" s="100"/>
      <c r="BL1718" s="100"/>
    </row>
    <row r="1719" spans="3:64" x14ac:dyDescent="0.2">
      <c r="C1719" s="26"/>
      <c r="D1719" s="26"/>
      <c r="AA1719" s="100"/>
      <c r="AB1719" s="100"/>
      <c r="AC1719" s="100"/>
      <c r="AD1719" s="100"/>
      <c r="AE1719" s="100"/>
      <c r="AG1719" s="121"/>
      <c r="AN1719" s="100"/>
      <c r="AO1719" s="100"/>
      <c r="AP1719" s="100"/>
      <c r="AQ1719" s="100"/>
      <c r="AR1719" s="100"/>
      <c r="AS1719" s="100"/>
      <c r="AT1719" s="100"/>
      <c r="AU1719" s="100"/>
    </row>
    <row r="1720" spans="3:64" x14ac:dyDescent="0.2">
      <c r="C1720" s="26"/>
      <c r="D1720" s="26"/>
      <c r="AA1720" s="100"/>
      <c r="AB1720" s="100"/>
      <c r="AC1720" s="100"/>
      <c r="AD1720" s="100"/>
      <c r="AE1720" s="100"/>
      <c r="AG1720" s="121"/>
      <c r="AN1720" s="100"/>
      <c r="AO1720" s="100"/>
      <c r="AP1720" s="100"/>
      <c r="AQ1720" s="100"/>
      <c r="AR1720" s="100"/>
      <c r="AS1720" s="100"/>
      <c r="AT1720" s="100"/>
      <c r="AU1720" s="100"/>
      <c r="AV1720" s="100"/>
      <c r="AX1720" s="100"/>
    </row>
    <row r="1721" spans="3:64" x14ac:dyDescent="0.2">
      <c r="C1721" s="26"/>
      <c r="D1721" s="26"/>
      <c r="AA1721" s="100"/>
      <c r="AB1721" s="100"/>
      <c r="AC1721" s="100"/>
      <c r="AD1721" s="100"/>
      <c r="AE1721" s="100"/>
      <c r="AG1721" s="121"/>
      <c r="AN1721" s="100"/>
      <c r="AO1721" s="100"/>
      <c r="AP1721" s="100"/>
      <c r="AQ1721" s="100"/>
      <c r="AR1721" s="100"/>
      <c r="AS1721" s="100"/>
      <c r="AT1721" s="100"/>
      <c r="AU1721" s="100"/>
    </row>
    <row r="1722" spans="3:64" x14ac:dyDescent="0.2">
      <c r="C1722" s="26"/>
      <c r="D1722" s="26"/>
      <c r="AA1722" s="100"/>
      <c r="AB1722" s="100"/>
      <c r="AC1722" s="100"/>
      <c r="AD1722" s="100"/>
      <c r="AE1722" s="100"/>
      <c r="AG1722" s="121"/>
      <c r="AN1722" s="100"/>
      <c r="AO1722" s="100"/>
      <c r="AP1722" s="100"/>
      <c r="AQ1722" s="100"/>
      <c r="AR1722" s="100"/>
      <c r="AS1722" s="100"/>
      <c r="AT1722" s="100"/>
      <c r="AU1722" s="100"/>
    </row>
    <row r="1723" spans="3:64" x14ac:dyDescent="0.2">
      <c r="C1723" s="26"/>
      <c r="D1723" s="26"/>
      <c r="AA1723" s="100"/>
      <c r="AB1723" s="100"/>
      <c r="AC1723" s="100"/>
      <c r="AD1723" s="100"/>
      <c r="AE1723" s="100"/>
      <c r="AG1723" s="121"/>
      <c r="AN1723" s="100"/>
      <c r="AO1723" s="100"/>
      <c r="AP1723" s="100"/>
      <c r="AQ1723" s="100"/>
      <c r="AR1723" s="100"/>
      <c r="AS1723" s="100"/>
      <c r="AT1723" s="100"/>
      <c r="AU1723" s="100"/>
      <c r="AV1723" s="100"/>
      <c r="AW1723" s="100"/>
      <c r="AX1723" s="100"/>
      <c r="AY1723" s="100"/>
      <c r="AZ1723" s="100"/>
      <c r="BA1723" s="100"/>
      <c r="BB1723" s="100"/>
      <c r="BC1723" s="100"/>
      <c r="BD1723" s="100"/>
      <c r="BE1723" s="100"/>
      <c r="BF1723" s="100"/>
      <c r="BG1723" s="100"/>
      <c r="BH1723" s="100"/>
      <c r="BI1723" s="100"/>
      <c r="BJ1723" s="100"/>
      <c r="BK1723" s="100"/>
      <c r="BL1723" s="100"/>
    </row>
    <row r="1724" spans="3:64" x14ac:dyDescent="0.2">
      <c r="C1724" s="26"/>
      <c r="D1724" s="26"/>
      <c r="AA1724" s="100"/>
      <c r="AB1724" s="100"/>
      <c r="AC1724" s="100"/>
      <c r="AD1724" s="100"/>
      <c r="AE1724" s="100"/>
      <c r="AG1724" s="121"/>
      <c r="AN1724" s="100"/>
      <c r="AO1724" s="100"/>
      <c r="AP1724" s="100"/>
      <c r="AQ1724" s="100"/>
      <c r="AR1724" s="100"/>
      <c r="AS1724" s="100"/>
      <c r="AT1724" s="100"/>
      <c r="AU1724" s="100"/>
      <c r="AV1724" s="100"/>
      <c r="AW1724" s="100"/>
      <c r="AX1724" s="100"/>
      <c r="AY1724" s="100"/>
      <c r="AZ1724" s="100"/>
      <c r="BA1724" s="100"/>
      <c r="BB1724" s="100"/>
      <c r="BC1724" s="100"/>
      <c r="BD1724" s="100"/>
      <c r="BE1724" s="100"/>
      <c r="BF1724" s="100"/>
      <c r="BG1724" s="100"/>
      <c r="BH1724" s="100"/>
      <c r="BI1724" s="100"/>
      <c r="BJ1724" s="100"/>
      <c r="BK1724" s="100"/>
      <c r="BL1724" s="100"/>
    </row>
    <row r="1725" spans="3:64" x14ac:dyDescent="0.2">
      <c r="C1725" s="26"/>
      <c r="D1725" s="26"/>
      <c r="AA1725" s="100"/>
      <c r="AB1725" s="100"/>
      <c r="AC1725" s="100"/>
      <c r="AD1725" s="100"/>
      <c r="AE1725" s="100"/>
      <c r="AG1725" s="121"/>
      <c r="AN1725" s="100"/>
      <c r="AO1725" s="100"/>
      <c r="AP1725" s="100"/>
      <c r="AQ1725" s="100"/>
      <c r="AR1725" s="100"/>
      <c r="AS1725" s="100"/>
      <c r="AT1725" s="100"/>
      <c r="AU1725" s="100"/>
    </row>
    <row r="1726" spans="3:64" x14ac:dyDescent="0.2">
      <c r="C1726" s="26"/>
      <c r="D1726" s="26"/>
      <c r="AA1726" s="100"/>
      <c r="AB1726" s="100"/>
      <c r="AC1726" s="100"/>
      <c r="AD1726" s="100"/>
      <c r="AE1726" s="100"/>
      <c r="AG1726" s="121"/>
      <c r="AN1726" s="100"/>
      <c r="AO1726" s="100"/>
      <c r="AP1726" s="100"/>
      <c r="AQ1726" s="100"/>
      <c r="AR1726" s="100"/>
      <c r="AS1726" s="100"/>
      <c r="AT1726" s="100"/>
      <c r="AU1726" s="100"/>
    </row>
    <row r="1727" spans="3:64" x14ac:dyDescent="0.2">
      <c r="C1727" s="26"/>
      <c r="D1727" s="26"/>
      <c r="AA1727" s="100"/>
      <c r="AB1727" s="100"/>
      <c r="AC1727" s="100"/>
      <c r="AD1727" s="100"/>
      <c r="AE1727" s="100"/>
      <c r="AG1727" s="121"/>
      <c r="AN1727" s="100"/>
      <c r="AO1727" s="100"/>
      <c r="AP1727" s="100"/>
      <c r="AQ1727" s="100"/>
      <c r="AR1727" s="100"/>
      <c r="AS1727" s="100"/>
      <c r="AT1727" s="100"/>
      <c r="AU1727" s="100"/>
      <c r="AV1727" s="100"/>
    </row>
    <row r="1728" spans="3:64" x14ac:dyDescent="0.2">
      <c r="C1728" s="26"/>
      <c r="D1728" s="26"/>
      <c r="AA1728" s="100"/>
      <c r="AB1728" s="100"/>
      <c r="AC1728" s="100"/>
      <c r="AD1728" s="100"/>
      <c r="AE1728" s="100"/>
      <c r="AG1728" s="121"/>
      <c r="AN1728" s="100"/>
      <c r="AO1728" s="100"/>
      <c r="AP1728" s="100"/>
      <c r="AQ1728" s="100"/>
      <c r="AR1728" s="100"/>
      <c r="AS1728" s="100"/>
      <c r="AT1728" s="100"/>
      <c r="AU1728" s="100"/>
    </row>
    <row r="1729" spans="3:64" x14ac:dyDescent="0.2">
      <c r="C1729" s="26"/>
      <c r="D1729" s="26"/>
      <c r="AA1729" s="100"/>
      <c r="AB1729" s="100"/>
      <c r="AC1729" s="100"/>
      <c r="AD1729" s="100"/>
      <c r="AE1729" s="100"/>
      <c r="AG1729" s="121"/>
      <c r="AN1729" s="100"/>
      <c r="AO1729" s="100"/>
      <c r="AP1729" s="100"/>
      <c r="AQ1729" s="100"/>
      <c r="AR1729" s="100"/>
      <c r="AS1729" s="100"/>
      <c r="AT1729" s="100"/>
      <c r="AU1729" s="100"/>
    </row>
    <row r="1730" spans="3:64" x14ac:dyDescent="0.2">
      <c r="C1730" s="26"/>
      <c r="D1730" s="26"/>
      <c r="AA1730" s="100"/>
      <c r="AB1730" s="100"/>
      <c r="AC1730" s="100"/>
      <c r="AD1730" s="100"/>
      <c r="AE1730" s="100"/>
      <c r="AG1730" s="121"/>
      <c r="AN1730" s="100"/>
      <c r="AO1730" s="100"/>
      <c r="AP1730" s="100"/>
      <c r="AQ1730" s="100"/>
      <c r="AR1730" s="100"/>
      <c r="AS1730" s="100"/>
      <c r="AT1730" s="100"/>
      <c r="AU1730" s="100"/>
    </row>
    <row r="1731" spans="3:64" x14ac:dyDescent="0.2">
      <c r="C1731" s="26"/>
      <c r="D1731" s="26"/>
      <c r="AA1731" s="100"/>
      <c r="AB1731" s="100"/>
      <c r="AC1731" s="100"/>
      <c r="AD1731" s="100"/>
      <c r="AE1731" s="100"/>
      <c r="AG1731" s="121"/>
      <c r="AN1731" s="100"/>
      <c r="AO1731" s="100"/>
      <c r="AP1731" s="100"/>
      <c r="AQ1731" s="100"/>
      <c r="AR1731" s="100"/>
      <c r="AS1731" s="100"/>
      <c r="AT1731" s="100"/>
      <c r="AU1731" s="100"/>
    </row>
    <row r="1732" spans="3:64" x14ac:dyDescent="0.2">
      <c r="C1732" s="26"/>
      <c r="D1732" s="26"/>
      <c r="AA1732" s="100"/>
      <c r="AB1732" s="100"/>
      <c r="AC1732" s="100"/>
      <c r="AD1732" s="100"/>
      <c r="AE1732" s="100"/>
      <c r="AG1732" s="121"/>
      <c r="AN1732" s="100"/>
      <c r="AO1732" s="100"/>
      <c r="AP1732" s="100"/>
      <c r="AQ1732" s="100"/>
      <c r="AR1732" s="100"/>
      <c r="AS1732" s="100"/>
      <c r="AT1732" s="100"/>
      <c r="AU1732" s="100"/>
    </row>
    <row r="1733" spans="3:64" x14ac:dyDescent="0.2">
      <c r="C1733" s="26"/>
      <c r="D1733" s="26"/>
      <c r="AA1733" s="100"/>
      <c r="AB1733" s="100"/>
      <c r="AC1733" s="100"/>
      <c r="AD1733" s="100"/>
      <c r="AE1733" s="100"/>
      <c r="AG1733" s="121"/>
      <c r="AN1733" s="100"/>
      <c r="AO1733" s="100"/>
      <c r="AP1733" s="100"/>
      <c r="AQ1733" s="100"/>
      <c r="AR1733" s="100"/>
      <c r="AS1733" s="100"/>
      <c r="AT1733" s="100"/>
      <c r="AU1733" s="100"/>
      <c r="AV1733" s="100"/>
    </row>
    <row r="1734" spans="3:64" x14ac:dyDescent="0.2">
      <c r="C1734" s="26"/>
      <c r="D1734" s="26"/>
      <c r="AA1734" s="100"/>
      <c r="AB1734" s="100"/>
      <c r="AC1734" s="100"/>
      <c r="AD1734" s="100"/>
      <c r="AE1734" s="100"/>
      <c r="AG1734" s="121"/>
      <c r="AN1734" s="100"/>
      <c r="AO1734" s="100"/>
      <c r="AP1734" s="100"/>
      <c r="AQ1734" s="100"/>
      <c r="AR1734" s="100"/>
      <c r="AS1734" s="100"/>
      <c r="AT1734" s="100"/>
      <c r="AU1734" s="100"/>
    </row>
    <row r="1735" spans="3:64" x14ac:dyDescent="0.2">
      <c r="C1735" s="26"/>
      <c r="D1735" s="26"/>
      <c r="AA1735" s="100"/>
      <c r="AB1735" s="100"/>
      <c r="AC1735" s="100"/>
      <c r="AD1735" s="100"/>
      <c r="AE1735" s="100"/>
      <c r="AG1735" s="121"/>
      <c r="AN1735" s="100"/>
      <c r="AO1735" s="100"/>
      <c r="AP1735" s="100"/>
      <c r="AQ1735" s="100"/>
      <c r="AR1735" s="100"/>
      <c r="AS1735" s="100"/>
      <c r="AT1735" s="100"/>
      <c r="AU1735" s="100"/>
    </row>
    <row r="1736" spans="3:64" x14ac:dyDescent="0.2">
      <c r="C1736" s="26"/>
      <c r="D1736" s="26"/>
      <c r="AA1736" s="100"/>
      <c r="AB1736" s="100"/>
      <c r="AC1736" s="100"/>
      <c r="AD1736" s="100"/>
      <c r="AE1736" s="100"/>
      <c r="AG1736" s="121"/>
      <c r="AN1736" s="100"/>
      <c r="AO1736" s="100"/>
      <c r="AP1736" s="100"/>
      <c r="AQ1736" s="100"/>
      <c r="AR1736" s="100"/>
      <c r="AS1736" s="100"/>
      <c r="AT1736" s="100"/>
      <c r="AU1736" s="100"/>
      <c r="AV1736" s="100"/>
      <c r="AW1736" s="100"/>
      <c r="AX1736" s="100"/>
      <c r="AY1736" s="100"/>
      <c r="AZ1736" s="100"/>
      <c r="BA1736" s="100"/>
      <c r="BB1736" s="100"/>
      <c r="BC1736" s="100"/>
      <c r="BD1736" s="100"/>
      <c r="BE1736" s="100"/>
      <c r="BF1736" s="100"/>
      <c r="BG1736" s="100"/>
      <c r="BH1736" s="100"/>
      <c r="BI1736" s="100"/>
      <c r="BJ1736" s="100"/>
      <c r="BK1736" s="100"/>
      <c r="BL1736" s="100"/>
    </row>
    <row r="1737" spans="3:64" x14ac:dyDescent="0.2">
      <c r="C1737" s="26"/>
      <c r="D1737" s="26"/>
      <c r="AA1737" s="100"/>
      <c r="AB1737" s="100"/>
      <c r="AC1737" s="100"/>
      <c r="AD1737" s="100"/>
      <c r="AE1737" s="100"/>
      <c r="AG1737" s="121"/>
      <c r="AN1737" s="100"/>
      <c r="AO1737" s="100"/>
      <c r="AP1737" s="100"/>
      <c r="AQ1737" s="100"/>
      <c r="AR1737" s="100"/>
      <c r="AS1737" s="100"/>
      <c r="AT1737" s="100"/>
      <c r="AU1737" s="100"/>
    </row>
    <row r="1738" spans="3:64" x14ac:dyDescent="0.2">
      <c r="C1738" s="26"/>
      <c r="D1738" s="26"/>
      <c r="AA1738" s="100"/>
      <c r="AB1738" s="100"/>
      <c r="AC1738" s="100"/>
      <c r="AD1738" s="100"/>
      <c r="AE1738" s="100"/>
      <c r="AG1738" s="121"/>
      <c r="AN1738" s="100"/>
      <c r="AO1738" s="100"/>
      <c r="AP1738" s="100"/>
      <c r="AQ1738" s="100"/>
      <c r="AR1738" s="100"/>
      <c r="AS1738" s="100"/>
      <c r="AT1738" s="100"/>
      <c r="AU1738" s="100"/>
    </row>
    <row r="1739" spans="3:64" x14ac:dyDescent="0.2">
      <c r="C1739" s="26"/>
      <c r="D1739" s="26"/>
      <c r="AA1739" s="100"/>
      <c r="AB1739" s="100"/>
      <c r="AC1739" s="100"/>
      <c r="AD1739" s="100"/>
      <c r="AE1739" s="100"/>
      <c r="AG1739" s="121"/>
      <c r="AN1739" s="100"/>
      <c r="AO1739" s="100"/>
      <c r="AP1739" s="100"/>
      <c r="AQ1739" s="100"/>
      <c r="AR1739" s="100"/>
      <c r="AS1739" s="100"/>
      <c r="AT1739" s="100"/>
      <c r="AU1739" s="100"/>
    </row>
    <row r="1740" spans="3:64" x14ac:dyDescent="0.2">
      <c r="C1740" s="26"/>
      <c r="D1740" s="26"/>
      <c r="AA1740" s="100"/>
      <c r="AB1740" s="100"/>
      <c r="AC1740" s="100"/>
      <c r="AD1740" s="100"/>
      <c r="AE1740" s="100"/>
      <c r="AG1740" s="121"/>
      <c r="AN1740" s="100"/>
      <c r="AO1740" s="100"/>
      <c r="AP1740" s="100"/>
      <c r="AQ1740" s="100"/>
      <c r="AR1740" s="100"/>
      <c r="AS1740" s="100"/>
      <c r="AT1740" s="100"/>
      <c r="AU1740" s="100"/>
    </row>
    <row r="1741" spans="3:64" x14ac:dyDescent="0.2">
      <c r="C1741" s="26"/>
      <c r="D1741" s="26"/>
      <c r="AA1741" s="100"/>
      <c r="AB1741" s="100"/>
      <c r="AC1741" s="100"/>
      <c r="AD1741" s="100"/>
      <c r="AE1741" s="100"/>
      <c r="AG1741" s="121"/>
      <c r="AN1741" s="100"/>
      <c r="AO1741" s="100"/>
      <c r="AP1741" s="100"/>
      <c r="AQ1741" s="100"/>
      <c r="AR1741" s="100"/>
      <c r="AS1741" s="100"/>
      <c r="AT1741" s="100"/>
      <c r="AU1741" s="100"/>
    </row>
    <row r="1742" spans="3:64" x14ac:dyDescent="0.2">
      <c r="C1742" s="26"/>
      <c r="D1742" s="26"/>
      <c r="AA1742" s="100"/>
      <c r="AB1742" s="100"/>
      <c r="AC1742" s="100"/>
      <c r="AD1742" s="100"/>
      <c r="AE1742" s="100"/>
      <c r="AG1742" s="121"/>
      <c r="AN1742" s="100"/>
      <c r="AO1742" s="100"/>
      <c r="AP1742" s="100"/>
      <c r="AQ1742" s="100"/>
      <c r="AR1742" s="100"/>
      <c r="AS1742" s="100"/>
      <c r="AT1742" s="100"/>
      <c r="AU1742" s="100"/>
      <c r="AV1742" s="100"/>
      <c r="AW1742" s="100"/>
      <c r="AX1742" s="100"/>
      <c r="AY1742" s="100"/>
      <c r="AZ1742" s="100"/>
      <c r="BA1742" s="100"/>
      <c r="BB1742" s="100"/>
      <c r="BC1742" s="100"/>
      <c r="BD1742" s="100"/>
      <c r="BE1742" s="100"/>
      <c r="BF1742" s="100"/>
      <c r="BG1742" s="100"/>
      <c r="BH1742" s="100"/>
      <c r="BI1742" s="100"/>
      <c r="BJ1742" s="100"/>
      <c r="BK1742" s="100"/>
      <c r="BL1742" s="100"/>
    </row>
    <row r="1743" spans="3:64" x14ac:dyDescent="0.2">
      <c r="C1743" s="26"/>
      <c r="D1743" s="26"/>
      <c r="AA1743" s="100"/>
      <c r="AB1743" s="100"/>
      <c r="AC1743" s="100"/>
      <c r="AD1743" s="100"/>
      <c r="AE1743" s="100"/>
      <c r="AG1743" s="121"/>
      <c r="AN1743" s="100"/>
      <c r="AO1743" s="100"/>
      <c r="AP1743" s="100"/>
      <c r="AQ1743" s="100"/>
      <c r="AR1743" s="100"/>
      <c r="AS1743" s="100"/>
      <c r="AT1743" s="100"/>
      <c r="AU1743" s="100"/>
      <c r="AV1743" s="100"/>
      <c r="AW1743" s="100"/>
      <c r="AX1743" s="100"/>
      <c r="AY1743" s="100"/>
      <c r="AZ1743" s="100"/>
      <c r="BA1743" s="100"/>
      <c r="BB1743" s="100"/>
      <c r="BC1743" s="100"/>
      <c r="BD1743" s="100"/>
      <c r="BE1743" s="100"/>
      <c r="BF1743" s="100"/>
      <c r="BG1743" s="100"/>
      <c r="BH1743" s="100"/>
      <c r="BI1743" s="100"/>
      <c r="BJ1743" s="100"/>
      <c r="BK1743" s="100"/>
      <c r="BL1743" s="100"/>
    </row>
    <row r="1744" spans="3:64" x14ac:dyDescent="0.2">
      <c r="C1744" s="26"/>
      <c r="D1744" s="26"/>
      <c r="AA1744" s="100"/>
      <c r="AB1744" s="100"/>
      <c r="AC1744" s="100"/>
      <c r="AD1744" s="100"/>
      <c r="AE1744" s="100"/>
      <c r="AG1744" s="121"/>
      <c r="AN1744" s="100"/>
      <c r="AO1744" s="100"/>
      <c r="AP1744" s="100"/>
      <c r="AQ1744" s="100"/>
      <c r="AR1744" s="100"/>
      <c r="AS1744" s="100"/>
      <c r="AT1744" s="100"/>
      <c r="AU1744" s="100"/>
      <c r="AV1744" s="100"/>
    </row>
    <row r="1745" spans="3:64" x14ac:dyDescent="0.2">
      <c r="C1745" s="26"/>
      <c r="D1745" s="26"/>
      <c r="AA1745" s="100"/>
      <c r="AB1745" s="100"/>
      <c r="AC1745" s="100"/>
      <c r="AD1745" s="100"/>
      <c r="AE1745" s="100"/>
      <c r="AG1745" s="121"/>
      <c r="AN1745" s="100"/>
      <c r="AO1745" s="100"/>
      <c r="AP1745" s="100"/>
      <c r="AQ1745" s="100"/>
      <c r="AR1745" s="100"/>
      <c r="AS1745" s="100"/>
      <c r="AT1745" s="100"/>
      <c r="AU1745" s="100"/>
      <c r="AV1745" s="100"/>
    </row>
    <row r="1746" spans="3:64" x14ac:dyDescent="0.2">
      <c r="C1746" s="26"/>
      <c r="D1746" s="26"/>
      <c r="AA1746" s="100"/>
      <c r="AB1746" s="100"/>
      <c r="AC1746" s="100"/>
      <c r="AD1746" s="100"/>
      <c r="AE1746" s="100"/>
      <c r="AG1746" s="121"/>
      <c r="AN1746" s="100"/>
      <c r="AO1746" s="100"/>
      <c r="AP1746" s="100"/>
      <c r="AQ1746" s="100"/>
      <c r="AR1746" s="100"/>
      <c r="AS1746" s="100"/>
      <c r="AT1746" s="100"/>
      <c r="AU1746" s="100"/>
    </row>
    <row r="1747" spans="3:64" x14ac:dyDescent="0.2">
      <c r="C1747" s="26"/>
      <c r="D1747" s="26"/>
      <c r="AA1747" s="100"/>
      <c r="AB1747" s="100"/>
      <c r="AC1747" s="100"/>
      <c r="AD1747" s="100"/>
      <c r="AE1747" s="100"/>
      <c r="AG1747" s="121"/>
      <c r="AN1747" s="100"/>
      <c r="AO1747" s="100"/>
      <c r="AP1747" s="100"/>
      <c r="AQ1747" s="100"/>
      <c r="AR1747" s="100"/>
      <c r="AS1747" s="100"/>
      <c r="AT1747" s="100"/>
      <c r="AU1747" s="100"/>
    </row>
    <row r="1748" spans="3:64" x14ac:dyDescent="0.2">
      <c r="C1748" s="26"/>
      <c r="D1748" s="26"/>
      <c r="AA1748" s="100"/>
      <c r="AB1748" s="100"/>
      <c r="AC1748" s="100"/>
      <c r="AD1748" s="100"/>
      <c r="AE1748" s="100"/>
      <c r="AG1748" s="121"/>
      <c r="AN1748" s="100"/>
      <c r="AO1748" s="100"/>
      <c r="AP1748" s="100"/>
      <c r="AQ1748" s="100"/>
      <c r="AR1748" s="100"/>
      <c r="AS1748" s="100"/>
      <c r="AT1748" s="100"/>
      <c r="AU1748" s="100"/>
      <c r="AV1748" s="100"/>
      <c r="AW1748" s="100"/>
      <c r="AX1748" s="100"/>
      <c r="AY1748" s="100"/>
      <c r="AZ1748" s="100"/>
      <c r="BA1748" s="100"/>
      <c r="BB1748" s="100"/>
      <c r="BC1748" s="100"/>
      <c r="BD1748" s="100"/>
      <c r="BE1748" s="100"/>
      <c r="BF1748" s="100"/>
      <c r="BG1748" s="100"/>
      <c r="BH1748" s="100"/>
      <c r="BI1748" s="100"/>
      <c r="BJ1748" s="100"/>
      <c r="BK1748" s="100"/>
      <c r="BL1748" s="100"/>
    </row>
    <row r="1749" spans="3:64" x14ac:dyDescent="0.2">
      <c r="C1749" s="26"/>
      <c r="D1749" s="26"/>
      <c r="AA1749" s="100"/>
      <c r="AB1749" s="100"/>
      <c r="AC1749" s="100"/>
      <c r="AD1749" s="100"/>
      <c r="AE1749" s="100"/>
      <c r="AG1749" s="121"/>
      <c r="AN1749" s="100"/>
      <c r="AO1749" s="100"/>
      <c r="AP1749" s="100"/>
      <c r="AQ1749" s="100"/>
      <c r="AR1749" s="100"/>
      <c r="AS1749" s="100"/>
      <c r="AT1749" s="100"/>
      <c r="AU1749" s="100"/>
      <c r="AV1749" s="100"/>
      <c r="AX1749" s="100"/>
      <c r="AY1749" s="100"/>
      <c r="AZ1749" s="100"/>
      <c r="BA1749" s="100"/>
      <c r="BB1749" s="100"/>
      <c r="BC1749" s="100"/>
      <c r="BD1749" s="100"/>
      <c r="BE1749" s="100"/>
      <c r="BF1749" s="100"/>
      <c r="BG1749" s="100"/>
      <c r="BH1749" s="100"/>
      <c r="BI1749" s="100"/>
      <c r="BJ1749" s="100"/>
      <c r="BK1749" s="100"/>
      <c r="BL1749" s="100"/>
    </row>
    <row r="1750" spans="3:64" x14ac:dyDescent="0.2">
      <c r="C1750" s="26"/>
      <c r="D1750" s="26"/>
      <c r="AA1750" s="100"/>
      <c r="AB1750" s="100"/>
      <c r="AC1750" s="100"/>
      <c r="AD1750" s="100"/>
      <c r="AE1750" s="100"/>
      <c r="AG1750" s="121"/>
      <c r="AN1750" s="100"/>
      <c r="AO1750" s="100"/>
      <c r="AP1750" s="100"/>
      <c r="AQ1750" s="100"/>
      <c r="AR1750" s="100"/>
      <c r="AS1750" s="100"/>
      <c r="AT1750" s="100"/>
      <c r="AU1750" s="100"/>
    </row>
    <row r="1751" spans="3:64" x14ac:dyDescent="0.2">
      <c r="C1751" s="26"/>
      <c r="D1751" s="26"/>
      <c r="AA1751" s="100"/>
      <c r="AB1751" s="100"/>
      <c r="AC1751" s="100"/>
      <c r="AD1751" s="100"/>
      <c r="AE1751" s="100"/>
      <c r="AG1751" s="121"/>
      <c r="AN1751" s="100"/>
      <c r="AO1751" s="100"/>
      <c r="AP1751" s="100"/>
      <c r="AQ1751" s="100"/>
      <c r="AR1751" s="100"/>
      <c r="AS1751" s="100"/>
      <c r="AT1751" s="100"/>
      <c r="AU1751" s="100"/>
      <c r="AV1751" s="100"/>
    </row>
    <row r="1752" spans="3:64" x14ac:dyDescent="0.2">
      <c r="C1752" s="26"/>
      <c r="D1752" s="26"/>
      <c r="AA1752" s="100"/>
      <c r="AB1752" s="100"/>
      <c r="AC1752" s="100"/>
      <c r="AD1752" s="100"/>
      <c r="AE1752" s="100"/>
      <c r="AG1752" s="121"/>
      <c r="AN1752" s="100"/>
      <c r="AO1752" s="100"/>
      <c r="AP1752" s="100"/>
      <c r="AQ1752" s="100"/>
      <c r="AR1752" s="100"/>
      <c r="AS1752" s="100"/>
      <c r="AT1752" s="100"/>
      <c r="AU1752" s="100"/>
    </row>
    <row r="1753" spans="3:64" x14ac:dyDescent="0.2">
      <c r="C1753" s="26"/>
      <c r="D1753" s="26"/>
      <c r="AA1753" s="100"/>
      <c r="AB1753" s="100"/>
      <c r="AC1753" s="100"/>
      <c r="AD1753" s="100"/>
      <c r="AE1753" s="100"/>
      <c r="AG1753" s="121"/>
      <c r="AN1753" s="100"/>
      <c r="AO1753" s="100"/>
      <c r="AP1753" s="100"/>
      <c r="AQ1753" s="100"/>
      <c r="AR1753" s="100"/>
      <c r="AS1753" s="100"/>
      <c r="AT1753" s="100"/>
      <c r="AU1753" s="100"/>
      <c r="AV1753" s="100"/>
    </row>
    <row r="1754" spans="3:64" x14ac:dyDescent="0.2">
      <c r="C1754" s="26"/>
      <c r="D1754" s="26"/>
      <c r="AA1754" s="100"/>
      <c r="AB1754" s="100"/>
      <c r="AC1754" s="100"/>
      <c r="AD1754" s="100"/>
      <c r="AE1754" s="100"/>
      <c r="AG1754" s="121"/>
      <c r="AN1754" s="100"/>
      <c r="AO1754" s="100"/>
      <c r="AP1754" s="100"/>
      <c r="AQ1754" s="100"/>
      <c r="AR1754" s="100"/>
      <c r="AS1754" s="100"/>
      <c r="AT1754" s="100"/>
      <c r="AU1754" s="100"/>
    </row>
    <row r="1755" spans="3:64" x14ac:dyDescent="0.2">
      <c r="C1755" s="26"/>
      <c r="D1755" s="26"/>
      <c r="AA1755" s="100"/>
      <c r="AB1755" s="100"/>
      <c r="AC1755" s="100"/>
      <c r="AD1755" s="100"/>
      <c r="AE1755" s="100"/>
      <c r="AG1755" s="121"/>
      <c r="AN1755" s="100"/>
      <c r="AO1755" s="100"/>
      <c r="AP1755" s="100"/>
      <c r="AQ1755" s="100"/>
      <c r="AR1755" s="100"/>
      <c r="AS1755" s="100"/>
      <c r="AT1755" s="100"/>
      <c r="AU1755" s="100"/>
      <c r="AV1755" s="100"/>
    </row>
    <row r="1756" spans="3:64" x14ac:dyDescent="0.2">
      <c r="C1756" s="26"/>
      <c r="D1756" s="26"/>
      <c r="AA1756" s="100"/>
      <c r="AB1756" s="100"/>
      <c r="AC1756" s="100"/>
      <c r="AD1756" s="100"/>
      <c r="AE1756" s="100"/>
      <c r="AG1756" s="121"/>
      <c r="AN1756" s="100"/>
      <c r="AO1756" s="100"/>
      <c r="AP1756" s="100"/>
      <c r="AQ1756" s="100"/>
      <c r="AR1756" s="100"/>
      <c r="AS1756" s="100"/>
      <c r="AT1756" s="100"/>
      <c r="AU1756" s="100"/>
      <c r="AV1756" s="100"/>
      <c r="AW1756" s="100"/>
      <c r="AX1756" s="100"/>
      <c r="AY1756" s="100"/>
      <c r="AZ1756" s="100"/>
      <c r="BA1756" s="100"/>
      <c r="BB1756" s="100"/>
      <c r="BC1756" s="100"/>
      <c r="BD1756" s="100"/>
      <c r="BE1756" s="100"/>
      <c r="BF1756" s="100"/>
      <c r="BG1756" s="100"/>
      <c r="BH1756" s="100"/>
      <c r="BI1756" s="100"/>
      <c r="BJ1756" s="100"/>
      <c r="BK1756" s="100"/>
      <c r="BL1756" s="100"/>
    </row>
    <row r="1757" spans="3:64" x14ac:dyDescent="0.2">
      <c r="C1757" s="26"/>
      <c r="D1757" s="26"/>
      <c r="AA1757" s="100"/>
      <c r="AB1757" s="100"/>
      <c r="AC1757" s="100"/>
      <c r="AD1757" s="100"/>
      <c r="AE1757" s="100"/>
      <c r="AG1757" s="121"/>
      <c r="AN1757" s="100"/>
      <c r="AO1757" s="100"/>
      <c r="AP1757" s="100"/>
      <c r="AQ1757" s="100"/>
      <c r="AR1757" s="100"/>
      <c r="AS1757" s="100"/>
      <c r="AT1757" s="100"/>
      <c r="AU1757" s="100"/>
    </row>
    <row r="1758" spans="3:64" x14ac:dyDescent="0.2">
      <c r="C1758" s="26"/>
      <c r="D1758" s="26"/>
      <c r="AA1758" s="100"/>
      <c r="AB1758" s="100"/>
      <c r="AC1758" s="100"/>
      <c r="AD1758" s="100"/>
      <c r="AE1758" s="100"/>
      <c r="AG1758" s="121"/>
      <c r="AN1758" s="100"/>
      <c r="AO1758" s="100"/>
      <c r="AP1758" s="100"/>
      <c r="AQ1758" s="100"/>
      <c r="AR1758" s="100"/>
      <c r="AS1758" s="100"/>
      <c r="AT1758" s="100"/>
      <c r="AU1758" s="100"/>
    </row>
    <row r="1759" spans="3:64" x14ac:dyDescent="0.2">
      <c r="C1759" s="26"/>
      <c r="D1759" s="26"/>
      <c r="AA1759" s="100"/>
      <c r="AB1759" s="100"/>
      <c r="AC1759" s="100"/>
      <c r="AD1759" s="100"/>
      <c r="AE1759" s="100"/>
      <c r="AG1759" s="121"/>
      <c r="AN1759" s="100"/>
      <c r="AO1759" s="100"/>
      <c r="AP1759" s="100"/>
      <c r="AQ1759" s="100"/>
      <c r="AR1759" s="100"/>
      <c r="AS1759" s="100"/>
      <c r="AT1759" s="100"/>
      <c r="AU1759" s="100"/>
    </row>
    <row r="1760" spans="3:64" x14ac:dyDescent="0.2">
      <c r="C1760" s="26"/>
      <c r="D1760" s="26"/>
      <c r="AA1760" s="100"/>
      <c r="AB1760" s="100"/>
      <c r="AC1760" s="100"/>
      <c r="AD1760" s="100"/>
      <c r="AE1760" s="100"/>
      <c r="AG1760" s="121"/>
      <c r="AN1760" s="100"/>
      <c r="AO1760" s="100"/>
      <c r="AP1760" s="100"/>
      <c r="AQ1760" s="100"/>
      <c r="AR1760" s="100"/>
      <c r="AS1760" s="100"/>
      <c r="AT1760" s="100"/>
      <c r="AU1760" s="100"/>
    </row>
    <row r="1761" spans="3:48" x14ac:dyDescent="0.2">
      <c r="C1761" s="26"/>
      <c r="D1761" s="26"/>
      <c r="AA1761" s="100"/>
      <c r="AB1761" s="100"/>
      <c r="AC1761" s="100"/>
      <c r="AD1761" s="100"/>
      <c r="AE1761" s="100"/>
      <c r="AG1761" s="121"/>
      <c r="AN1761" s="100"/>
      <c r="AO1761" s="100"/>
      <c r="AP1761" s="100"/>
      <c r="AQ1761" s="100"/>
      <c r="AR1761" s="100"/>
      <c r="AS1761" s="100"/>
      <c r="AT1761" s="100"/>
      <c r="AU1761" s="100"/>
    </row>
    <row r="1762" spans="3:48" x14ac:dyDescent="0.2">
      <c r="C1762" s="26"/>
      <c r="D1762" s="26"/>
      <c r="AA1762" s="100"/>
      <c r="AB1762" s="100"/>
      <c r="AC1762" s="100"/>
      <c r="AD1762" s="100"/>
      <c r="AE1762" s="100"/>
      <c r="AG1762" s="121"/>
      <c r="AN1762" s="100"/>
      <c r="AO1762" s="100"/>
      <c r="AP1762" s="100"/>
      <c r="AQ1762" s="100"/>
      <c r="AR1762" s="100"/>
      <c r="AS1762" s="100"/>
      <c r="AT1762" s="100"/>
      <c r="AU1762" s="100"/>
    </row>
    <row r="1763" spans="3:48" x14ac:dyDescent="0.2">
      <c r="C1763" s="26"/>
      <c r="D1763" s="26"/>
      <c r="AA1763" s="100"/>
      <c r="AB1763" s="100"/>
      <c r="AC1763" s="100"/>
      <c r="AD1763" s="100"/>
      <c r="AE1763" s="100"/>
      <c r="AG1763" s="121"/>
      <c r="AN1763" s="100"/>
      <c r="AO1763" s="100"/>
      <c r="AP1763" s="100"/>
      <c r="AQ1763" s="100"/>
      <c r="AR1763" s="100"/>
      <c r="AS1763" s="100"/>
      <c r="AT1763" s="100"/>
      <c r="AU1763" s="100"/>
    </row>
    <row r="1764" spans="3:48" x14ac:dyDescent="0.2">
      <c r="C1764" s="26"/>
      <c r="D1764" s="26"/>
      <c r="AA1764" s="100"/>
      <c r="AB1764" s="100"/>
      <c r="AC1764" s="100"/>
      <c r="AD1764" s="100"/>
      <c r="AE1764" s="100"/>
      <c r="AG1764" s="121"/>
      <c r="AN1764" s="100"/>
      <c r="AO1764" s="100"/>
      <c r="AP1764" s="100"/>
      <c r="AQ1764" s="100"/>
      <c r="AR1764" s="100"/>
      <c r="AS1764" s="100"/>
      <c r="AT1764" s="100"/>
      <c r="AU1764" s="100"/>
    </row>
    <row r="1765" spans="3:48" x14ac:dyDescent="0.2">
      <c r="C1765" s="26"/>
      <c r="D1765" s="26"/>
      <c r="AA1765" s="100"/>
      <c r="AB1765" s="100"/>
      <c r="AC1765" s="100"/>
      <c r="AD1765" s="100"/>
      <c r="AE1765" s="100"/>
      <c r="AG1765" s="121"/>
      <c r="AN1765" s="100"/>
      <c r="AO1765" s="100"/>
      <c r="AP1765" s="100"/>
      <c r="AQ1765" s="100"/>
      <c r="AR1765" s="100"/>
      <c r="AS1765" s="100"/>
      <c r="AT1765" s="100"/>
      <c r="AU1765" s="100"/>
    </row>
    <row r="1766" spans="3:48" x14ac:dyDescent="0.2">
      <c r="C1766" s="26"/>
      <c r="D1766" s="26"/>
      <c r="AA1766" s="100"/>
      <c r="AB1766" s="100"/>
      <c r="AC1766" s="100"/>
      <c r="AD1766" s="100"/>
      <c r="AE1766" s="100"/>
      <c r="AG1766" s="121"/>
      <c r="AN1766" s="100"/>
      <c r="AO1766" s="100"/>
      <c r="AP1766" s="100"/>
      <c r="AQ1766" s="100"/>
      <c r="AR1766" s="100"/>
      <c r="AS1766" s="100"/>
      <c r="AT1766" s="100"/>
      <c r="AU1766" s="100"/>
    </row>
    <row r="1767" spans="3:48" x14ac:dyDescent="0.2">
      <c r="C1767" s="26"/>
      <c r="D1767" s="26"/>
      <c r="AA1767" s="100"/>
      <c r="AB1767" s="100"/>
      <c r="AC1767" s="100"/>
      <c r="AD1767" s="100"/>
      <c r="AE1767" s="100"/>
      <c r="AG1767" s="121"/>
      <c r="AN1767" s="100"/>
      <c r="AO1767" s="100"/>
      <c r="AP1767" s="100"/>
      <c r="AQ1767" s="100"/>
      <c r="AR1767" s="100"/>
      <c r="AS1767" s="100"/>
      <c r="AT1767" s="100"/>
      <c r="AU1767" s="100"/>
      <c r="AV1767" s="100"/>
    </row>
    <row r="1768" spans="3:48" x14ac:dyDescent="0.2">
      <c r="C1768" s="26"/>
      <c r="D1768" s="26"/>
      <c r="AA1768" s="100"/>
      <c r="AB1768" s="100"/>
      <c r="AC1768" s="100"/>
      <c r="AD1768" s="100"/>
      <c r="AE1768" s="100"/>
      <c r="AG1768" s="121"/>
      <c r="AN1768" s="100"/>
      <c r="AO1768" s="100"/>
      <c r="AP1768" s="100"/>
      <c r="AQ1768" s="100"/>
      <c r="AR1768" s="100"/>
      <c r="AS1768" s="100"/>
      <c r="AT1768" s="100"/>
      <c r="AU1768" s="100"/>
    </row>
    <row r="1769" spans="3:48" x14ac:dyDescent="0.2">
      <c r="C1769" s="26"/>
      <c r="D1769" s="26"/>
      <c r="AA1769" s="100"/>
      <c r="AB1769" s="100"/>
      <c r="AC1769" s="100"/>
      <c r="AD1769" s="100"/>
      <c r="AE1769" s="100"/>
      <c r="AG1769" s="121"/>
      <c r="AN1769" s="100"/>
      <c r="AO1769" s="100"/>
      <c r="AP1769" s="100"/>
      <c r="AQ1769" s="100"/>
      <c r="AR1769" s="100"/>
      <c r="AS1769" s="100"/>
      <c r="AT1769" s="100"/>
      <c r="AU1769" s="100"/>
    </row>
    <row r="1770" spans="3:48" x14ac:dyDescent="0.2">
      <c r="C1770" s="26"/>
      <c r="D1770" s="26"/>
      <c r="AA1770" s="100"/>
      <c r="AB1770" s="100"/>
      <c r="AC1770" s="100"/>
      <c r="AD1770" s="100"/>
      <c r="AE1770" s="100"/>
      <c r="AG1770" s="121"/>
      <c r="AN1770" s="100"/>
      <c r="AO1770" s="100"/>
      <c r="AP1770" s="100"/>
      <c r="AQ1770" s="100"/>
      <c r="AR1770" s="100"/>
      <c r="AS1770" s="100"/>
      <c r="AT1770" s="100"/>
      <c r="AU1770" s="100"/>
    </row>
    <row r="1771" spans="3:48" x14ac:dyDescent="0.2">
      <c r="C1771" s="26"/>
      <c r="D1771" s="26"/>
      <c r="AA1771" s="100"/>
      <c r="AB1771" s="100"/>
      <c r="AC1771" s="100"/>
      <c r="AD1771" s="100"/>
      <c r="AE1771" s="100"/>
      <c r="AG1771" s="121"/>
      <c r="AN1771" s="100"/>
      <c r="AO1771" s="100"/>
      <c r="AP1771" s="100"/>
      <c r="AQ1771" s="100"/>
      <c r="AR1771" s="100"/>
      <c r="AS1771" s="100"/>
      <c r="AT1771" s="100"/>
      <c r="AU1771" s="100"/>
    </row>
    <row r="1772" spans="3:48" x14ac:dyDescent="0.2">
      <c r="C1772" s="26"/>
      <c r="D1772" s="26"/>
      <c r="AA1772" s="100"/>
      <c r="AB1772" s="100"/>
      <c r="AC1772" s="100"/>
      <c r="AD1772" s="100"/>
      <c r="AE1772" s="100"/>
      <c r="AG1772" s="121"/>
      <c r="AN1772" s="100"/>
      <c r="AO1772" s="100"/>
      <c r="AP1772" s="100"/>
      <c r="AQ1772" s="100"/>
      <c r="AR1772" s="100"/>
      <c r="AS1772" s="100"/>
      <c r="AT1772" s="100"/>
      <c r="AU1772" s="100"/>
      <c r="AV1772" s="100"/>
    </row>
    <row r="1773" spans="3:48" x14ac:dyDescent="0.2">
      <c r="C1773" s="26"/>
      <c r="D1773" s="26"/>
      <c r="AA1773" s="100"/>
      <c r="AB1773" s="100"/>
      <c r="AC1773" s="100"/>
      <c r="AD1773" s="100"/>
      <c r="AE1773" s="100"/>
      <c r="AG1773" s="121"/>
      <c r="AN1773" s="100"/>
      <c r="AO1773" s="100"/>
      <c r="AP1773" s="100"/>
      <c r="AQ1773" s="100"/>
      <c r="AR1773" s="100"/>
      <c r="AS1773" s="100"/>
      <c r="AT1773" s="100"/>
      <c r="AU1773" s="100"/>
    </row>
    <row r="1774" spans="3:48" x14ac:dyDescent="0.2">
      <c r="C1774" s="26"/>
      <c r="D1774" s="26"/>
      <c r="AA1774" s="100"/>
      <c r="AB1774" s="100"/>
      <c r="AC1774" s="100"/>
      <c r="AD1774" s="100"/>
      <c r="AE1774" s="100"/>
      <c r="AG1774" s="121"/>
      <c r="AN1774" s="100"/>
      <c r="AO1774" s="100"/>
      <c r="AP1774" s="100"/>
      <c r="AQ1774" s="100"/>
      <c r="AR1774" s="100"/>
      <c r="AS1774" s="100"/>
      <c r="AT1774" s="100"/>
      <c r="AU1774" s="100"/>
    </row>
    <row r="1775" spans="3:48" x14ac:dyDescent="0.2">
      <c r="C1775" s="26"/>
      <c r="D1775" s="26"/>
      <c r="AA1775" s="100"/>
      <c r="AB1775" s="100"/>
      <c r="AC1775" s="100"/>
      <c r="AD1775" s="100"/>
      <c r="AE1775" s="100"/>
      <c r="AG1775" s="121"/>
      <c r="AN1775" s="100"/>
      <c r="AO1775" s="100"/>
      <c r="AP1775" s="100"/>
      <c r="AQ1775" s="100"/>
      <c r="AR1775" s="100"/>
      <c r="AS1775" s="100"/>
      <c r="AT1775" s="100"/>
      <c r="AU1775" s="100"/>
    </row>
    <row r="1776" spans="3:48" x14ac:dyDescent="0.2">
      <c r="C1776" s="26"/>
      <c r="D1776" s="26"/>
      <c r="AA1776" s="100"/>
      <c r="AB1776" s="100"/>
      <c r="AC1776" s="100"/>
      <c r="AD1776" s="100"/>
      <c r="AE1776" s="100"/>
      <c r="AG1776" s="121"/>
      <c r="AN1776" s="100"/>
      <c r="AO1776" s="100"/>
      <c r="AP1776" s="100"/>
      <c r="AQ1776" s="100"/>
      <c r="AR1776" s="100"/>
      <c r="AS1776" s="100"/>
      <c r="AT1776" s="100"/>
      <c r="AU1776" s="100"/>
    </row>
    <row r="1777" spans="3:64" x14ac:dyDescent="0.2">
      <c r="C1777" s="26"/>
      <c r="D1777" s="26"/>
      <c r="AA1777" s="100"/>
      <c r="AB1777" s="100"/>
      <c r="AC1777" s="100"/>
      <c r="AD1777" s="100"/>
      <c r="AE1777" s="100"/>
      <c r="AG1777" s="121"/>
      <c r="AN1777" s="100"/>
      <c r="AO1777" s="100"/>
      <c r="AP1777" s="100"/>
      <c r="AQ1777" s="100"/>
      <c r="AR1777" s="100"/>
      <c r="AS1777" s="100"/>
      <c r="AT1777" s="100"/>
      <c r="AU1777" s="100"/>
    </row>
    <row r="1778" spans="3:64" x14ac:dyDescent="0.2">
      <c r="C1778" s="26"/>
      <c r="D1778" s="26"/>
      <c r="AA1778" s="100"/>
      <c r="AB1778" s="100"/>
      <c r="AC1778" s="100"/>
      <c r="AD1778" s="100"/>
      <c r="AE1778" s="100"/>
      <c r="AG1778" s="121"/>
      <c r="AN1778" s="100"/>
      <c r="AO1778" s="100"/>
      <c r="AP1778" s="100"/>
      <c r="AQ1778" s="100"/>
      <c r="AR1778" s="100"/>
      <c r="AS1778" s="100"/>
      <c r="AT1778" s="100"/>
      <c r="AU1778" s="100"/>
    </row>
    <row r="1779" spans="3:64" x14ac:dyDescent="0.2">
      <c r="C1779" s="26"/>
      <c r="D1779" s="26"/>
      <c r="AA1779" s="100"/>
      <c r="AB1779" s="100"/>
      <c r="AC1779" s="100"/>
      <c r="AD1779" s="100"/>
      <c r="AE1779" s="100"/>
      <c r="AG1779" s="121"/>
      <c r="AN1779" s="100"/>
      <c r="AO1779" s="100"/>
      <c r="AP1779" s="100"/>
      <c r="AQ1779" s="100"/>
      <c r="AR1779" s="100"/>
      <c r="AS1779" s="100"/>
      <c r="AT1779" s="100"/>
      <c r="AU1779" s="100"/>
    </row>
    <row r="1780" spans="3:64" x14ac:dyDescent="0.2">
      <c r="C1780" s="26"/>
      <c r="D1780" s="26"/>
      <c r="AA1780" s="100"/>
      <c r="AB1780" s="100"/>
      <c r="AC1780" s="100"/>
      <c r="AD1780" s="100"/>
      <c r="AE1780" s="100"/>
      <c r="AG1780" s="121"/>
      <c r="AN1780" s="100"/>
      <c r="AO1780" s="100"/>
      <c r="AP1780" s="100"/>
      <c r="AQ1780" s="100"/>
      <c r="AR1780" s="100"/>
      <c r="AS1780" s="100"/>
      <c r="AT1780" s="100"/>
      <c r="AU1780" s="100"/>
    </row>
    <row r="1781" spans="3:64" x14ac:dyDescent="0.2">
      <c r="C1781" s="26"/>
      <c r="D1781" s="26"/>
      <c r="AA1781" s="100"/>
      <c r="AB1781" s="100"/>
      <c r="AC1781" s="100"/>
      <c r="AD1781" s="100"/>
      <c r="AE1781" s="100"/>
      <c r="AG1781" s="121"/>
      <c r="AN1781" s="100"/>
      <c r="AO1781" s="100"/>
      <c r="AP1781" s="100"/>
      <c r="AQ1781" s="100"/>
      <c r="AR1781" s="100"/>
      <c r="AS1781" s="100"/>
      <c r="AT1781" s="100"/>
      <c r="AU1781" s="100"/>
      <c r="AV1781" s="100"/>
    </row>
    <row r="1782" spans="3:64" x14ac:dyDescent="0.2">
      <c r="C1782" s="26"/>
      <c r="D1782" s="26"/>
      <c r="AA1782" s="100"/>
      <c r="AB1782" s="100"/>
      <c r="AC1782" s="100"/>
      <c r="AD1782" s="100"/>
      <c r="AE1782" s="100"/>
      <c r="AG1782" s="121"/>
      <c r="AN1782" s="100"/>
      <c r="AO1782" s="100"/>
      <c r="AP1782" s="100"/>
      <c r="AQ1782" s="100"/>
      <c r="AR1782" s="100"/>
      <c r="AS1782" s="100"/>
      <c r="AT1782" s="100"/>
      <c r="AU1782" s="100"/>
    </row>
    <row r="1783" spans="3:64" x14ac:dyDescent="0.2">
      <c r="C1783" s="26"/>
      <c r="D1783" s="26"/>
      <c r="AA1783" s="100"/>
      <c r="AB1783" s="100"/>
      <c r="AC1783" s="100"/>
      <c r="AD1783" s="100"/>
      <c r="AE1783" s="100"/>
      <c r="AG1783" s="121"/>
      <c r="AN1783" s="100"/>
      <c r="AO1783" s="100"/>
      <c r="AP1783" s="100"/>
      <c r="AQ1783" s="100"/>
      <c r="AR1783" s="100"/>
      <c r="AS1783" s="100"/>
      <c r="AT1783" s="100"/>
      <c r="AU1783" s="100"/>
      <c r="AV1783" s="100"/>
      <c r="AX1783" s="100"/>
    </row>
    <row r="1784" spans="3:64" x14ac:dyDescent="0.2">
      <c r="C1784" s="26"/>
      <c r="D1784" s="26"/>
      <c r="AA1784" s="100"/>
      <c r="AB1784" s="100"/>
      <c r="AC1784" s="100"/>
      <c r="AD1784" s="100"/>
      <c r="AE1784" s="100"/>
      <c r="AG1784" s="121"/>
      <c r="AN1784" s="100"/>
      <c r="AO1784" s="100"/>
      <c r="AP1784" s="100"/>
      <c r="AQ1784" s="100"/>
      <c r="AR1784" s="100"/>
      <c r="AS1784" s="100"/>
      <c r="AT1784" s="100"/>
      <c r="AU1784" s="100"/>
      <c r="AV1784" s="100"/>
      <c r="AW1784" s="100"/>
      <c r="AX1784" s="100"/>
      <c r="AY1784" s="100"/>
      <c r="AZ1784" s="100"/>
      <c r="BA1784" s="100"/>
      <c r="BB1784" s="100"/>
      <c r="BC1784" s="100"/>
      <c r="BD1784" s="100"/>
      <c r="BE1784" s="100"/>
      <c r="BF1784" s="100"/>
      <c r="BG1784" s="100"/>
      <c r="BH1784" s="100"/>
      <c r="BI1784" s="100"/>
      <c r="BJ1784" s="100"/>
      <c r="BK1784" s="100"/>
      <c r="BL1784" s="100"/>
    </row>
    <row r="1785" spans="3:64" x14ac:dyDescent="0.2">
      <c r="C1785" s="26"/>
      <c r="D1785" s="26"/>
      <c r="AA1785" s="100"/>
      <c r="AB1785" s="100"/>
      <c r="AC1785" s="100"/>
      <c r="AD1785" s="100"/>
      <c r="AE1785" s="100"/>
      <c r="AG1785" s="121"/>
      <c r="AN1785" s="100"/>
      <c r="AO1785" s="100"/>
      <c r="AP1785" s="100"/>
      <c r="AQ1785" s="100"/>
      <c r="AR1785" s="100"/>
      <c r="AS1785" s="100"/>
      <c r="AT1785" s="100"/>
      <c r="AU1785" s="100"/>
    </row>
    <row r="1786" spans="3:64" x14ac:dyDescent="0.2">
      <c r="C1786" s="26"/>
      <c r="D1786" s="26"/>
      <c r="AA1786" s="100"/>
      <c r="AB1786" s="100"/>
      <c r="AC1786" s="100"/>
      <c r="AD1786" s="100"/>
      <c r="AE1786" s="100"/>
      <c r="AG1786" s="121"/>
      <c r="AN1786" s="100"/>
      <c r="AO1786" s="100"/>
      <c r="AP1786" s="100"/>
      <c r="AQ1786" s="100"/>
      <c r="AR1786" s="100"/>
      <c r="AS1786" s="100"/>
      <c r="AT1786" s="100"/>
      <c r="AU1786" s="100"/>
    </row>
    <row r="1787" spans="3:64" x14ac:dyDescent="0.2">
      <c r="C1787" s="26"/>
      <c r="D1787" s="26"/>
      <c r="AA1787" s="100"/>
      <c r="AB1787" s="100"/>
      <c r="AC1787" s="100"/>
      <c r="AD1787" s="100"/>
      <c r="AE1787" s="100"/>
      <c r="AG1787" s="121"/>
      <c r="AN1787" s="100"/>
      <c r="AO1787" s="100"/>
      <c r="AP1787" s="100"/>
      <c r="AQ1787" s="100"/>
      <c r="AR1787" s="100"/>
      <c r="AS1787" s="100"/>
      <c r="AT1787" s="100"/>
      <c r="AU1787" s="100"/>
    </row>
    <row r="1788" spans="3:64" x14ac:dyDescent="0.2">
      <c r="C1788" s="26"/>
      <c r="D1788" s="26"/>
      <c r="AA1788" s="100"/>
      <c r="AB1788" s="100"/>
      <c r="AC1788" s="100"/>
      <c r="AD1788" s="100"/>
      <c r="AE1788" s="100"/>
      <c r="AG1788" s="121"/>
      <c r="AN1788" s="100"/>
      <c r="AO1788" s="100"/>
      <c r="AP1788" s="100"/>
      <c r="AQ1788" s="100"/>
      <c r="AR1788" s="100"/>
      <c r="AS1788" s="100"/>
      <c r="AT1788" s="100"/>
      <c r="AU1788" s="100"/>
      <c r="AV1788" s="100"/>
      <c r="AX1788" s="100"/>
    </row>
    <row r="1789" spans="3:64" x14ac:dyDescent="0.2">
      <c r="C1789" s="26"/>
      <c r="D1789" s="26"/>
      <c r="AA1789" s="100"/>
      <c r="AB1789" s="100"/>
      <c r="AC1789" s="100"/>
      <c r="AD1789" s="100"/>
      <c r="AE1789" s="100"/>
      <c r="AG1789" s="121"/>
      <c r="AN1789" s="100"/>
      <c r="AO1789" s="100"/>
      <c r="AP1789" s="100"/>
      <c r="AQ1789" s="100"/>
      <c r="AR1789" s="100"/>
      <c r="AS1789" s="100"/>
      <c r="AT1789" s="100"/>
      <c r="AU1789" s="100"/>
      <c r="AV1789" s="100"/>
      <c r="AW1789" s="100"/>
      <c r="AX1789" s="100"/>
      <c r="AY1789" s="100"/>
      <c r="AZ1789" s="100"/>
      <c r="BA1789" s="100"/>
      <c r="BB1789" s="100"/>
      <c r="BC1789" s="100"/>
      <c r="BD1789" s="100"/>
      <c r="BE1789" s="100"/>
      <c r="BF1789" s="100"/>
      <c r="BG1789" s="100"/>
      <c r="BH1789" s="100"/>
      <c r="BI1789" s="100"/>
      <c r="BJ1789" s="100"/>
      <c r="BK1789" s="100"/>
      <c r="BL1789" s="100"/>
    </row>
    <row r="1790" spans="3:64" x14ac:dyDescent="0.2">
      <c r="C1790" s="26"/>
      <c r="D1790" s="26"/>
      <c r="AA1790" s="100"/>
      <c r="AB1790" s="100"/>
      <c r="AC1790" s="100"/>
      <c r="AD1790" s="100"/>
      <c r="AE1790" s="100"/>
      <c r="AG1790" s="121"/>
      <c r="AN1790" s="100"/>
      <c r="AO1790" s="100"/>
      <c r="AP1790" s="100"/>
      <c r="AQ1790" s="100"/>
      <c r="AR1790" s="100"/>
      <c r="AS1790" s="100"/>
      <c r="AT1790" s="100"/>
      <c r="AU1790" s="100"/>
    </row>
    <row r="1791" spans="3:64" x14ac:dyDescent="0.2">
      <c r="C1791" s="26"/>
      <c r="D1791" s="26"/>
      <c r="AA1791" s="100"/>
      <c r="AB1791" s="100"/>
      <c r="AC1791" s="100"/>
      <c r="AD1791" s="100"/>
      <c r="AE1791" s="100"/>
      <c r="AG1791" s="121"/>
      <c r="AN1791" s="100"/>
      <c r="AO1791" s="100"/>
      <c r="AP1791" s="100"/>
      <c r="AQ1791" s="100"/>
      <c r="AR1791" s="100"/>
      <c r="AS1791" s="100"/>
      <c r="AT1791" s="100"/>
      <c r="AU1791" s="100"/>
    </row>
    <row r="1792" spans="3:64" x14ac:dyDescent="0.2">
      <c r="C1792" s="26"/>
      <c r="D1792" s="26"/>
      <c r="AA1792" s="100"/>
      <c r="AB1792" s="100"/>
      <c r="AC1792" s="100"/>
      <c r="AD1792" s="100"/>
      <c r="AE1792" s="100"/>
      <c r="AG1792" s="121"/>
      <c r="AN1792" s="100"/>
      <c r="AO1792" s="100"/>
      <c r="AP1792" s="100"/>
      <c r="AQ1792" s="100"/>
      <c r="AR1792" s="100"/>
      <c r="AS1792" s="100"/>
      <c r="AT1792" s="100"/>
      <c r="AU1792" s="100"/>
    </row>
    <row r="1793" spans="3:64" x14ac:dyDescent="0.2">
      <c r="C1793" s="26"/>
      <c r="D1793" s="26"/>
      <c r="AA1793" s="100"/>
      <c r="AB1793" s="100"/>
      <c r="AC1793" s="100"/>
      <c r="AD1793" s="100"/>
      <c r="AE1793" s="100"/>
      <c r="AG1793" s="121"/>
      <c r="AN1793" s="100"/>
      <c r="AO1793" s="100"/>
      <c r="AP1793" s="100"/>
      <c r="AQ1793" s="100"/>
      <c r="AR1793" s="100"/>
      <c r="AS1793" s="100"/>
      <c r="AT1793" s="100"/>
      <c r="AU1793" s="100"/>
    </row>
    <row r="1794" spans="3:64" x14ac:dyDescent="0.2">
      <c r="C1794" s="26"/>
      <c r="D1794" s="26"/>
      <c r="AA1794" s="100"/>
      <c r="AB1794" s="100"/>
      <c r="AC1794" s="100"/>
      <c r="AD1794" s="100"/>
      <c r="AE1794" s="100"/>
      <c r="AG1794" s="121"/>
      <c r="AN1794" s="100"/>
      <c r="AO1794" s="100"/>
      <c r="AP1794" s="100"/>
      <c r="AQ1794" s="100"/>
      <c r="AR1794" s="100"/>
      <c r="AS1794" s="100"/>
      <c r="AT1794" s="100"/>
      <c r="AU1794" s="100"/>
      <c r="AV1794" s="100"/>
      <c r="AX1794" s="100"/>
    </row>
    <row r="1795" spans="3:64" x14ac:dyDescent="0.2">
      <c r="C1795" s="26"/>
      <c r="D1795" s="26"/>
      <c r="AA1795" s="100"/>
      <c r="AB1795" s="100"/>
      <c r="AC1795" s="100"/>
      <c r="AD1795" s="100"/>
      <c r="AE1795" s="100"/>
      <c r="AG1795" s="121"/>
      <c r="AN1795" s="100"/>
      <c r="AO1795" s="100"/>
      <c r="AP1795" s="100"/>
      <c r="AQ1795" s="100"/>
      <c r="AR1795" s="100"/>
      <c r="AS1795" s="100"/>
      <c r="AT1795" s="100"/>
      <c r="AU1795" s="100"/>
    </row>
    <row r="1796" spans="3:64" x14ac:dyDescent="0.2">
      <c r="C1796" s="26"/>
      <c r="D1796" s="26"/>
      <c r="AA1796" s="100"/>
      <c r="AB1796" s="100"/>
      <c r="AC1796" s="100"/>
      <c r="AD1796" s="100"/>
      <c r="AE1796" s="100"/>
      <c r="AG1796" s="121"/>
      <c r="AN1796" s="100"/>
      <c r="AO1796" s="100"/>
      <c r="AP1796" s="100"/>
      <c r="AQ1796" s="100"/>
      <c r="AR1796" s="100"/>
      <c r="AS1796" s="100"/>
      <c r="AT1796" s="100"/>
      <c r="AU1796" s="100"/>
    </row>
    <row r="1797" spans="3:64" x14ac:dyDescent="0.2">
      <c r="C1797" s="26"/>
      <c r="D1797" s="26"/>
      <c r="AA1797" s="100"/>
      <c r="AB1797" s="100"/>
      <c r="AC1797" s="100"/>
      <c r="AD1797" s="100"/>
      <c r="AE1797" s="100"/>
      <c r="AG1797" s="121"/>
      <c r="AN1797" s="100"/>
      <c r="AO1797" s="100"/>
      <c r="AP1797" s="100"/>
      <c r="AQ1797" s="100"/>
      <c r="AR1797" s="100"/>
      <c r="AS1797" s="100"/>
      <c r="AT1797" s="100"/>
      <c r="AU1797" s="100"/>
    </row>
    <row r="1798" spans="3:64" x14ac:dyDescent="0.2">
      <c r="C1798" s="26"/>
      <c r="D1798" s="26"/>
      <c r="AA1798" s="100"/>
      <c r="AB1798" s="100"/>
      <c r="AC1798" s="100"/>
      <c r="AD1798" s="100"/>
      <c r="AE1798" s="100"/>
      <c r="AG1798" s="121"/>
      <c r="AN1798" s="100"/>
      <c r="AO1798" s="100"/>
      <c r="AP1798" s="100"/>
      <c r="AQ1798" s="100"/>
      <c r="AR1798" s="100"/>
      <c r="AS1798" s="100"/>
      <c r="AT1798" s="100"/>
      <c r="AU1798" s="100"/>
    </row>
    <row r="1799" spans="3:64" x14ac:dyDescent="0.2">
      <c r="C1799" s="26"/>
      <c r="D1799" s="26"/>
      <c r="AA1799" s="100"/>
      <c r="AB1799" s="100"/>
      <c r="AC1799" s="100"/>
      <c r="AD1799" s="100"/>
      <c r="AE1799" s="100"/>
      <c r="AG1799" s="121"/>
      <c r="AN1799" s="100"/>
      <c r="AO1799" s="100"/>
      <c r="AP1799" s="100"/>
      <c r="AQ1799" s="100"/>
      <c r="AR1799" s="100"/>
      <c r="AS1799" s="100"/>
      <c r="AT1799" s="100"/>
      <c r="AU1799" s="100"/>
    </row>
    <row r="1800" spans="3:64" x14ac:dyDescent="0.2">
      <c r="C1800" s="26"/>
      <c r="D1800" s="26"/>
      <c r="AA1800" s="100"/>
      <c r="AB1800" s="100"/>
      <c r="AC1800" s="100"/>
      <c r="AD1800" s="100"/>
      <c r="AE1800" s="100"/>
      <c r="AG1800" s="121"/>
      <c r="AN1800" s="100"/>
      <c r="AO1800" s="100"/>
      <c r="AP1800" s="100"/>
      <c r="AQ1800" s="100"/>
      <c r="AR1800" s="100"/>
      <c r="AS1800" s="100"/>
      <c r="AT1800" s="100"/>
      <c r="AU1800" s="100"/>
    </row>
    <row r="1801" spans="3:64" x14ac:dyDescent="0.2">
      <c r="C1801" s="26"/>
      <c r="D1801" s="26"/>
      <c r="AA1801" s="100"/>
      <c r="AB1801" s="100"/>
      <c r="AC1801" s="100"/>
      <c r="AD1801" s="100"/>
      <c r="AE1801" s="100"/>
      <c r="AG1801" s="121"/>
      <c r="AN1801" s="100"/>
      <c r="AO1801" s="100"/>
      <c r="AP1801" s="100"/>
      <c r="AQ1801" s="100"/>
      <c r="AR1801" s="100"/>
      <c r="AS1801" s="100"/>
      <c r="AT1801" s="100"/>
      <c r="AU1801" s="100"/>
      <c r="AV1801" s="100"/>
      <c r="AX1801" s="100"/>
      <c r="AY1801" s="100"/>
      <c r="AZ1801" s="100"/>
      <c r="BA1801" s="100"/>
      <c r="BB1801" s="100"/>
      <c r="BC1801" s="100"/>
      <c r="BD1801" s="100"/>
      <c r="BE1801" s="100"/>
      <c r="BF1801" s="100"/>
      <c r="BG1801" s="100"/>
      <c r="BH1801" s="100"/>
      <c r="BI1801" s="100"/>
      <c r="BJ1801" s="100"/>
      <c r="BK1801" s="100"/>
      <c r="BL1801" s="100"/>
    </row>
    <row r="1802" spans="3:64" x14ac:dyDescent="0.2">
      <c r="C1802" s="26"/>
      <c r="D1802" s="26"/>
      <c r="AA1802" s="100"/>
      <c r="AB1802" s="100"/>
      <c r="AC1802" s="100"/>
      <c r="AD1802" s="100"/>
      <c r="AE1802" s="100"/>
      <c r="AG1802" s="121"/>
      <c r="AN1802" s="100"/>
      <c r="AO1802" s="100"/>
      <c r="AP1802" s="100"/>
      <c r="AQ1802" s="100"/>
      <c r="AR1802" s="100"/>
      <c r="AS1802" s="100"/>
      <c r="AT1802" s="100"/>
      <c r="AU1802" s="100"/>
      <c r="AV1802" s="100"/>
    </row>
    <row r="1803" spans="3:64" x14ac:dyDescent="0.2">
      <c r="C1803" s="26"/>
      <c r="D1803" s="26"/>
      <c r="AA1803" s="100"/>
      <c r="AB1803" s="100"/>
      <c r="AC1803" s="100"/>
      <c r="AD1803" s="100"/>
      <c r="AE1803" s="100"/>
      <c r="AG1803" s="121"/>
      <c r="AN1803" s="100"/>
      <c r="AO1803" s="100"/>
      <c r="AP1803" s="100"/>
      <c r="AQ1803" s="100"/>
      <c r="AR1803" s="100"/>
      <c r="AS1803" s="100"/>
      <c r="AT1803" s="100"/>
      <c r="AU1803" s="100"/>
    </row>
    <row r="1804" spans="3:64" x14ac:dyDescent="0.2">
      <c r="C1804" s="26"/>
      <c r="D1804" s="26"/>
      <c r="AA1804" s="100"/>
      <c r="AB1804" s="100"/>
      <c r="AC1804" s="100"/>
      <c r="AD1804" s="100"/>
      <c r="AE1804" s="100"/>
      <c r="AG1804" s="121"/>
      <c r="AN1804" s="100"/>
      <c r="AO1804" s="100"/>
      <c r="AP1804" s="100"/>
      <c r="AQ1804" s="100"/>
      <c r="AR1804" s="100"/>
      <c r="AS1804" s="100"/>
      <c r="AT1804" s="100"/>
      <c r="AU1804" s="100"/>
      <c r="AV1804" s="100"/>
    </row>
    <row r="1805" spans="3:64" x14ac:dyDescent="0.2">
      <c r="C1805" s="26"/>
      <c r="D1805" s="26"/>
      <c r="AA1805" s="100"/>
      <c r="AB1805" s="100"/>
      <c r="AC1805" s="100"/>
      <c r="AD1805" s="100"/>
      <c r="AE1805" s="100"/>
      <c r="AG1805" s="121"/>
      <c r="AN1805" s="100"/>
      <c r="AO1805" s="100"/>
      <c r="AP1805" s="100"/>
      <c r="AQ1805" s="100"/>
      <c r="AR1805" s="100"/>
      <c r="AS1805" s="100"/>
      <c r="AT1805" s="100"/>
      <c r="AU1805" s="100"/>
    </row>
    <row r="1806" spans="3:64" x14ac:dyDescent="0.2">
      <c r="C1806" s="26"/>
      <c r="D1806" s="26"/>
      <c r="AA1806" s="100"/>
      <c r="AB1806" s="100"/>
      <c r="AC1806" s="100"/>
      <c r="AD1806" s="100"/>
      <c r="AE1806" s="100"/>
      <c r="AG1806" s="121"/>
      <c r="AN1806" s="100"/>
      <c r="AO1806" s="100"/>
      <c r="AP1806" s="100"/>
      <c r="AQ1806" s="100"/>
      <c r="AR1806" s="100"/>
      <c r="AS1806" s="100"/>
      <c r="AT1806" s="100"/>
      <c r="AU1806" s="100"/>
    </row>
    <row r="1807" spans="3:64" x14ac:dyDescent="0.2">
      <c r="C1807" s="26"/>
      <c r="D1807" s="26"/>
      <c r="AA1807" s="100"/>
      <c r="AB1807" s="100"/>
      <c r="AC1807" s="100"/>
      <c r="AD1807" s="100"/>
      <c r="AE1807" s="100"/>
      <c r="AG1807" s="121"/>
      <c r="AN1807" s="100"/>
      <c r="AO1807" s="100"/>
      <c r="AP1807" s="100"/>
      <c r="AQ1807" s="100"/>
      <c r="AR1807" s="100"/>
      <c r="AS1807" s="100"/>
      <c r="AT1807" s="100"/>
      <c r="AU1807" s="100"/>
    </row>
    <row r="1808" spans="3:64" x14ac:dyDescent="0.2">
      <c r="C1808" s="26"/>
      <c r="D1808" s="26"/>
      <c r="AA1808" s="100"/>
      <c r="AB1808" s="100"/>
      <c r="AC1808" s="100"/>
      <c r="AD1808" s="100"/>
      <c r="AE1808" s="100"/>
      <c r="AG1808" s="121"/>
      <c r="AN1808" s="100"/>
      <c r="AO1808" s="100"/>
      <c r="AP1808" s="100"/>
      <c r="AQ1808" s="100"/>
      <c r="AR1808" s="100"/>
      <c r="AS1808" s="100"/>
      <c r="AT1808" s="100"/>
      <c r="AU1808" s="100"/>
    </row>
    <row r="1809" spans="3:64" x14ac:dyDescent="0.2">
      <c r="C1809" s="26"/>
      <c r="D1809" s="26"/>
      <c r="AA1809" s="100"/>
      <c r="AB1809" s="100"/>
      <c r="AC1809" s="100"/>
      <c r="AD1809" s="100"/>
      <c r="AE1809" s="100"/>
      <c r="AG1809" s="121"/>
      <c r="AN1809" s="100"/>
      <c r="AO1809" s="100"/>
      <c r="AP1809" s="100"/>
      <c r="AQ1809" s="100"/>
      <c r="AR1809" s="100"/>
      <c r="AS1809" s="100"/>
      <c r="AT1809" s="100"/>
      <c r="AU1809" s="100"/>
    </row>
    <row r="1810" spans="3:64" x14ac:dyDescent="0.2">
      <c r="C1810" s="26"/>
      <c r="D1810" s="26"/>
      <c r="AA1810" s="100"/>
      <c r="AB1810" s="100"/>
      <c r="AC1810" s="100"/>
      <c r="AD1810" s="100"/>
      <c r="AE1810" s="100"/>
      <c r="AG1810" s="121"/>
      <c r="AN1810" s="100"/>
      <c r="AO1810" s="100"/>
      <c r="AP1810" s="100"/>
      <c r="AQ1810" s="100"/>
      <c r="AR1810" s="100"/>
      <c r="AS1810" s="100"/>
      <c r="AT1810" s="100"/>
      <c r="AU1810" s="100"/>
    </row>
    <row r="1811" spans="3:64" x14ac:dyDescent="0.2">
      <c r="C1811" s="26"/>
      <c r="D1811" s="26"/>
      <c r="AA1811" s="100"/>
      <c r="AB1811" s="100"/>
      <c r="AC1811" s="100"/>
      <c r="AD1811" s="100"/>
      <c r="AE1811" s="100"/>
      <c r="AG1811" s="121"/>
      <c r="AN1811" s="100"/>
      <c r="AO1811" s="100"/>
      <c r="AP1811" s="100"/>
      <c r="AQ1811" s="100"/>
      <c r="AR1811" s="100"/>
      <c r="AS1811" s="100"/>
      <c r="AT1811" s="100"/>
      <c r="AU1811" s="100"/>
    </row>
    <row r="1812" spans="3:64" x14ac:dyDescent="0.2">
      <c r="C1812" s="26"/>
      <c r="D1812" s="26"/>
      <c r="AA1812" s="100"/>
      <c r="AB1812" s="100"/>
      <c r="AC1812" s="100"/>
      <c r="AD1812" s="100"/>
      <c r="AE1812" s="100"/>
      <c r="AG1812" s="121"/>
      <c r="AN1812" s="100"/>
      <c r="AO1812" s="100"/>
      <c r="AP1812" s="100"/>
      <c r="AQ1812" s="100"/>
      <c r="AR1812" s="100"/>
      <c r="AS1812" s="100"/>
      <c r="AT1812" s="100"/>
      <c r="AU1812" s="100"/>
    </row>
    <row r="1813" spans="3:64" x14ac:dyDescent="0.2">
      <c r="C1813" s="26"/>
      <c r="D1813" s="26"/>
      <c r="AA1813" s="100"/>
      <c r="AB1813" s="100"/>
      <c r="AC1813" s="100"/>
      <c r="AD1813" s="100"/>
      <c r="AE1813" s="100"/>
      <c r="AG1813" s="121"/>
      <c r="AN1813" s="100"/>
      <c r="AO1813" s="100"/>
      <c r="AP1813" s="100"/>
      <c r="AQ1813" s="100"/>
      <c r="AR1813" s="100"/>
      <c r="AS1813" s="100"/>
      <c r="AT1813" s="100"/>
      <c r="AU1813" s="100"/>
    </row>
    <row r="1814" spans="3:64" x14ac:dyDescent="0.2">
      <c r="C1814" s="26"/>
      <c r="D1814" s="26"/>
      <c r="AA1814" s="100"/>
      <c r="AB1814" s="100"/>
      <c r="AC1814" s="100"/>
      <c r="AD1814" s="100"/>
      <c r="AE1814" s="100"/>
      <c r="AG1814" s="121"/>
      <c r="AN1814" s="100"/>
      <c r="AO1814" s="100"/>
      <c r="AP1814" s="100"/>
      <c r="AQ1814" s="100"/>
      <c r="AR1814" s="100"/>
      <c r="AS1814" s="100"/>
      <c r="AT1814" s="100"/>
      <c r="AU1814" s="100"/>
      <c r="AV1814" s="100"/>
      <c r="AW1814" s="100"/>
      <c r="AX1814" s="100"/>
      <c r="AY1814" s="100"/>
      <c r="AZ1814" s="100"/>
      <c r="BA1814" s="100"/>
      <c r="BB1814" s="100"/>
      <c r="BC1814" s="100"/>
      <c r="BD1814" s="100"/>
      <c r="BE1814" s="100"/>
      <c r="BF1814" s="100"/>
      <c r="BG1814" s="100"/>
      <c r="BH1814" s="100"/>
      <c r="BI1814" s="100"/>
      <c r="BJ1814" s="100"/>
      <c r="BK1814" s="100"/>
      <c r="BL1814" s="100"/>
    </row>
    <row r="1815" spans="3:64" x14ac:dyDescent="0.2">
      <c r="C1815" s="26"/>
      <c r="D1815" s="26"/>
      <c r="AA1815" s="100"/>
      <c r="AB1815" s="100"/>
      <c r="AC1815" s="100"/>
      <c r="AD1815" s="100"/>
      <c r="AE1815" s="100"/>
      <c r="AG1815" s="121"/>
      <c r="AN1815" s="100"/>
      <c r="AO1815" s="100"/>
      <c r="AP1815" s="100"/>
      <c r="AQ1815" s="100"/>
      <c r="AR1815" s="100"/>
      <c r="AS1815" s="100"/>
      <c r="AT1815" s="100"/>
      <c r="AU1815" s="100"/>
    </row>
    <row r="1816" spans="3:64" x14ac:dyDescent="0.2">
      <c r="C1816" s="26"/>
      <c r="D1816" s="26"/>
      <c r="AA1816" s="100"/>
      <c r="AB1816" s="100"/>
      <c r="AC1816" s="100"/>
      <c r="AD1816" s="100"/>
      <c r="AE1816" s="100"/>
      <c r="AG1816" s="121"/>
      <c r="AN1816" s="100"/>
      <c r="AO1816" s="100"/>
      <c r="AP1816" s="100"/>
      <c r="AQ1816" s="100"/>
      <c r="AR1816" s="100"/>
      <c r="AS1816" s="100"/>
      <c r="AT1816" s="100"/>
      <c r="AU1816" s="100"/>
    </row>
    <row r="1817" spans="3:64" x14ac:dyDescent="0.2">
      <c r="C1817" s="26"/>
      <c r="D1817" s="26"/>
      <c r="AA1817" s="100"/>
      <c r="AB1817" s="100"/>
      <c r="AC1817" s="100"/>
      <c r="AD1817" s="100"/>
      <c r="AE1817" s="100"/>
      <c r="AG1817" s="121"/>
      <c r="AN1817" s="100"/>
      <c r="AO1817" s="100"/>
      <c r="AP1817" s="100"/>
      <c r="AQ1817" s="100"/>
      <c r="AR1817" s="100"/>
      <c r="AS1817" s="100"/>
      <c r="AT1817" s="100"/>
      <c r="AU1817" s="100"/>
    </row>
    <row r="1818" spans="3:64" x14ac:dyDescent="0.2">
      <c r="C1818" s="26"/>
      <c r="D1818" s="26"/>
      <c r="AA1818" s="100"/>
      <c r="AB1818" s="100"/>
      <c r="AC1818" s="100"/>
      <c r="AD1818" s="100"/>
      <c r="AE1818" s="100"/>
      <c r="AG1818" s="121"/>
      <c r="AN1818" s="100"/>
      <c r="AO1818" s="100"/>
      <c r="AP1818" s="100"/>
      <c r="AQ1818" s="100"/>
      <c r="AR1818" s="100"/>
      <c r="AS1818" s="100"/>
      <c r="AT1818" s="100"/>
      <c r="AU1818" s="100"/>
    </row>
    <row r="1819" spans="3:64" x14ac:dyDescent="0.2">
      <c r="C1819" s="26"/>
      <c r="D1819" s="26"/>
      <c r="AA1819" s="100"/>
      <c r="AB1819" s="100"/>
      <c r="AC1819" s="100"/>
      <c r="AD1819" s="100"/>
      <c r="AE1819" s="100"/>
      <c r="AG1819" s="121"/>
      <c r="AN1819" s="100"/>
      <c r="AO1819" s="100"/>
      <c r="AP1819" s="100"/>
      <c r="AQ1819" s="100"/>
      <c r="AR1819" s="100"/>
      <c r="AS1819" s="100"/>
      <c r="AT1819" s="100"/>
      <c r="AU1819" s="100"/>
    </row>
    <row r="1820" spans="3:64" x14ac:dyDescent="0.2">
      <c r="C1820" s="26"/>
      <c r="D1820" s="26"/>
      <c r="AA1820" s="100"/>
      <c r="AB1820" s="100"/>
      <c r="AC1820" s="100"/>
      <c r="AD1820" s="100"/>
      <c r="AE1820" s="100"/>
      <c r="AG1820" s="121"/>
      <c r="AN1820" s="100"/>
      <c r="AO1820" s="100"/>
      <c r="AP1820" s="100"/>
      <c r="AQ1820" s="100"/>
      <c r="AR1820" s="100"/>
      <c r="AS1820" s="100"/>
      <c r="AT1820" s="100"/>
      <c r="AU1820" s="100"/>
    </row>
    <row r="1821" spans="3:64" x14ac:dyDescent="0.2">
      <c r="C1821" s="26"/>
      <c r="D1821" s="26"/>
      <c r="AA1821" s="100"/>
      <c r="AB1821" s="100"/>
      <c r="AC1821" s="100"/>
      <c r="AD1821" s="100"/>
      <c r="AE1821" s="100"/>
      <c r="AG1821" s="121"/>
      <c r="AN1821" s="100"/>
      <c r="AO1821" s="100"/>
      <c r="AP1821" s="100"/>
      <c r="AQ1821" s="100"/>
      <c r="AR1821" s="100"/>
      <c r="AS1821" s="100"/>
      <c r="AT1821" s="100"/>
      <c r="AU1821" s="100"/>
    </row>
    <row r="1822" spans="3:64" x14ac:dyDescent="0.2">
      <c r="C1822" s="26"/>
      <c r="D1822" s="26"/>
      <c r="AA1822" s="100"/>
      <c r="AB1822" s="100"/>
      <c r="AC1822" s="100"/>
      <c r="AD1822" s="100"/>
      <c r="AE1822" s="100"/>
      <c r="AG1822" s="121"/>
      <c r="AN1822" s="100"/>
      <c r="AO1822" s="100"/>
      <c r="AP1822" s="100"/>
      <c r="AQ1822" s="100"/>
      <c r="AR1822" s="100"/>
      <c r="AS1822" s="100"/>
      <c r="AT1822" s="100"/>
      <c r="AU1822" s="100"/>
    </row>
    <row r="1823" spans="3:64" x14ac:dyDescent="0.2">
      <c r="C1823" s="26"/>
      <c r="D1823" s="26"/>
      <c r="AA1823" s="100"/>
      <c r="AB1823" s="100"/>
      <c r="AC1823" s="100"/>
      <c r="AD1823" s="100"/>
      <c r="AE1823" s="100"/>
      <c r="AG1823" s="121"/>
      <c r="AN1823" s="100"/>
      <c r="AO1823" s="100"/>
      <c r="AP1823" s="100"/>
      <c r="AQ1823" s="100"/>
      <c r="AR1823" s="100"/>
      <c r="AS1823" s="100"/>
      <c r="AT1823" s="100"/>
      <c r="AU1823" s="100"/>
    </row>
    <row r="1824" spans="3:64" x14ac:dyDescent="0.2">
      <c r="C1824" s="26"/>
      <c r="D1824" s="26"/>
      <c r="AA1824" s="100"/>
      <c r="AB1824" s="100"/>
      <c r="AC1824" s="100"/>
      <c r="AD1824" s="100"/>
      <c r="AE1824" s="100"/>
      <c r="AG1824" s="121"/>
      <c r="AN1824" s="100"/>
      <c r="AO1824" s="100"/>
      <c r="AP1824" s="100"/>
      <c r="AQ1824" s="100"/>
      <c r="AR1824" s="100"/>
      <c r="AS1824" s="100"/>
      <c r="AT1824" s="100"/>
      <c r="AU1824" s="100"/>
    </row>
    <row r="1825" spans="3:64" x14ac:dyDescent="0.2">
      <c r="C1825" s="26"/>
      <c r="D1825" s="26"/>
      <c r="AA1825" s="100"/>
      <c r="AB1825" s="100"/>
      <c r="AC1825" s="100"/>
      <c r="AD1825" s="100"/>
      <c r="AE1825" s="100"/>
      <c r="AG1825" s="121"/>
      <c r="AN1825" s="100"/>
      <c r="AO1825" s="100"/>
      <c r="AP1825" s="100"/>
      <c r="AQ1825" s="100"/>
      <c r="AR1825" s="100"/>
      <c r="AS1825" s="100"/>
      <c r="AT1825" s="100"/>
      <c r="AU1825" s="100"/>
    </row>
    <row r="1826" spans="3:64" x14ac:dyDescent="0.2">
      <c r="C1826" s="26"/>
      <c r="D1826" s="26"/>
      <c r="AA1826" s="100"/>
      <c r="AB1826" s="100"/>
      <c r="AC1826" s="100"/>
      <c r="AD1826" s="100"/>
      <c r="AE1826" s="100"/>
      <c r="AG1826" s="121"/>
      <c r="AN1826" s="100"/>
      <c r="AO1826" s="100"/>
      <c r="AP1826" s="100"/>
      <c r="AQ1826" s="100"/>
      <c r="AR1826" s="100"/>
      <c r="AS1826" s="100"/>
      <c r="AT1826" s="100"/>
      <c r="AU1826" s="100"/>
    </row>
    <row r="1827" spans="3:64" x14ac:dyDescent="0.2">
      <c r="C1827" s="26"/>
      <c r="D1827" s="26"/>
      <c r="AA1827" s="100"/>
      <c r="AB1827" s="100"/>
      <c r="AC1827" s="100"/>
      <c r="AD1827" s="100"/>
      <c r="AE1827" s="100"/>
      <c r="AG1827" s="121"/>
      <c r="AN1827" s="100"/>
      <c r="AO1827" s="100"/>
      <c r="AP1827" s="100"/>
      <c r="AQ1827" s="100"/>
      <c r="AR1827" s="100"/>
      <c r="AS1827" s="100"/>
      <c r="AT1827" s="100"/>
      <c r="AU1827" s="100"/>
    </row>
    <row r="1828" spans="3:64" x14ac:dyDescent="0.2">
      <c r="C1828" s="26"/>
      <c r="D1828" s="26"/>
      <c r="AA1828" s="100"/>
      <c r="AB1828" s="100"/>
      <c r="AC1828" s="100"/>
      <c r="AD1828" s="100"/>
      <c r="AE1828" s="100"/>
      <c r="AG1828" s="121"/>
      <c r="AN1828" s="100"/>
      <c r="AO1828" s="100"/>
      <c r="AP1828" s="100"/>
      <c r="AQ1828" s="100"/>
      <c r="AR1828" s="100"/>
      <c r="AS1828" s="100"/>
      <c r="AT1828" s="100"/>
      <c r="AU1828" s="100"/>
    </row>
    <row r="1829" spans="3:64" x14ac:dyDescent="0.2">
      <c r="C1829" s="26"/>
      <c r="D1829" s="26"/>
      <c r="AA1829" s="100"/>
      <c r="AB1829" s="100"/>
      <c r="AC1829" s="100"/>
      <c r="AD1829" s="100"/>
      <c r="AE1829" s="100"/>
      <c r="AG1829" s="121"/>
      <c r="AN1829" s="100"/>
      <c r="AO1829" s="100"/>
      <c r="AP1829" s="100"/>
      <c r="AQ1829" s="100"/>
      <c r="AR1829" s="100"/>
      <c r="AS1829" s="100"/>
      <c r="AT1829" s="100"/>
      <c r="AU1829" s="100"/>
    </row>
    <row r="1830" spans="3:64" x14ac:dyDescent="0.2">
      <c r="C1830" s="26"/>
      <c r="D1830" s="26"/>
      <c r="AA1830" s="100"/>
      <c r="AB1830" s="100"/>
      <c r="AC1830" s="100"/>
      <c r="AD1830" s="100"/>
      <c r="AE1830" s="100"/>
      <c r="AG1830" s="121"/>
      <c r="AN1830" s="100"/>
      <c r="AO1830" s="100"/>
      <c r="AP1830" s="100"/>
      <c r="AQ1830" s="100"/>
      <c r="AR1830" s="100"/>
      <c r="AS1830" s="100"/>
      <c r="AT1830" s="100"/>
      <c r="AU1830" s="100"/>
    </row>
    <row r="1831" spans="3:64" x14ac:dyDescent="0.2">
      <c r="C1831" s="26"/>
      <c r="D1831" s="26"/>
      <c r="AA1831" s="100"/>
      <c r="AB1831" s="100"/>
      <c r="AC1831" s="100"/>
      <c r="AD1831" s="100"/>
      <c r="AE1831" s="100"/>
      <c r="AG1831" s="121"/>
      <c r="AN1831" s="100"/>
      <c r="AO1831" s="100"/>
      <c r="AP1831" s="100"/>
      <c r="AQ1831" s="100"/>
      <c r="AR1831" s="100"/>
      <c r="AS1831" s="100"/>
      <c r="AT1831" s="100"/>
      <c r="AU1831" s="100"/>
    </row>
    <row r="1832" spans="3:64" x14ac:dyDescent="0.2">
      <c r="C1832" s="26"/>
      <c r="D1832" s="26"/>
      <c r="AA1832" s="100"/>
      <c r="AB1832" s="100"/>
      <c r="AC1832" s="100"/>
      <c r="AD1832" s="100"/>
      <c r="AE1832" s="100"/>
      <c r="AG1832" s="121"/>
      <c r="AN1832" s="100"/>
      <c r="AO1832" s="100"/>
      <c r="AP1832" s="100"/>
      <c r="AQ1832" s="100"/>
      <c r="AR1832" s="100"/>
      <c r="AS1832" s="100"/>
      <c r="AT1832" s="100"/>
      <c r="AU1832" s="100"/>
    </row>
    <row r="1833" spans="3:64" x14ac:dyDescent="0.2">
      <c r="C1833" s="26"/>
      <c r="D1833" s="26"/>
      <c r="AA1833" s="100"/>
      <c r="AB1833" s="100"/>
      <c r="AC1833" s="100"/>
      <c r="AD1833" s="100"/>
      <c r="AE1833" s="100"/>
      <c r="AG1833" s="121"/>
      <c r="AN1833" s="100"/>
      <c r="AO1833" s="100"/>
      <c r="AP1833" s="100"/>
      <c r="AQ1833" s="100"/>
      <c r="AR1833" s="100"/>
      <c r="AS1833" s="100"/>
      <c r="AT1833" s="100"/>
      <c r="AU1833" s="100"/>
      <c r="AV1833" s="100"/>
    </row>
    <row r="1834" spans="3:64" x14ac:dyDescent="0.2">
      <c r="C1834" s="26"/>
      <c r="D1834" s="26"/>
      <c r="AA1834" s="100"/>
      <c r="AB1834" s="100"/>
      <c r="AC1834" s="100"/>
      <c r="AD1834" s="100"/>
      <c r="AE1834" s="100"/>
      <c r="AG1834" s="121"/>
      <c r="AN1834" s="100"/>
      <c r="AO1834" s="100"/>
      <c r="AP1834" s="100"/>
      <c r="AQ1834" s="100"/>
      <c r="AR1834" s="100"/>
      <c r="AS1834" s="100"/>
      <c r="AT1834" s="100"/>
      <c r="AU1834" s="100"/>
    </row>
    <row r="1835" spans="3:64" x14ac:dyDescent="0.2">
      <c r="C1835" s="26"/>
      <c r="D1835" s="26"/>
      <c r="AA1835" s="100"/>
      <c r="AB1835" s="100"/>
      <c r="AC1835" s="100"/>
      <c r="AD1835" s="100"/>
      <c r="AE1835" s="100"/>
      <c r="AG1835" s="121"/>
      <c r="AN1835" s="100"/>
      <c r="AO1835" s="100"/>
      <c r="AP1835" s="100"/>
      <c r="AQ1835" s="100"/>
      <c r="AR1835" s="100"/>
      <c r="AS1835" s="100"/>
      <c r="AT1835" s="100"/>
      <c r="AU1835" s="100"/>
      <c r="AV1835" s="100"/>
      <c r="AW1835" s="100"/>
      <c r="AX1835" s="100"/>
      <c r="AY1835" s="100"/>
      <c r="AZ1835" s="100"/>
      <c r="BA1835" s="100"/>
      <c r="BB1835" s="100"/>
      <c r="BC1835" s="100"/>
      <c r="BD1835" s="100"/>
      <c r="BE1835" s="100"/>
      <c r="BF1835" s="100"/>
      <c r="BG1835" s="100"/>
      <c r="BH1835" s="100"/>
      <c r="BI1835" s="100"/>
      <c r="BJ1835" s="100"/>
      <c r="BK1835" s="100"/>
      <c r="BL1835" s="100"/>
    </row>
    <row r="1836" spans="3:64" x14ac:dyDescent="0.2">
      <c r="C1836" s="26"/>
      <c r="D1836" s="26"/>
      <c r="AA1836" s="100"/>
      <c r="AB1836" s="100"/>
      <c r="AC1836" s="100"/>
      <c r="AD1836" s="100"/>
      <c r="AE1836" s="100"/>
      <c r="AG1836" s="121"/>
      <c r="AN1836" s="100"/>
      <c r="AO1836" s="100"/>
      <c r="AP1836" s="100"/>
      <c r="AQ1836" s="100"/>
      <c r="AR1836" s="100"/>
      <c r="AS1836" s="100"/>
      <c r="AT1836" s="100"/>
      <c r="AU1836" s="100"/>
      <c r="AV1836" s="100"/>
    </row>
    <row r="1837" spans="3:64" x14ac:dyDescent="0.2">
      <c r="C1837" s="26"/>
      <c r="D1837" s="26"/>
      <c r="AA1837" s="100"/>
      <c r="AB1837" s="100"/>
      <c r="AC1837" s="100"/>
      <c r="AD1837" s="100"/>
      <c r="AE1837" s="100"/>
      <c r="AG1837" s="121"/>
      <c r="AN1837" s="100"/>
      <c r="AO1837" s="100"/>
      <c r="AP1837" s="100"/>
      <c r="AQ1837" s="100"/>
      <c r="AR1837" s="100"/>
      <c r="AS1837" s="100"/>
      <c r="AT1837" s="100"/>
      <c r="AU1837" s="100"/>
    </row>
    <row r="1838" spans="3:64" x14ac:dyDescent="0.2">
      <c r="C1838" s="26"/>
      <c r="D1838" s="26"/>
      <c r="AA1838" s="100"/>
      <c r="AB1838" s="100"/>
      <c r="AC1838" s="100"/>
      <c r="AD1838" s="100"/>
      <c r="AE1838" s="100"/>
      <c r="AG1838" s="121"/>
      <c r="AN1838" s="100"/>
      <c r="AO1838" s="100"/>
      <c r="AP1838" s="100"/>
      <c r="AQ1838" s="100"/>
      <c r="AR1838" s="100"/>
      <c r="AS1838" s="100"/>
      <c r="AT1838" s="100"/>
      <c r="AU1838" s="100"/>
    </row>
    <row r="1839" spans="3:64" x14ac:dyDescent="0.2">
      <c r="C1839" s="26"/>
      <c r="D1839" s="26"/>
      <c r="AA1839" s="100"/>
      <c r="AB1839" s="100"/>
      <c r="AC1839" s="100"/>
      <c r="AD1839" s="100"/>
      <c r="AE1839" s="100"/>
      <c r="AG1839" s="121"/>
      <c r="AN1839" s="100"/>
      <c r="AO1839" s="100"/>
      <c r="AP1839" s="100"/>
      <c r="AQ1839" s="100"/>
      <c r="AR1839" s="100"/>
      <c r="AS1839" s="100"/>
      <c r="AT1839" s="100"/>
      <c r="AU1839" s="100"/>
    </row>
    <row r="1840" spans="3:64" x14ac:dyDescent="0.2">
      <c r="C1840" s="26"/>
      <c r="D1840" s="26"/>
      <c r="AA1840" s="100"/>
      <c r="AB1840" s="100"/>
      <c r="AC1840" s="100"/>
      <c r="AD1840" s="100"/>
      <c r="AE1840" s="100"/>
      <c r="AG1840" s="121"/>
      <c r="AN1840" s="100"/>
      <c r="AO1840" s="100"/>
      <c r="AP1840" s="100"/>
      <c r="AQ1840" s="100"/>
      <c r="AR1840" s="100"/>
      <c r="AS1840" s="100"/>
      <c r="AT1840" s="100"/>
      <c r="AU1840" s="100"/>
    </row>
    <row r="1841" spans="3:47" x14ac:dyDescent="0.2">
      <c r="C1841" s="26"/>
      <c r="D1841" s="26"/>
      <c r="AA1841" s="100"/>
      <c r="AB1841" s="100"/>
      <c r="AC1841" s="100"/>
      <c r="AD1841" s="100"/>
      <c r="AE1841" s="100"/>
      <c r="AG1841" s="121"/>
      <c r="AN1841" s="100"/>
      <c r="AO1841" s="100"/>
      <c r="AP1841" s="100"/>
      <c r="AQ1841" s="100"/>
      <c r="AR1841" s="100"/>
      <c r="AS1841" s="100"/>
      <c r="AT1841" s="100"/>
      <c r="AU1841" s="100"/>
    </row>
    <row r="1842" spans="3:47" x14ac:dyDescent="0.2">
      <c r="C1842" s="26"/>
      <c r="D1842" s="26"/>
      <c r="AA1842" s="100"/>
      <c r="AB1842" s="100"/>
      <c r="AC1842" s="100"/>
      <c r="AD1842" s="100"/>
      <c r="AE1842" s="100"/>
      <c r="AG1842" s="121"/>
      <c r="AN1842" s="100"/>
      <c r="AO1842" s="100"/>
      <c r="AP1842" s="100"/>
      <c r="AQ1842" s="100"/>
      <c r="AR1842" s="100"/>
      <c r="AS1842" s="100"/>
      <c r="AT1842" s="100"/>
      <c r="AU1842" s="100"/>
    </row>
    <row r="1843" spans="3:47" x14ac:dyDescent="0.2">
      <c r="C1843" s="26"/>
      <c r="D1843" s="26"/>
      <c r="AA1843" s="100"/>
      <c r="AB1843" s="100"/>
      <c r="AC1843" s="100"/>
      <c r="AD1843" s="100"/>
      <c r="AE1843" s="100"/>
      <c r="AG1843" s="121"/>
      <c r="AN1843" s="100"/>
      <c r="AO1843" s="100"/>
      <c r="AP1843" s="100"/>
      <c r="AQ1843" s="100"/>
      <c r="AR1843" s="100"/>
      <c r="AS1843" s="100"/>
      <c r="AT1843" s="100"/>
      <c r="AU1843" s="100"/>
    </row>
    <row r="1844" spans="3:47" x14ac:dyDescent="0.2">
      <c r="C1844" s="26"/>
      <c r="D1844" s="26"/>
      <c r="AA1844" s="100"/>
      <c r="AB1844" s="100"/>
      <c r="AC1844" s="100"/>
      <c r="AD1844" s="100"/>
      <c r="AE1844" s="100"/>
      <c r="AG1844" s="121"/>
      <c r="AN1844" s="100"/>
      <c r="AO1844" s="100"/>
      <c r="AP1844" s="100"/>
      <c r="AQ1844" s="100"/>
      <c r="AR1844" s="100"/>
      <c r="AS1844" s="100"/>
      <c r="AT1844" s="100"/>
      <c r="AU1844" s="100"/>
    </row>
    <row r="1845" spans="3:47" x14ac:dyDescent="0.2">
      <c r="C1845" s="26"/>
      <c r="D1845" s="26"/>
      <c r="AA1845" s="100"/>
      <c r="AB1845" s="100"/>
      <c r="AC1845" s="100"/>
      <c r="AD1845" s="100"/>
      <c r="AE1845" s="100"/>
      <c r="AG1845" s="121"/>
      <c r="AN1845" s="100"/>
      <c r="AO1845" s="100"/>
      <c r="AP1845" s="100"/>
      <c r="AQ1845" s="100"/>
      <c r="AR1845" s="100"/>
      <c r="AS1845" s="100"/>
      <c r="AT1845" s="100"/>
      <c r="AU1845" s="100"/>
    </row>
    <row r="1846" spans="3:47" x14ac:dyDescent="0.2">
      <c r="C1846" s="26"/>
      <c r="D1846" s="26"/>
      <c r="AA1846" s="100"/>
      <c r="AB1846" s="100"/>
      <c r="AC1846" s="100"/>
      <c r="AD1846" s="100"/>
      <c r="AE1846" s="100"/>
      <c r="AG1846" s="121"/>
      <c r="AN1846" s="100"/>
      <c r="AO1846" s="100"/>
      <c r="AP1846" s="100"/>
      <c r="AQ1846" s="100"/>
      <c r="AR1846" s="100"/>
      <c r="AS1846" s="100"/>
      <c r="AT1846" s="100"/>
      <c r="AU1846" s="100"/>
    </row>
    <row r="1847" spans="3:47" x14ac:dyDescent="0.2">
      <c r="C1847" s="26"/>
      <c r="D1847" s="26"/>
      <c r="AA1847" s="100"/>
      <c r="AB1847" s="100"/>
      <c r="AC1847" s="100"/>
      <c r="AD1847" s="100"/>
      <c r="AE1847" s="100"/>
      <c r="AG1847" s="121"/>
      <c r="AN1847" s="100"/>
      <c r="AO1847" s="100"/>
      <c r="AP1847" s="100"/>
      <c r="AQ1847" s="100"/>
      <c r="AR1847" s="100"/>
      <c r="AS1847" s="100"/>
      <c r="AT1847" s="100"/>
      <c r="AU1847" s="100"/>
    </row>
    <row r="1848" spans="3:47" x14ac:dyDescent="0.2">
      <c r="C1848" s="26"/>
      <c r="D1848" s="26"/>
      <c r="AA1848" s="100"/>
      <c r="AB1848" s="100"/>
      <c r="AC1848" s="100"/>
      <c r="AD1848" s="100"/>
      <c r="AE1848" s="100"/>
      <c r="AG1848" s="121"/>
      <c r="AN1848" s="100"/>
      <c r="AO1848" s="100"/>
      <c r="AP1848" s="100"/>
      <c r="AQ1848" s="100"/>
      <c r="AR1848" s="100"/>
      <c r="AS1848" s="100"/>
      <c r="AT1848" s="100"/>
      <c r="AU1848" s="100"/>
    </row>
    <row r="1849" spans="3:47" x14ac:dyDescent="0.2">
      <c r="C1849" s="26"/>
      <c r="D1849" s="26"/>
      <c r="AA1849" s="100"/>
      <c r="AB1849" s="100"/>
      <c r="AC1849" s="100"/>
      <c r="AD1849" s="100"/>
      <c r="AE1849" s="100"/>
      <c r="AG1849" s="121"/>
      <c r="AN1849" s="100"/>
      <c r="AO1849" s="100"/>
      <c r="AP1849" s="100"/>
      <c r="AQ1849" s="100"/>
      <c r="AR1849" s="100"/>
      <c r="AS1849" s="100"/>
      <c r="AT1849" s="100"/>
      <c r="AU1849" s="100"/>
    </row>
    <row r="1850" spans="3:47" x14ac:dyDescent="0.2">
      <c r="C1850" s="26"/>
      <c r="D1850" s="26"/>
      <c r="AA1850" s="100"/>
      <c r="AB1850" s="100"/>
      <c r="AC1850" s="100"/>
      <c r="AD1850" s="100"/>
      <c r="AE1850" s="100"/>
      <c r="AG1850" s="121"/>
      <c r="AN1850" s="100"/>
      <c r="AO1850" s="100"/>
      <c r="AP1850" s="100"/>
      <c r="AQ1850" s="100"/>
      <c r="AR1850" s="100"/>
      <c r="AS1850" s="100"/>
      <c r="AT1850" s="100"/>
      <c r="AU1850" s="100"/>
    </row>
    <row r="1851" spans="3:47" x14ac:dyDescent="0.2">
      <c r="C1851" s="26"/>
      <c r="D1851" s="26"/>
      <c r="AA1851" s="100"/>
      <c r="AB1851" s="100"/>
      <c r="AC1851" s="100"/>
      <c r="AD1851" s="100"/>
      <c r="AE1851" s="100"/>
      <c r="AG1851" s="121"/>
      <c r="AN1851" s="100"/>
      <c r="AO1851" s="100"/>
      <c r="AP1851" s="100"/>
      <c r="AQ1851" s="100"/>
      <c r="AR1851" s="100"/>
      <c r="AS1851" s="100"/>
      <c r="AT1851" s="100"/>
      <c r="AU1851" s="100"/>
    </row>
    <row r="1852" spans="3:47" x14ac:dyDescent="0.2">
      <c r="C1852" s="26"/>
      <c r="D1852" s="26"/>
      <c r="AA1852" s="100"/>
      <c r="AB1852" s="100"/>
      <c r="AC1852" s="100"/>
      <c r="AD1852" s="100"/>
      <c r="AE1852" s="100"/>
      <c r="AG1852" s="121"/>
      <c r="AN1852" s="100"/>
      <c r="AO1852" s="100"/>
      <c r="AP1852" s="100"/>
      <c r="AQ1852" s="100"/>
      <c r="AR1852" s="100"/>
      <c r="AS1852" s="100"/>
      <c r="AT1852" s="100"/>
      <c r="AU1852" s="100"/>
    </row>
    <row r="1853" spans="3:47" x14ac:dyDescent="0.2">
      <c r="C1853" s="26"/>
      <c r="D1853" s="26"/>
      <c r="AA1853" s="100"/>
      <c r="AB1853" s="100"/>
      <c r="AC1853" s="100"/>
      <c r="AD1853" s="100"/>
      <c r="AE1853" s="100"/>
      <c r="AG1853" s="121"/>
      <c r="AN1853" s="100"/>
      <c r="AO1853" s="100"/>
      <c r="AP1853" s="100"/>
      <c r="AQ1853" s="100"/>
      <c r="AR1853" s="100"/>
      <c r="AS1853" s="100"/>
      <c r="AT1853" s="100"/>
      <c r="AU1853" s="100"/>
    </row>
    <row r="1854" spans="3:47" x14ac:dyDescent="0.2">
      <c r="C1854" s="26"/>
      <c r="D1854" s="26"/>
      <c r="AA1854" s="100"/>
      <c r="AB1854" s="100"/>
      <c r="AC1854" s="100"/>
      <c r="AD1854" s="100"/>
      <c r="AE1854" s="100"/>
      <c r="AG1854" s="121"/>
      <c r="AN1854" s="100"/>
      <c r="AO1854" s="100"/>
      <c r="AP1854" s="100"/>
      <c r="AQ1854" s="100"/>
      <c r="AR1854" s="100"/>
      <c r="AS1854" s="100"/>
      <c r="AT1854" s="100"/>
      <c r="AU1854" s="100"/>
    </row>
    <row r="1855" spans="3:47" x14ac:dyDescent="0.2">
      <c r="C1855" s="26"/>
      <c r="D1855" s="26"/>
      <c r="AA1855" s="100"/>
      <c r="AB1855" s="100"/>
      <c r="AC1855" s="100"/>
      <c r="AD1855" s="100"/>
      <c r="AE1855" s="100"/>
      <c r="AG1855" s="121"/>
      <c r="AN1855" s="100"/>
      <c r="AO1855" s="100"/>
      <c r="AP1855" s="100"/>
      <c r="AQ1855" s="100"/>
      <c r="AR1855" s="100"/>
      <c r="AS1855" s="100"/>
      <c r="AT1855" s="100"/>
      <c r="AU1855" s="100"/>
    </row>
    <row r="1856" spans="3:47" x14ac:dyDescent="0.2">
      <c r="C1856" s="26"/>
      <c r="D1856" s="26"/>
      <c r="AA1856" s="100"/>
      <c r="AB1856" s="100"/>
      <c r="AC1856" s="100"/>
      <c r="AD1856" s="100"/>
      <c r="AE1856" s="100"/>
      <c r="AG1856" s="121"/>
      <c r="AN1856" s="100"/>
      <c r="AO1856" s="100"/>
      <c r="AP1856" s="100"/>
      <c r="AQ1856" s="100"/>
      <c r="AR1856" s="100"/>
      <c r="AS1856" s="100"/>
      <c r="AT1856" s="100"/>
      <c r="AU1856" s="100"/>
    </row>
    <row r="1857" spans="3:47" x14ac:dyDescent="0.2">
      <c r="C1857" s="26"/>
      <c r="D1857" s="26"/>
      <c r="AA1857" s="100"/>
      <c r="AB1857" s="100"/>
      <c r="AC1857" s="100"/>
      <c r="AD1857" s="100"/>
      <c r="AE1857" s="100"/>
      <c r="AG1857" s="121"/>
      <c r="AN1857" s="100"/>
      <c r="AO1857" s="100"/>
      <c r="AP1857" s="100"/>
      <c r="AQ1857" s="100"/>
      <c r="AR1857" s="100"/>
      <c r="AS1857" s="100"/>
      <c r="AT1857" s="100"/>
      <c r="AU1857" s="100"/>
    </row>
    <row r="1858" spans="3:47" x14ac:dyDescent="0.2">
      <c r="C1858" s="26"/>
      <c r="D1858" s="26"/>
      <c r="AA1858" s="100"/>
      <c r="AB1858" s="100"/>
      <c r="AC1858" s="100"/>
      <c r="AD1858" s="100"/>
      <c r="AE1858" s="100"/>
      <c r="AG1858" s="121"/>
      <c r="AN1858" s="100"/>
      <c r="AO1858" s="100"/>
      <c r="AP1858" s="100"/>
      <c r="AQ1858" s="100"/>
      <c r="AR1858" s="100"/>
      <c r="AS1858" s="100"/>
      <c r="AT1858" s="100"/>
      <c r="AU1858" s="100"/>
    </row>
    <row r="1859" spans="3:47" x14ac:dyDescent="0.2">
      <c r="C1859" s="26"/>
      <c r="D1859" s="26"/>
      <c r="AA1859" s="100"/>
      <c r="AB1859" s="100"/>
      <c r="AC1859" s="100"/>
      <c r="AD1859" s="100"/>
      <c r="AE1859" s="100"/>
      <c r="AG1859" s="121"/>
      <c r="AN1859" s="100"/>
      <c r="AO1859" s="100"/>
      <c r="AP1859" s="100"/>
      <c r="AQ1859" s="100"/>
      <c r="AR1859" s="100"/>
      <c r="AS1859" s="100"/>
      <c r="AT1859" s="100"/>
      <c r="AU1859" s="100"/>
    </row>
    <row r="1860" spans="3:47" x14ac:dyDescent="0.2">
      <c r="C1860" s="26"/>
      <c r="D1860" s="26"/>
      <c r="AA1860" s="100"/>
      <c r="AB1860" s="100"/>
      <c r="AC1860" s="100"/>
      <c r="AD1860" s="100"/>
      <c r="AE1860" s="100"/>
      <c r="AG1860" s="121"/>
      <c r="AN1860" s="100"/>
      <c r="AO1860" s="100"/>
      <c r="AP1860" s="100"/>
      <c r="AQ1860" s="100"/>
      <c r="AR1860" s="100"/>
      <c r="AS1860" s="100"/>
      <c r="AT1860" s="100"/>
      <c r="AU1860" s="100"/>
    </row>
    <row r="1861" spans="3:47" x14ac:dyDescent="0.2">
      <c r="C1861" s="26"/>
      <c r="D1861" s="26"/>
      <c r="AA1861" s="100"/>
      <c r="AB1861" s="100"/>
      <c r="AC1861" s="100"/>
      <c r="AD1861" s="100"/>
      <c r="AE1861" s="100"/>
      <c r="AG1861" s="121"/>
      <c r="AN1861" s="100"/>
      <c r="AO1861" s="100"/>
      <c r="AP1861" s="100"/>
      <c r="AQ1861" s="100"/>
      <c r="AR1861" s="100"/>
      <c r="AS1861" s="100"/>
      <c r="AT1861" s="100"/>
      <c r="AU1861" s="100"/>
    </row>
    <row r="1862" spans="3:47" x14ac:dyDescent="0.2">
      <c r="C1862" s="26"/>
      <c r="D1862" s="26"/>
      <c r="AA1862" s="100"/>
      <c r="AB1862" s="100"/>
      <c r="AC1862" s="100"/>
      <c r="AD1862" s="100"/>
      <c r="AE1862" s="100"/>
      <c r="AG1862" s="121"/>
      <c r="AN1862" s="100"/>
      <c r="AO1862" s="100"/>
      <c r="AP1862" s="100"/>
      <c r="AQ1862" s="100"/>
      <c r="AR1862" s="100"/>
      <c r="AS1862" s="100"/>
      <c r="AT1862" s="100"/>
      <c r="AU1862" s="100"/>
    </row>
    <row r="1863" spans="3:47" x14ac:dyDescent="0.2">
      <c r="C1863" s="26"/>
      <c r="D1863" s="26"/>
      <c r="AA1863" s="100"/>
      <c r="AB1863" s="100"/>
      <c r="AC1863" s="100"/>
      <c r="AD1863" s="100"/>
      <c r="AE1863" s="100"/>
      <c r="AG1863" s="121"/>
      <c r="AN1863" s="100"/>
      <c r="AO1863" s="100"/>
      <c r="AP1863" s="100"/>
      <c r="AQ1863" s="100"/>
      <c r="AR1863" s="100"/>
      <c r="AS1863" s="100"/>
      <c r="AT1863" s="100"/>
      <c r="AU1863" s="100"/>
    </row>
    <row r="1864" spans="3:47" x14ac:dyDescent="0.2">
      <c r="C1864" s="26"/>
      <c r="D1864" s="26"/>
      <c r="AA1864" s="100"/>
      <c r="AB1864" s="100"/>
      <c r="AC1864" s="100"/>
      <c r="AD1864" s="100"/>
      <c r="AE1864" s="100"/>
      <c r="AG1864" s="121"/>
      <c r="AN1864" s="100"/>
      <c r="AO1864" s="100"/>
      <c r="AP1864" s="100"/>
      <c r="AQ1864" s="100"/>
      <c r="AR1864" s="100"/>
      <c r="AS1864" s="100"/>
      <c r="AT1864" s="100"/>
      <c r="AU1864" s="100"/>
    </row>
    <row r="1865" spans="3:47" x14ac:dyDescent="0.2">
      <c r="C1865" s="26"/>
      <c r="D1865" s="26"/>
      <c r="AA1865" s="100"/>
      <c r="AB1865" s="100"/>
      <c r="AC1865" s="100"/>
      <c r="AD1865" s="100"/>
      <c r="AE1865" s="100"/>
      <c r="AG1865" s="121"/>
      <c r="AN1865" s="100"/>
      <c r="AO1865" s="100"/>
      <c r="AP1865" s="100"/>
      <c r="AQ1865" s="100"/>
      <c r="AR1865" s="100"/>
      <c r="AS1865" s="100"/>
      <c r="AT1865" s="100"/>
      <c r="AU1865" s="100"/>
    </row>
    <row r="1866" spans="3:47" x14ac:dyDescent="0.2">
      <c r="C1866" s="26"/>
      <c r="D1866" s="26"/>
      <c r="AA1866" s="100"/>
      <c r="AB1866" s="100"/>
      <c r="AC1866" s="100"/>
      <c r="AD1866" s="100"/>
      <c r="AE1866" s="100"/>
      <c r="AG1866" s="121"/>
      <c r="AN1866" s="100"/>
      <c r="AO1866" s="100"/>
      <c r="AP1866" s="100"/>
      <c r="AQ1866" s="100"/>
      <c r="AR1866" s="100"/>
      <c r="AS1866" s="100"/>
      <c r="AT1866" s="100"/>
      <c r="AU1866" s="100"/>
    </row>
    <row r="1867" spans="3:47" x14ac:dyDescent="0.2">
      <c r="C1867" s="26"/>
      <c r="D1867" s="26"/>
      <c r="AA1867" s="100"/>
      <c r="AB1867" s="100"/>
      <c r="AC1867" s="100"/>
      <c r="AD1867" s="100"/>
      <c r="AE1867" s="100"/>
      <c r="AG1867" s="121"/>
      <c r="AN1867" s="100"/>
      <c r="AO1867" s="100"/>
      <c r="AP1867" s="100"/>
      <c r="AQ1867" s="100"/>
      <c r="AR1867" s="100"/>
      <c r="AS1867" s="100"/>
      <c r="AT1867" s="100"/>
      <c r="AU1867" s="100"/>
    </row>
    <row r="1868" spans="3:47" x14ac:dyDescent="0.2">
      <c r="C1868" s="26"/>
      <c r="D1868" s="26"/>
      <c r="AA1868" s="100"/>
      <c r="AB1868" s="100"/>
      <c r="AC1868" s="100"/>
      <c r="AD1868" s="100"/>
      <c r="AE1868" s="100"/>
      <c r="AG1868" s="121"/>
      <c r="AN1868" s="100"/>
      <c r="AO1868" s="100"/>
      <c r="AP1868" s="100"/>
      <c r="AQ1868" s="100"/>
      <c r="AR1868" s="100"/>
      <c r="AS1868" s="100"/>
      <c r="AT1868" s="100"/>
      <c r="AU1868" s="100"/>
    </row>
    <row r="1869" spans="3:47" x14ac:dyDescent="0.2">
      <c r="C1869" s="26"/>
      <c r="D1869" s="26"/>
      <c r="AA1869" s="100"/>
      <c r="AB1869" s="100"/>
      <c r="AC1869" s="100"/>
      <c r="AD1869" s="100"/>
      <c r="AE1869" s="100"/>
      <c r="AG1869" s="121"/>
      <c r="AN1869" s="100"/>
      <c r="AO1869" s="100"/>
      <c r="AP1869" s="100"/>
      <c r="AQ1869" s="100"/>
      <c r="AR1869" s="100"/>
      <c r="AS1869" s="100"/>
      <c r="AT1869" s="100"/>
      <c r="AU1869" s="100"/>
    </row>
    <row r="1870" spans="3:47" x14ac:dyDescent="0.2">
      <c r="C1870" s="26"/>
      <c r="D1870" s="26"/>
      <c r="AA1870" s="100"/>
      <c r="AB1870" s="100"/>
      <c r="AC1870" s="100"/>
      <c r="AD1870" s="100"/>
      <c r="AE1870" s="100"/>
      <c r="AG1870" s="121"/>
      <c r="AN1870" s="100"/>
      <c r="AO1870" s="100"/>
      <c r="AP1870" s="100"/>
      <c r="AQ1870" s="100"/>
      <c r="AR1870" s="100"/>
      <c r="AS1870" s="100"/>
      <c r="AT1870" s="100"/>
      <c r="AU1870" s="100"/>
    </row>
    <row r="1871" spans="3:47" x14ac:dyDescent="0.2">
      <c r="C1871" s="26"/>
      <c r="D1871" s="26"/>
      <c r="AA1871" s="100"/>
      <c r="AB1871" s="100"/>
      <c r="AC1871" s="100"/>
      <c r="AD1871" s="100"/>
      <c r="AE1871" s="100"/>
      <c r="AG1871" s="121"/>
      <c r="AN1871" s="100"/>
      <c r="AO1871" s="100"/>
      <c r="AP1871" s="100"/>
      <c r="AQ1871" s="100"/>
      <c r="AR1871" s="100"/>
      <c r="AS1871" s="100"/>
      <c r="AT1871" s="100"/>
      <c r="AU1871" s="100"/>
    </row>
    <row r="1872" spans="3:47" x14ac:dyDescent="0.2">
      <c r="C1872" s="26"/>
      <c r="D1872" s="26"/>
      <c r="AA1872" s="100"/>
      <c r="AB1872" s="100"/>
      <c r="AC1872" s="100"/>
      <c r="AD1872" s="100"/>
      <c r="AE1872" s="100"/>
      <c r="AG1872" s="121"/>
      <c r="AN1872" s="100"/>
      <c r="AO1872" s="100"/>
      <c r="AP1872" s="100"/>
      <c r="AQ1872" s="100"/>
      <c r="AR1872" s="100"/>
      <c r="AS1872" s="100"/>
      <c r="AT1872" s="100"/>
      <c r="AU1872" s="100"/>
    </row>
    <row r="1873" spans="3:47" x14ac:dyDescent="0.2">
      <c r="C1873" s="26"/>
      <c r="D1873" s="26"/>
      <c r="AA1873" s="100"/>
      <c r="AB1873" s="100"/>
      <c r="AC1873" s="100"/>
      <c r="AD1873" s="100"/>
      <c r="AE1873" s="100"/>
      <c r="AG1873" s="121"/>
      <c r="AN1873" s="100"/>
      <c r="AO1873" s="100"/>
      <c r="AP1873" s="100"/>
      <c r="AQ1873" s="100"/>
      <c r="AR1873" s="100"/>
      <c r="AS1873" s="100"/>
      <c r="AT1873" s="100"/>
      <c r="AU1873" s="100"/>
    </row>
    <row r="1874" spans="3:47" x14ac:dyDescent="0.2">
      <c r="C1874" s="26"/>
      <c r="D1874" s="26"/>
      <c r="AA1874" s="100"/>
      <c r="AB1874" s="100"/>
      <c r="AC1874" s="100"/>
      <c r="AD1874" s="100"/>
      <c r="AE1874" s="100"/>
      <c r="AG1874" s="121"/>
      <c r="AN1874" s="100"/>
      <c r="AO1874" s="100"/>
      <c r="AP1874" s="100"/>
      <c r="AQ1874" s="100"/>
      <c r="AR1874" s="100"/>
      <c r="AS1874" s="100"/>
      <c r="AT1874" s="100"/>
      <c r="AU1874" s="100"/>
    </row>
    <row r="1875" spans="3:47" x14ac:dyDescent="0.2">
      <c r="C1875" s="26"/>
      <c r="D1875" s="26"/>
      <c r="AA1875" s="100"/>
      <c r="AB1875" s="100"/>
      <c r="AC1875" s="100"/>
      <c r="AD1875" s="100"/>
      <c r="AE1875" s="100"/>
      <c r="AG1875" s="121"/>
      <c r="AN1875" s="100"/>
      <c r="AO1875" s="100"/>
      <c r="AP1875" s="100"/>
      <c r="AQ1875" s="100"/>
      <c r="AR1875" s="100"/>
      <c r="AS1875" s="100"/>
      <c r="AT1875" s="100"/>
      <c r="AU1875" s="100"/>
    </row>
    <row r="1876" spans="3:47" x14ac:dyDescent="0.2">
      <c r="C1876" s="26"/>
      <c r="D1876" s="26"/>
      <c r="AA1876" s="100"/>
      <c r="AB1876" s="100"/>
      <c r="AC1876" s="100"/>
      <c r="AD1876" s="100"/>
      <c r="AE1876" s="100"/>
      <c r="AG1876" s="121"/>
      <c r="AN1876" s="100"/>
      <c r="AO1876" s="100"/>
      <c r="AP1876" s="100"/>
      <c r="AQ1876" s="100"/>
      <c r="AR1876" s="100"/>
      <c r="AS1876" s="100"/>
      <c r="AT1876" s="100"/>
      <c r="AU1876" s="100"/>
    </row>
    <row r="1877" spans="3:47" x14ac:dyDescent="0.2">
      <c r="C1877" s="26"/>
      <c r="D1877" s="26"/>
      <c r="AA1877" s="100"/>
      <c r="AB1877" s="100"/>
      <c r="AC1877" s="100"/>
      <c r="AD1877" s="100"/>
      <c r="AE1877" s="100"/>
      <c r="AG1877" s="121"/>
      <c r="AN1877" s="100"/>
      <c r="AO1877" s="100"/>
      <c r="AP1877" s="100"/>
      <c r="AQ1877" s="100"/>
      <c r="AR1877" s="100"/>
      <c r="AS1877" s="100"/>
      <c r="AT1877" s="100"/>
      <c r="AU1877" s="100"/>
    </row>
    <row r="1878" spans="3:47" x14ac:dyDescent="0.2">
      <c r="C1878" s="26"/>
      <c r="D1878" s="26"/>
      <c r="AA1878" s="100"/>
      <c r="AB1878" s="100"/>
      <c r="AC1878" s="100"/>
      <c r="AD1878" s="100"/>
      <c r="AE1878" s="100"/>
      <c r="AG1878" s="121"/>
      <c r="AN1878" s="100"/>
      <c r="AO1878" s="100"/>
      <c r="AP1878" s="100"/>
      <c r="AQ1878" s="100"/>
      <c r="AR1878" s="100"/>
      <c r="AS1878" s="100"/>
      <c r="AT1878" s="100"/>
      <c r="AU1878" s="100"/>
    </row>
    <row r="1879" spans="3:47" x14ac:dyDescent="0.2">
      <c r="C1879" s="26"/>
      <c r="D1879" s="26"/>
      <c r="AA1879" s="100"/>
      <c r="AB1879" s="100"/>
      <c r="AC1879" s="100"/>
      <c r="AD1879" s="100"/>
      <c r="AE1879" s="100"/>
      <c r="AG1879" s="121"/>
      <c r="AN1879" s="100"/>
      <c r="AO1879" s="100"/>
      <c r="AP1879" s="100"/>
      <c r="AQ1879" s="100"/>
      <c r="AR1879" s="100"/>
      <c r="AS1879" s="100"/>
      <c r="AT1879" s="100"/>
      <c r="AU1879" s="100"/>
    </row>
    <row r="1880" spans="3:47" x14ac:dyDescent="0.2">
      <c r="C1880" s="26"/>
      <c r="D1880" s="26"/>
      <c r="AA1880" s="100"/>
      <c r="AB1880" s="100"/>
      <c r="AC1880" s="100"/>
      <c r="AD1880" s="100"/>
      <c r="AE1880" s="100"/>
      <c r="AG1880" s="121"/>
      <c r="AN1880" s="100"/>
      <c r="AO1880" s="100"/>
      <c r="AP1880" s="100"/>
      <c r="AQ1880" s="100"/>
      <c r="AR1880" s="100"/>
      <c r="AS1880" s="100"/>
      <c r="AT1880" s="100"/>
      <c r="AU1880" s="100"/>
    </row>
    <row r="1881" spans="3:47" x14ac:dyDescent="0.2">
      <c r="C1881" s="26"/>
      <c r="D1881" s="26"/>
      <c r="AA1881" s="100"/>
      <c r="AB1881" s="100"/>
      <c r="AC1881" s="100"/>
      <c r="AD1881" s="100"/>
      <c r="AE1881" s="100"/>
      <c r="AG1881" s="121"/>
      <c r="AN1881" s="100"/>
      <c r="AO1881" s="100"/>
      <c r="AP1881" s="100"/>
      <c r="AQ1881" s="100"/>
      <c r="AR1881" s="100"/>
      <c r="AS1881" s="100"/>
      <c r="AT1881" s="100"/>
      <c r="AU1881" s="100"/>
    </row>
    <row r="1882" spans="3:47" x14ac:dyDescent="0.2">
      <c r="C1882" s="26"/>
      <c r="D1882" s="26"/>
      <c r="AA1882" s="100"/>
      <c r="AB1882" s="100"/>
      <c r="AC1882" s="100"/>
      <c r="AD1882" s="100"/>
      <c r="AE1882" s="100"/>
      <c r="AG1882" s="121"/>
      <c r="AN1882" s="100"/>
      <c r="AO1882" s="100"/>
      <c r="AP1882" s="100"/>
      <c r="AQ1882" s="100"/>
      <c r="AR1882" s="100"/>
      <c r="AS1882" s="100"/>
      <c r="AT1882" s="100"/>
      <c r="AU1882" s="100"/>
    </row>
    <row r="1883" spans="3:47" x14ac:dyDescent="0.2">
      <c r="C1883" s="26"/>
      <c r="D1883" s="26"/>
      <c r="AA1883" s="100"/>
      <c r="AB1883" s="100"/>
      <c r="AC1883" s="100"/>
      <c r="AD1883" s="100"/>
      <c r="AE1883" s="100"/>
      <c r="AG1883" s="121"/>
      <c r="AN1883" s="100"/>
      <c r="AO1883" s="100"/>
      <c r="AP1883" s="100"/>
      <c r="AQ1883" s="100"/>
      <c r="AR1883" s="100"/>
      <c r="AS1883" s="100"/>
      <c r="AT1883" s="100"/>
      <c r="AU1883" s="100"/>
    </row>
    <row r="1884" spans="3:47" x14ac:dyDescent="0.2">
      <c r="C1884" s="26"/>
      <c r="D1884" s="26"/>
      <c r="AA1884" s="100"/>
      <c r="AB1884" s="100"/>
      <c r="AC1884" s="100"/>
      <c r="AD1884" s="100"/>
      <c r="AE1884" s="100"/>
      <c r="AG1884" s="121"/>
      <c r="AN1884" s="100"/>
      <c r="AO1884" s="100"/>
      <c r="AP1884" s="100"/>
      <c r="AQ1884" s="100"/>
      <c r="AR1884" s="100"/>
      <c r="AS1884" s="100"/>
      <c r="AT1884" s="100"/>
      <c r="AU1884" s="100"/>
    </row>
    <row r="1885" spans="3:47" x14ac:dyDescent="0.2">
      <c r="C1885" s="26"/>
      <c r="D1885" s="26"/>
      <c r="AA1885" s="100"/>
      <c r="AB1885" s="100"/>
      <c r="AC1885" s="100"/>
      <c r="AD1885" s="100"/>
      <c r="AE1885" s="100"/>
      <c r="AG1885" s="121"/>
      <c r="AN1885" s="100"/>
      <c r="AO1885" s="100"/>
      <c r="AP1885" s="100"/>
      <c r="AQ1885" s="100"/>
      <c r="AR1885" s="100"/>
      <c r="AS1885" s="100"/>
      <c r="AT1885" s="100"/>
      <c r="AU1885" s="100"/>
    </row>
    <row r="1886" spans="3:47" x14ac:dyDescent="0.2">
      <c r="C1886" s="26"/>
      <c r="D1886" s="26"/>
      <c r="AA1886" s="100"/>
      <c r="AB1886" s="100"/>
      <c r="AC1886" s="100"/>
      <c r="AD1886" s="100"/>
      <c r="AE1886" s="100"/>
      <c r="AG1886" s="121"/>
      <c r="AN1886" s="100"/>
      <c r="AO1886" s="100"/>
      <c r="AP1886" s="100"/>
      <c r="AQ1886" s="100"/>
      <c r="AR1886" s="100"/>
      <c r="AS1886" s="100"/>
      <c r="AT1886" s="100"/>
      <c r="AU1886" s="100"/>
    </row>
    <row r="1887" spans="3:47" x14ac:dyDescent="0.2">
      <c r="C1887" s="26"/>
      <c r="D1887" s="26"/>
      <c r="AA1887" s="100"/>
      <c r="AB1887" s="100"/>
      <c r="AC1887" s="100"/>
      <c r="AD1887" s="100"/>
      <c r="AE1887" s="100"/>
      <c r="AG1887" s="121"/>
      <c r="AN1887" s="100"/>
      <c r="AO1887" s="100"/>
      <c r="AP1887" s="100"/>
      <c r="AQ1887" s="100"/>
      <c r="AR1887" s="100"/>
      <c r="AS1887" s="100"/>
      <c r="AT1887" s="100"/>
      <c r="AU1887" s="100"/>
    </row>
    <row r="1888" spans="3:47" x14ac:dyDescent="0.2">
      <c r="C1888" s="26"/>
      <c r="D1888" s="26"/>
      <c r="AA1888" s="100"/>
      <c r="AB1888" s="100"/>
      <c r="AC1888" s="100"/>
      <c r="AD1888" s="100"/>
      <c r="AE1888" s="100"/>
      <c r="AG1888" s="121"/>
      <c r="AN1888" s="100"/>
      <c r="AO1888" s="100"/>
      <c r="AP1888" s="100"/>
      <c r="AQ1888" s="100"/>
      <c r="AR1888" s="100"/>
      <c r="AS1888" s="100"/>
      <c r="AT1888" s="100"/>
      <c r="AU1888" s="100"/>
    </row>
    <row r="1889" spans="3:48" x14ac:dyDescent="0.2">
      <c r="C1889" s="26"/>
      <c r="D1889" s="26"/>
      <c r="AA1889" s="100"/>
      <c r="AB1889" s="100"/>
      <c r="AC1889" s="100"/>
      <c r="AD1889" s="100"/>
      <c r="AE1889" s="100"/>
      <c r="AG1889" s="121"/>
      <c r="AN1889" s="100"/>
      <c r="AO1889" s="100"/>
      <c r="AP1889" s="100"/>
      <c r="AQ1889" s="100"/>
      <c r="AR1889" s="100"/>
      <c r="AS1889" s="100"/>
      <c r="AT1889" s="100"/>
      <c r="AU1889" s="100"/>
    </row>
    <row r="1890" spans="3:48" x14ac:dyDescent="0.2">
      <c r="C1890" s="26"/>
      <c r="D1890" s="26"/>
      <c r="AA1890" s="100"/>
      <c r="AB1890" s="100"/>
      <c r="AC1890" s="100"/>
      <c r="AD1890" s="100"/>
      <c r="AE1890" s="100"/>
      <c r="AG1890" s="121"/>
      <c r="AN1890" s="100"/>
      <c r="AO1890" s="100"/>
      <c r="AP1890" s="100"/>
      <c r="AQ1890" s="100"/>
      <c r="AR1890" s="100"/>
      <c r="AS1890" s="100"/>
      <c r="AT1890" s="100"/>
      <c r="AU1890" s="100"/>
    </row>
    <row r="1891" spans="3:48" x14ac:dyDescent="0.2">
      <c r="C1891" s="26"/>
      <c r="D1891" s="26"/>
      <c r="AA1891" s="100"/>
      <c r="AB1891" s="100"/>
      <c r="AC1891" s="100"/>
      <c r="AD1891" s="100"/>
      <c r="AE1891" s="100"/>
      <c r="AG1891" s="121"/>
      <c r="AN1891" s="100"/>
      <c r="AO1891" s="100"/>
      <c r="AP1891" s="100"/>
      <c r="AQ1891" s="100"/>
      <c r="AR1891" s="100"/>
      <c r="AS1891" s="100"/>
      <c r="AT1891" s="100"/>
      <c r="AU1891" s="100"/>
    </row>
    <row r="1892" spans="3:48" x14ac:dyDescent="0.2">
      <c r="C1892" s="26"/>
      <c r="D1892" s="26"/>
      <c r="AA1892" s="100"/>
      <c r="AB1892" s="100"/>
      <c r="AC1892" s="100"/>
      <c r="AD1892" s="100"/>
      <c r="AE1892" s="100"/>
      <c r="AG1892" s="121"/>
      <c r="AN1892" s="100"/>
      <c r="AO1892" s="100"/>
      <c r="AP1892" s="100"/>
      <c r="AQ1892" s="100"/>
      <c r="AR1892" s="100"/>
      <c r="AS1892" s="100"/>
      <c r="AT1892" s="100"/>
      <c r="AU1892" s="100"/>
    </row>
    <row r="1893" spans="3:48" x14ac:dyDescent="0.2">
      <c r="C1893" s="26"/>
      <c r="D1893" s="26"/>
      <c r="AA1893" s="100"/>
      <c r="AB1893" s="100"/>
      <c r="AC1893" s="100"/>
      <c r="AD1893" s="100"/>
      <c r="AE1893" s="100"/>
      <c r="AG1893" s="121"/>
      <c r="AN1893" s="100"/>
      <c r="AO1893" s="100"/>
      <c r="AP1893" s="100"/>
      <c r="AQ1893" s="100"/>
      <c r="AR1893" s="100"/>
      <c r="AS1893" s="100"/>
      <c r="AT1893" s="100"/>
      <c r="AU1893" s="100"/>
    </row>
    <row r="1894" spans="3:48" x14ac:dyDescent="0.2">
      <c r="C1894" s="26"/>
      <c r="D1894" s="26"/>
      <c r="AA1894" s="100"/>
      <c r="AB1894" s="100"/>
      <c r="AC1894" s="100"/>
      <c r="AD1894" s="100"/>
      <c r="AE1894" s="100"/>
      <c r="AG1894" s="121"/>
      <c r="AN1894" s="100"/>
      <c r="AO1894" s="100"/>
      <c r="AP1894" s="100"/>
      <c r="AQ1894" s="100"/>
      <c r="AR1894" s="100"/>
      <c r="AS1894" s="100"/>
      <c r="AT1894" s="100"/>
      <c r="AU1894" s="100"/>
    </row>
    <row r="1895" spans="3:48" x14ac:dyDescent="0.2">
      <c r="C1895" s="26"/>
      <c r="D1895" s="26"/>
      <c r="AA1895" s="100"/>
      <c r="AB1895" s="100"/>
      <c r="AC1895" s="100"/>
      <c r="AD1895" s="100"/>
      <c r="AE1895" s="100"/>
      <c r="AG1895" s="121"/>
      <c r="AN1895" s="100"/>
      <c r="AO1895" s="100"/>
      <c r="AP1895" s="100"/>
      <c r="AQ1895" s="100"/>
      <c r="AR1895" s="100"/>
      <c r="AS1895" s="100"/>
      <c r="AT1895" s="100"/>
      <c r="AU1895" s="100"/>
    </row>
    <row r="1896" spans="3:48" x14ac:dyDescent="0.2">
      <c r="C1896" s="26"/>
      <c r="D1896" s="26"/>
      <c r="AA1896" s="100"/>
      <c r="AB1896" s="100"/>
      <c r="AC1896" s="100"/>
      <c r="AD1896" s="100"/>
      <c r="AE1896" s="100"/>
      <c r="AG1896" s="121"/>
      <c r="AN1896" s="100"/>
      <c r="AO1896" s="100"/>
      <c r="AP1896" s="100"/>
      <c r="AQ1896" s="100"/>
      <c r="AR1896" s="100"/>
      <c r="AS1896" s="100"/>
      <c r="AT1896" s="100"/>
      <c r="AU1896" s="100"/>
    </row>
    <row r="1897" spans="3:48" x14ac:dyDescent="0.2">
      <c r="C1897" s="26"/>
      <c r="D1897" s="26"/>
      <c r="AA1897" s="100"/>
      <c r="AB1897" s="100"/>
      <c r="AC1897" s="100"/>
      <c r="AD1897" s="100"/>
      <c r="AE1897" s="100"/>
      <c r="AG1897" s="121"/>
      <c r="AN1897" s="100"/>
      <c r="AO1897" s="100"/>
      <c r="AP1897" s="100"/>
      <c r="AQ1897" s="100"/>
      <c r="AR1897" s="100"/>
      <c r="AS1897" s="100"/>
      <c r="AT1897" s="100"/>
      <c r="AU1897" s="100"/>
    </row>
    <row r="1898" spans="3:48" x14ac:dyDescent="0.2">
      <c r="C1898" s="26"/>
      <c r="D1898" s="26"/>
      <c r="AA1898" s="100"/>
      <c r="AB1898" s="100"/>
      <c r="AC1898" s="100"/>
      <c r="AD1898" s="100"/>
      <c r="AE1898" s="100"/>
      <c r="AG1898" s="121"/>
      <c r="AN1898" s="100"/>
      <c r="AO1898" s="100"/>
      <c r="AP1898" s="100"/>
      <c r="AQ1898" s="100"/>
      <c r="AR1898" s="100"/>
      <c r="AS1898" s="100"/>
      <c r="AT1898" s="100"/>
      <c r="AU1898" s="100"/>
    </row>
    <row r="1899" spans="3:48" x14ac:dyDescent="0.2">
      <c r="C1899" s="26"/>
      <c r="D1899" s="26"/>
      <c r="AA1899" s="100"/>
      <c r="AB1899" s="100"/>
      <c r="AC1899" s="100"/>
      <c r="AD1899" s="100"/>
      <c r="AE1899" s="100"/>
      <c r="AG1899" s="121"/>
      <c r="AN1899" s="100"/>
      <c r="AO1899" s="100"/>
      <c r="AP1899" s="100"/>
      <c r="AQ1899" s="100"/>
      <c r="AR1899" s="100"/>
      <c r="AS1899" s="100"/>
      <c r="AT1899" s="100"/>
      <c r="AU1899" s="100"/>
      <c r="AV1899" s="100"/>
    </row>
    <row r="1900" spans="3:48" x14ac:dyDescent="0.2">
      <c r="C1900" s="26"/>
      <c r="D1900" s="26"/>
      <c r="AA1900" s="100"/>
      <c r="AB1900" s="100"/>
      <c r="AC1900" s="100"/>
      <c r="AD1900" s="100"/>
      <c r="AE1900" s="100"/>
      <c r="AG1900" s="121"/>
      <c r="AN1900" s="100"/>
      <c r="AO1900" s="100"/>
      <c r="AP1900" s="100"/>
      <c r="AQ1900" s="100"/>
      <c r="AR1900" s="100"/>
      <c r="AS1900" s="100"/>
      <c r="AT1900" s="100"/>
      <c r="AU1900" s="100"/>
    </row>
    <row r="1901" spans="3:48" x14ac:dyDescent="0.2">
      <c r="C1901" s="26"/>
      <c r="D1901" s="26"/>
      <c r="AA1901" s="100"/>
      <c r="AB1901" s="100"/>
      <c r="AC1901" s="100"/>
      <c r="AD1901" s="100"/>
      <c r="AE1901" s="100"/>
      <c r="AG1901" s="121"/>
      <c r="AN1901" s="100"/>
      <c r="AO1901" s="100"/>
      <c r="AP1901" s="100"/>
      <c r="AQ1901" s="100"/>
      <c r="AR1901" s="100"/>
      <c r="AS1901" s="100"/>
      <c r="AT1901" s="100"/>
      <c r="AU1901" s="100"/>
    </row>
    <row r="1902" spans="3:48" x14ac:dyDescent="0.2">
      <c r="C1902" s="26"/>
      <c r="D1902" s="26"/>
      <c r="AA1902" s="100"/>
      <c r="AB1902" s="100"/>
      <c r="AC1902" s="100"/>
      <c r="AD1902" s="100"/>
      <c r="AE1902" s="100"/>
      <c r="AG1902" s="121"/>
      <c r="AN1902" s="100"/>
      <c r="AO1902" s="100"/>
      <c r="AP1902" s="100"/>
      <c r="AQ1902" s="100"/>
      <c r="AR1902" s="100"/>
      <c r="AS1902" s="100"/>
      <c r="AT1902" s="100"/>
      <c r="AU1902" s="100"/>
    </row>
    <row r="1903" spans="3:48" x14ac:dyDescent="0.2">
      <c r="C1903" s="26"/>
      <c r="D1903" s="26"/>
      <c r="AA1903" s="100"/>
      <c r="AB1903" s="100"/>
      <c r="AC1903" s="100"/>
      <c r="AD1903" s="100"/>
      <c r="AE1903" s="100"/>
      <c r="AG1903" s="121"/>
      <c r="AN1903" s="100"/>
      <c r="AO1903" s="100"/>
      <c r="AP1903" s="100"/>
      <c r="AQ1903" s="100"/>
      <c r="AR1903" s="100"/>
      <c r="AS1903" s="100"/>
      <c r="AT1903" s="100"/>
      <c r="AU1903" s="100"/>
      <c r="AV1903" s="100"/>
    </row>
    <row r="1904" spans="3:48" x14ac:dyDescent="0.2">
      <c r="C1904" s="26"/>
      <c r="D1904" s="26"/>
      <c r="AA1904" s="100"/>
      <c r="AB1904" s="100"/>
      <c r="AC1904" s="100"/>
      <c r="AD1904" s="100"/>
      <c r="AE1904" s="100"/>
      <c r="AG1904" s="121"/>
      <c r="AN1904" s="100"/>
      <c r="AO1904" s="100"/>
      <c r="AP1904" s="100"/>
      <c r="AQ1904" s="100"/>
      <c r="AR1904" s="100"/>
      <c r="AS1904" s="100"/>
      <c r="AT1904" s="100"/>
      <c r="AU1904" s="100"/>
    </row>
    <row r="1905" spans="3:48" x14ac:dyDescent="0.2">
      <c r="C1905" s="26"/>
      <c r="D1905" s="26"/>
      <c r="AA1905" s="100"/>
      <c r="AB1905" s="100"/>
      <c r="AC1905" s="100"/>
      <c r="AD1905" s="100"/>
      <c r="AE1905" s="100"/>
      <c r="AG1905" s="121"/>
      <c r="AN1905" s="100"/>
      <c r="AO1905" s="100"/>
      <c r="AP1905" s="100"/>
      <c r="AQ1905" s="100"/>
      <c r="AR1905" s="100"/>
      <c r="AS1905" s="100"/>
      <c r="AT1905" s="100"/>
      <c r="AU1905" s="100"/>
    </row>
    <row r="1906" spans="3:48" x14ac:dyDescent="0.2">
      <c r="C1906" s="26"/>
      <c r="D1906" s="26"/>
      <c r="AA1906" s="100"/>
      <c r="AB1906" s="100"/>
      <c r="AC1906" s="100"/>
      <c r="AD1906" s="100"/>
      <c r="AE1906" s="100"/>
      <c r="AG1906" s="121"/>
      <c r="AN1906" s="100"/>
      <c r="AO1906" s="100"/>
      <c r="AP1906" s="100"/>
      <c r="AQ1906" s="100"/>
      <c r="AR1906" s="100"/>
      <c r="AS1906" s="100"/>
      <c r="AT1906" s="100"/>
      <c r="AU1906" s="100"/>
      <c r="AV1906" s="100"/>
    </row>
    <row r="1907" spans="3:48" x14ac:dyDescent="0.2">
      <c r="C1907" s="26"/>
      <c r="D1907" s="26"/>
      <c r="AA1907" s="100"/>
      <c r="AB1907" s="100"/>
      <c r="AC1907" s="100"/>
      <c r="AD1907" s="100"/>
      <c r="AE1907" s="100"/>
      <c r="AG1907" s="121"/>
      <c r="AN1907" s="100"/>
      <c r="AO1907" s="100"/>
      <c r="AP1907" s="100"/>
      <c r="AQ1907" s="100"/>
      <c r="AR1907" s="100"/>
      <c r="AS1907" s="100"/>
      <c r="AT1907" s="100"/>
      <c r="AU1907" s="100"/>
    </row>
    <row r="1908" spans="3:48" x14ac:dyDescent="0.2">
      <c r="C1908" s="26"/>
      <c r="D1908" s="26"/>
      <c r="AA1908" s="100"/>
      <c r="AB1908" s="100"/>
      <c r="AC1908" s="100"/>
      <c r="AD1908" s="100"/>
      <c r="AE1908" s="100"/>
      <c r="AG1908" s="121"/>
      <c r="AN1908" s="100"/>
      <c r="AO1908" s="100"/>
      <c r="AP1908" s="100"/>
      <c r="AQ1908" s="100"/>
      <c r="AR1908" s="100"/>
      <c r="AS1908" s="100"/>
      <c r="AT1908" s="100"/>
      <c r="AU1908" s="100"/>
    </row>
    <row r="1909" spans="3:48" x14ac:dyDescent="0.2">
      <c r="C1909" s="26"/>
      <c r="D1909" s="26"/>
      <c r="AA1909" s="100"/>
      <c r="AB1909" s="100"/>
      <c r="AC1909" s="100"/>
      <c r="AD1909" s="100"/>
      <c r="AE1909" s="100"/>
      <c r="AG1909" s="121"/>
      <c r="AN1909" s="100"/>
      <c r="AO1909" s="100"/>
      <c r="AP1909" s="100"/>
      <c r="AQ1909" s="100"/>
      <c r="AR1909" s="100"/>
      <c r="AS1909" s="100"/>
      <c r="AT1909" s="100"/>
      <c r="AU1909" s="100"/>
    </row>
    <row r="1910" spans="3:48" x14ac:dyDescent="0.2">
      <c r="C1910" s="26"/>
      <c r="D1910" s="26"/>
      <c r="AA1910" s="100"/>
      <c r="AB1910" s="100"/>
      <c r="AC1910" s="100"/>
      <c r="AD1910" s="100"/>
      <c r="AE1910" s="100"/>
      <c r="AG1910" s="121"/>
      <c r="AN1910" s="100"/>
      <c r="AO1910" s="100"/>
      <c r="AP1910" s="100"/>
      <c r="AQ1910" s="100"/>
      <c r="AR1910" s="100"/>
      <c r="AS1910" s="100"/>
      <c r="AT1910" s="100"/>
      <c r="AU1910" s="100"/>
    </row>
    <row r="1911" spans="3:48" x14ac:dyDescent="0.2">
      <c r="C1911" s="26"/>
      <c r="D1911" s="26"/>
      <c r="AA1911" s="100"/>
      <c r="AB1911" s="100"/>
      <c r="AC1911" s="100"/>
      <c r="AD1911" s="100"/>
      <c r="AE1911" s="100"/>
      <c r="AG1911" s="121"/>
      <c r="AN1911" s="100"/>
      <c r="AO1911" s="100"/>
      <c r="AP1911" s="100"/>
      <c r="AQ1911" s="100"/>
      <c r="AR1911" s="100"/>
      <c r="AS1911" s="100"/>
      <c r="AT1911" s="100"/>
      <c r="AU1911" s="100"/>
    </row>
    <row r="1912" spans="3:48" x14ac:dyDescent="0.2">
      <c r="C1912" s="26"/>
      <c r="D1912" s="26"/>
      <c r="AA1912" s="100"/>
      <c r="AB1912" s="100"/>
      <c r="AC1912" s="100"/>
      <c r="AD1912" s="100"/>
      <c r="AE1912" s="100"/>
      <c r="AG1912" s="121"/>
      <c r="AN1912" s="100"/>
      <c r="AO1912" s="100"/>
      <c r="AP1912" s="100"/>
      <c r="AQ1912" s="100"/>
      <c r="AR1912" s="100"/>
      <c r="AS1912" s="100"/>
      <c r="AT1912" s="100"/>
      <c r="AU1912" s="100"/>
    </row>
    <row r="1913" spans="3:48" x14ac:dyDescent="0.2">
      <c r="C1913" s="26"/>
      <c r="D1913" s="26"/>
      <c r="AA1913" s="100"/>
      <c r="AB1913" s="100"/>
      <c r="AC1913" s="100"/>
      <c r="AD1913" s="100"/>
      <c r="AE1913" s="100"/>
      <c r="AG1913" s="121"/>
      <c r="AN1913" s="100"/>
      <c r="AO1913" s="100"/>
      <c r="AP1913" s="100"/>
      <c r="AQ1913" s="100"/>
      <c r="AR1913" s="100"/>
      <c r="AS1913" s="100"/>
      <c r="AT1913" s="100"/>
      <c r="AU1913" s="100"/>
    </row>
    <row r="1914" spans="3:48" x14ac:dyDescent="0.2">
      <c r="C1914" s="26"/>
      <c r="D1914" s="26"/>
      <c r="AA1914" s="100"/>
      <c r="AB1914" s="100"/>
      <c r="AC1914" s="100"/>
      <c r="AD1914" s="100"/>
      <c r="AE1914" s="100"/>
      <c r="AG1914" s="121"/>
      <c r="AN1914" s="100"/>
      <c r="AO1914" s="100"/>
      <c r="AP1914" s="100"/>
      <c r="AQ1914" s="100"/>
      <c r="AR1914" s="100"/>
      <c r="AS1914" s="100"/>
      <c r="AT1914" s="100"/>
      <c r="AU1914" s="100"/>
    </row>
    <row r="1915" spans="3:48" x14ac:dyDescent="0.2">
      <c r="C1915" s="26"/>
      <c r="D1915" s="26"/>
      <c r="AA1915" s="100"/>
      <c r="AB1915" s="100"/>
      <c r="AC1915" s="100"/>
      <c r="AD1915" s="100"/>
      <c r="AE1915" s="100"/>
      <c r="AG1915" s="121"/>
      <c r="AN1915" s="100"/>
      <c r="AO1915" s="100"/>
      <c r="AP1915" s="100"/>
      <c r="AQ1915" s="100"/>
      <c r="AR1915" s="100"/>
      <c r="AS1915" s="100"/>
      <c r="AT1915" s="100"/>
      <c r="AU1915" s="100"/>
    </row>
    <row r="1916" spans="3:48" x14ac:dyDescent="0.2">
      <c r="C1916" s="26"/>
      <c r="D1916" s="26"/>
      <c r="AA1916" s="100"/>
      <c r="AB1916" s="100"/>
      <c r="AC1916" s="100"/>
      <c r="AD1916" s="100"/>
      <c r="AE1916" s="100"/>
      <c r="AG1916" s="121"/>
      <c r="AN1916" s="100"/>
      <c r="AO1916" s="100"/>
      <c r="AP1916" s="100"/>
      <c r="AQ1916" s="100"/>
      <c r="AR1916" s="100"/>
      <c r="AS1916" s="100"/>
      <c r="AT1916" s="100"/>
      <c r="AU1916" s="100"/>
    </row>
    <row r="1917" spans="3:48" x14ac:dyDescent="0.2">
      <c r="C1917" s="26"/>
      <c r="D1917" s="26"/>
      <c r="AA1917" s="100"/>
      <c r="AB1917" s="100"/>
      <c r="AC1917" s="100"/>
      <c r="AD1917" s="100"/>
      <c r="AE1917" s="100"/>
      <c r="AG1917" s="121"/>
      <c r="AN1917" s="100"/>
      <c r="AO1917" s="100"/>
      <c r="AP1917" s="100"/>
      <c r="AQ1917" s="100"/>
      <c r="AR1917" s="100"/>
      <c r="AS1917" s="100"/>
      <c r="AT1917" s="100"/>
      <c r="AU1917" s="100"/>
    </row>
    <row r="1918" spans="3:48" x14ac:dyDescent="0.2">
      <c r="C1918" s="26"/>
      <c r="D1918" s="26"/>
      <c r="AA1918" s="100"/>
      <c r="AB1918" s="100"/>
      <c r="AC1918" s="100"/>
      <c r="AD1918" s="100"/>
      <c r="AE1918" s="100"/>
      <c r="AG1918" s="121"/>
      <c r="AN1918" s="100"/>
      <c r="AO1918" s="100"/>
      <c r="AP1918" s="100"/>
      <c r="AQ1918" s="100"/>
      <c r="AR1918" s="100"/>
      <c r="AS1918" s="100"/>
      <c r="AT1918" s="100"/>
      <c r="AU1918" s="100"/>
    </row>
    <row r="1919" spans="3:48" x14ac:dyDescent="0.2">
      <c r="C1919" s="26"/>
      <c r="D1919" s="26"/>
      <c r="AA1919" s="100"/>
      <c r="AB1919" s="100"/>
      <c r="AC1919" s="100"/>
      <c r="AD1919" s="100"/>
      <c r="AE1919" s="100"/>
      <c r="AG1919" s="121"/>
      <c r="AN1919" s="100"/>
      <c r="AO1919" s="100"/>
      <c r="AP1919" s="100"/>
      <c r="AQ1919" s="100"/>
      <c r="AR1919" s="100"/>
      <c r="AS1919" s="100"/>
      <c r="AT1919" s="100"/>
      <c r="AU1919" s="100"/>
    </row>
    <row r="1920" spans="3:48" x14ac:dyDescent="0.2">
      <c r="C1920" s="26"/>
      <c r="D1920" s="26"/>
      <c r="AA1920" s="100"/>
      <c r="AB1920" s="100"/>
      <c r="AC1920" s="100"/>
      <c r="AD1920" s="100"/>
      <c r="AE1920" s="100"/>
      <c r="AG1920" s="121"/>
      <c r="AN1920" s="100"/>
      <c r="AO1920" s="100"/>
      <c r="AP1920" s="100"/>
      <c r="AQ1920" s="100"/>
      <c r="AR1920" s="100"/>
      <c r="AS1920" s="100"/>
      <c r="AT1920" s="100"/>
      <c r="AU1920" s="100"/>
    </row>
    <row r="1921" spans="3:47" x14ac:dyDescent="0.2">
      <c r="C1921" s="26"/>
      <c r="D1921" s="26"/>
      <c r="AA1921" s="100"/>
      <c r="AB1921" s="100"/>
      <c r="AC1921" s="100"/>
      <c r="AD1921" s="100"/>
      <c r="AE1921" s="100"/>
      <c r="AG1921" s="121"/>
      <c r="AN1921" s="100"/>
      <c r="AO1921" s="100"/>
      <c r="AP1921" s="100"/>
      <c r="AQ1921" s="100"/>
      <c r="AR1921" s="100"/>
      <c r="AS1921" s="100"/>
      <c r="AT1921" s="100"/>
      <c r="AU1921" s="100"/>
    </row>
    <row r="1922" spans="3:47" x14ac:dyDescent="0.2">
      <c r="C1922" s="26"/>
      <c r="D1922" s="26"/>
      <c r="AA1922" s="100"/>
      <c r="AB1922" s="100"/>
      <c r="AC1922" s="100"/>
      <c r="AD1922" s="100"/>
      <c r="AE1922" s="100"/>
      <c r="AG1922" s="121"/>
      <c r="AN1922" s="100"/>
      <c r="AO1922" s="100"/>
      <c r="AP1922" s="100"/>
      <c r="AQ1922" s="100"/>
      <c r="AR1922" s="100"/>
      <c r="AS1922" s="100"/>
      <c r="AT1922" s="100"/>
      <c r="AU1922" s="100"/>
    </row>
    <row r="1923" spans="3:47" x14ac:dyDescent="0.2">
      <c r="C1923" s="26"/>
      <c r="D1923" s="26"/>
      <c r="AA1923" s="100"/>
      <c r="AB1923" s="100"/>
      <c r="AC1923" s="100"/>
      <c r="AD1923" s="100"/>
      <c r="AE1923" s="100"/>
      <c r="AG1923" s="121"/>
      <c r="AN1923" s="100"/>
      <c r="AO1923" s="100"/>
      <c r="AP1923" s="100"/>
      <c r="AQ1923" s="100"/>
      <c r="AR1923" s="100"/>
      <c r="AS1923" s="100"/>
      <c r="AT1923" s="100"/>
      <c r="AU1923" s="100"/>
    </row>
    <row r="1924" spans="3:47" x14ac:dyDescent="0.2">
      <c r="C1924" s="26"/>
      <c r="D1924" s="26"/>
      <c r="AA1924" s="100"/>
      <c r="AB1924" s="100"/>
      <c r="AC1924" s="100"/>
      <c r="AD1924" s="100"/>
      <c r="AE1924" s="100"/>
      <c r="AG1924" s="121"/>
      <c r="AN1924" s="100"/>
      <c r="AO1924" s="100"/>
      <c r="AP1924" s="100"/>
      <c r="AQ1924" s="100"/>
      <c r="AR1924" s="100"/>
      <c r="AS1924" s="100"/>
      <c r="AT1924" s="100"/>
      <c r="AU1924" s="100"/>
    </row>
    <row r="1925" spans="3:47" x14ac:dyDescent="0.2">
      <c r="C1925" s="26"/>
      <c r="D1925" s="26"/>
      <c r="AA1925" s="100"/>
      <c r="AB1925" s="100"/>
      <c r="AC1925" s="100"/>
      <c r="AD1925" s="100"/>
      <c r="AE1925" s="100"/>
      <c r="AG1925" s="121"/>
      <c r="AN1925" s="100"/>
      <c r="AO1925" s="100"/>
      <c r="AP1925" s="100"/>
      <c r="AQ1925" s="100"/>
      <c r="AR1925" s="100"/>
      <c r="AS1925" s="100"/>
      <c r="AT1925" s="100"/>
      <c r="AU1925" s="100"/>
    </row>
    <row r="1926" spans="3:47" x14ac:dyDescent="0.2">
      <c r="C1926" s="26"/>
      <c r="D1926" s="26"/>
      <c r="AA1926" s="100"/>
      <c r="AB1926" s="100"/>
      <c r="AC1926" s="100"/>
      <c r="AD1926" s="100"/>
      <c r="AE1926" s="100"/>
      <c r="AG1926" s="121"/>
      <c r="AN1926" s="100"/>
      <c r="AO1926" s="100"/>
      <c r="AP1926" s="100"/>
      <c r="AQ1926" s="100"/>
      <c r="AR1926" s="100"/>
      <c r="AS1926" s="100"/>
      <c r="AT1926" s="100"/>
      <c r="AU1926" s="100"/>
    </row>
    <row r="1927" spans="3:47" x14ac:dyDescent="0.2">
      <c r="C1927" s="26"/>
      <c r="D1927" s="26"/>
      <c r="AA1927" s="100"/>
      <c r="AB1927" s="100"/>
      <c r="AC1927" s="100"/>
      <c r="AD1927" s="100"/>
      <c r="AE1927" s="100"/>
      <c r="AG1927" s="121"/>
      <c r="AN1927" s="100"/>
      <c r="AO1927" s="100"/>
      <c r="AP1927" s="100"/>
      <c r="AQ1927" s="100"/>
      <c r="AR1927" s="100"/>
      <c r="AS1927" s="100"/>
      <c r="AT1927" s="100"/>
      <c r="AU1927" s="100"/>
    </row>
    <row r="1928" spans="3:47" x14ac:dyDescent="0.2">
      <c r="C1928" s="26"/>
      <c r="D1928" s="26"/>
      <c r="AA1928" s="100"/>
      <c r="AB1928" s="100"/>
      <c r="AC1928" s="100"/>
      <c r="AD1928" s="100"/>
      <c r="AE1928" s="100"/>
      <c r="AG1928" s="121"/>
      <c r="AN1928" s="100"/>
      <c r="AO1928" s="100"/>
      <c r="AP1928" s="100"/>
      <c r="AQ1928" s="100"/>
      <c r="AR1928" s="100"/>
      <c r="AS1928" s="100"/>
      <c r="AT1928" s="100"/>
      <c r="AU1928" s="100"/>
    </row>
    <row r="1929" spans="3:47" x14ac:dyDescent="0.2">
      <c r="C1929" s="26"/>
      <c r="D1929" s="26"/>
      <c r="AA1929" s="100"/>
      <c r="AB1929" s="100"/>
      <c r="AC1929" s="100"/>
      <c r="AD1929" s="100"/>
      <c r="AE1929" s="100"/>
      <c r="AG1929" s="121"/>
      <c r="AN1929" s="100"/>
      <c r="AO1929" s="100"/>
      <c r="AP1929" s="100"/>
      <c r="AQ1929" s="100"/>
      <c r="AR1929" s="100"/>
      <c r="AS1929" s="100"/>
      <c r="AT1929" s="100"/>
      <c r="AU1929" s="100"/>
    </row>
    <row r="1930" spans="3:47" x14ac:dyDescent="0.2">
      <c r="C1930" s="26"/>
      <c r="D1930" s="26"/>
      <c r="AA1930" s="100"/>
      <c r="AB1930" s="100"/>
      <c r="AC1930" s="100"/>
      <c r="AD1930" s="100"/>
      <c r="AE1930" s="100"/>
      <c r="AG1930" s="121"/>
      <c r="AN1930" s="100"/>
      <c r="AO1930" s="100"/>
      <c r="AP1930" s="100"/>
      <c r="AQ1930" s="100"/>
      <c r="AR1930" s="100"/>
      <c r="AS1930" s="100"/>
      <c r="AT1930" s="100"/>
      <c r="AU1930" s="100"/>
    </row>
    <row r="1931" spans="3:47" x14ac:dyDescent="0.2">
      <c r="C1931" s="26"/>
      <c r="D1931" s="26"/>
      <c r="AA1931" s="100"/>
      <c r="AB1931" s="100"/>
      <c r="AC1931" s="100"/>
      <c r="AD1931" s="100"/>
      <c r="AE1931" s="100"/>
      <c r="AG1931" s="121"/>
      <c r="AN1931" s="100"/>
      <c r="AO1931" s="100"/>
      <c r="AP1931" s="100"/>
      <c r="AQ1931" s="100"/>
      <c r="AR1931" s="100"/>
      <c r="AS1931" s="100"/>
      <c r="AT1931" s="100"/>
      <c r="AU1931" s="100"/>
    </row>
    <row r="1932" spans="3:47" x14ac:dyDescent="0.2">
      <c r="C1932" s="26"/>
      <c r="D1932" s="26"/>
      <c r="AA1932" s="100"/>
      <c r="AB1932" s="100"/>
      <c r="AC1932" s="100"/>
      <c r="AD1932" s="100"/>
      <c r="AE1932" s="100"/>
      <c r="AG1932" s="121"/>
      <c r="AN1932" s="100"/>
      <c r="AO1932" s="100"/>
      <c r="AP1932" s="100"/>
      <c r="AQ1932" s="100"/>
      <c r="AR1932" s="100"/>
      <c r="AS1932" s="100"/>
      <c r="AT1932" s="100"/>
      <c r="AU1932" s="100"/>
    </row>
    <row r="1933" spans="3:47" x14ac:dyDescent="0.2">
      <c r="C1933" s="26"/>
      <c r="D1933" s="26"/>
      <c r="AA1933" s="100"/>
      <c r="AB1933" s="100"/>
      <c r="AC1933" s="100"/>
      <c r="AD1933" s="100"/>
      <c r="AE1933" s="100"/>
      <c r="AG1933" s="121"/>
      <c r="AN1933" s="100"/>
      <c r="AO1933" s="100"/>
      <c r="AP1933" s="100"/>
      <c r="AQ1933" s="100"/>
      <c r="AR1933" s="100"/>
      <c r="AS1933" s="100"/>
      <c r="AT1933" s="100"/>
      <c r="AU1933" s="100"/>
    </row>
    <row r="1934" spans="3:47" x14ac:dyDescent="0.2">
      <c r="C1934" s="26"/>
      <c r="D1934" s="26"/>
      <c r="AA1934" s="100"/>
      <c r="AB1934" s="100"/>
      <c r="AC1934" s="100"/>
      <c r="AD1934" s="100"/>
      <c r="AE1934" s="100"/>
      <c r="AG1934" s="121"/>
      <c r="AN1934" s="100"/>
      <c r="AO1934" s="100"/>
      <c r="AP1934" s="100"/>
      <c r="AQ1934" s="100"/>
      <c r="AR1934" s="100"/>
      <c r="AS1934" s="100"/>
      <c r="AT1934" s="100"/>
      <c r="AU1934" s="100"/>
    </row>
    <row r="1935" spans="3:47" x14ac:dyDescent="0.2">
      <c r="C1935" s="26"/>
      <c r="D1935" s="26"/>
      <c r="AA1935" s="100"/>
      <c r="AB1935" s="100"/>
      <c r="AC1935" s="100"/>
      <c r="AD1935" s="100"/>
      <c r="AE1935" s="100"/>
      <c r="AG1935" s="121"/>
      <c r="AN1935" s="100"/>
      <c r="AO1935" s="100"/>
      <c r="AP1935" s="100"/>
      <c r="AQ1935" s="100"/>
      <c r="AR1935" s="100"/>
      <c r="AS1935" s="100"/>
      <c r="AT1935" s="100"/>
      <c r="AU1935" s="100"/>
    </row>
    <row r="1936" spans="3:47" x14ac:dyDescent="0.2">
      <c r="C1936" s="26"/>
      <c r="D1936" s="26"/>
      <c r="AA1936" s="100"/>
      <c r="AB1936" s="100"/>
      <c r="AC1936" s="100"/>
      <c r="AD1936" s="100"/>
      <c r="AE1936" s="100"/>
      <c r="AG1936" s="121"/>
      <c r="AN1936" s="100"/>
      <c r="AO1936" s="100"/>
      <c r="AP1936" s="100"/>
      <c r="AQ1936" s="100"/>
      <c r="AR1936" s="100"/>
      <c r="AS1936" s="100"/>
      <c r="AT1936" s="100"/>
      <c r="AU1936" s="100"/>
    </row>
    <row r="1937" spans="3:47" x14ac:dyDescent="0.2">
      <c r="C1937" s="26"/>
      <c r="D1937" s="26"/>
      <c r="AA1937" s="100"/>
      <c r="AB1937" s="100"/>
      <c r="AC1937" s="100"/>
      <c r="AD1937" s="100"/>
      <c r="AE1937" s="100"/>
      <c r="AG1937" s="121"/>
      <c r="AN1937" s="100"/>
      <c r="AO1937" s="100"/>
      <c r="AP1937" s="100"/>
      <c r="AQ1937" s="100"/>
      <c r="AR1937" s="100"/>
      <c r="AS1937" s="100"/>
      <c r="AT1937" s="100"/>
      <c r="AU1937" s="100"/>
    </row>
    <row r="1938" spans="3:47" x14ac:dyDescent="0.2">
      <c r="C1938" s="26"/>
      <c r="D1938" s="26"/>
      <c r="AA1938" s="100"/>
      <c r="AB1938" s="100"/>
      <c r="AC1938" s="100"/>
      <c r="AD1938" s="100"/>
      <c r="AE1938" s="100"/>
      <c r="AG1938" s="121"/>
      <c r="AN1938" s="100"/>
      <c r="AO1938" s="100"/>
      <c r="AP1938" s="100"/>
      <c r="AQ1938" s="100"/>
      <c r="AR1938" s="100"/>
      <c r="AS1938" s="100"/>
      <c r="AT1938" s="100"/>
      <c r="AU1938" s="100"/>
    </row>
    <row r="1939" spans="3:47" x14ac:dyDescent="0.2">
      <c r="C1939" s="26"/>
      <c r="D1939" s="26"/>
      <c r="AA1939" s="100"/>
      <c r="AB1939" s="100"/>
      <c r="AC1939" s="100"/>
      <c r="AD1939" s="100"/>
      <c r="AE1939" s="100"/>
      <c r="AG1939" s="121"/>
      <c r="AN1939" s="100"/>
      <c r="AO1939" s="100"/>
      <c r="AP1939" s="100"/>
      <c r="AQ1939" s="100"/>
      <c r="AR1939" s="100"/>
      <c r="AS1939" s="100"/>
      <c r="AT1939" s="100"/>
      <c r="AU1939" s="100"/>
    </row>
    <row r="1940" spans="3:47" x14ac:dyDescent="0.2">
      <c r="C1940" s="26"/>
      <c r="D1940" s="26"/>
      <c r="AA1940" s="100"/>
      <c r="AB1940" s="100"/>
      <c r="AC1940" s="100"/>
      <c r="AD1940" s="100"/>
      <c r="AE1940" s="100"/>
      <c r="AG1940" s="121"/>
      <c r="AN1940" s="100"/>
      <c r="AO1940" s="100"/>
      <c r="AP1940" s="100"/>
      <c r="AQ1940" s="100"/>
      <c r="AR1940" s="100"/>
      <c r="AS1940" s="100"/>
      <c r="AT1940" s="100"/>
      <c r="AU1940" s="100"/>
    </row>
    <row r="1941" spans="3:47" x14ac:dyDescent="0.2">
      <c r="C1941" s="26"/>
      <c r="D1941" s="26"/>
      <c r="AA1941" s="100"/>
      <c r="AB1941" s="100"/>
      <c r="AC1941" s="100"/>
      <c r="AD1941" s="100"/>
      <c r="AE1941" s="100"/>
      <c r="AG1941" s="121"/>
      <c r="AN1941" s="100"/>
      <c r="AO1941" s="100"/>
      <c r="AP1941" s="100"/>
      <c r="AQ1941" s="100"/>
      <c r="AR1941" s="100"/>
      <c r="AS1941" s="100"/>
      <c r="AT1941" s="100"/>
      <c r="AU1941" s="100"/>
    </row>
    <row r="1942" spans="3:47" x14ac:dyDescent="0.2">
      <c r="C1942" s="26"/>
      <c r="D1942" s="26"/>
      <c r="AA1942" s="100"/>
      <c r="AB1942" s="100"/>
      <c r="AC1942" s="100"/>
      <c r="AD1942" s="100"/>
      <c r="AE1942" s="100"/>
      <c r="AG1942" s="121"/>
      <c r="AN1942" s="100"/>
      <c r="AO1942" s="100"/>
      <c r="AP1942" s="100"/>
      <c r="AQ1942" s="100"/>
      <c r="AR1942" s="100"/>
      <c r="AS1942" s="100"/>
      <c r="AT1942" s="100"/>
      <c r="AU1942" s="100"/>
    </row>
    <row r="1943" spans="3:47" x14ac:dyDescent="0.2">
      <c r="C1943" s="26"/>
      <c r="D1943" s="26"/>
      <c r="AA1943" s="100"/>
      <c r="AB1943" s="100"/>
      <c r="AC1943" s="100"/>
      <c r="AD1943" s="100"/>
      <c r="AE1943" s="100"/>
      <c r="AG1943" s="121"/>
      <c r="AN1943" s="100"/>
      <c r="AO1943" s="100"/>
      <c r="AP1943" s="100"/>
      <c r="AQ1943" s="100"/>
      <c r="AR1943" s="100"/>
      <c r="AS1943" s="100"/>
      <c r="AT1943" s="100"/>
      <c r="AU1943" s="100"/>
    </row>
    <row r="1944" spans="3:47" x14ac:dyDescent="0.2">
      <c r="C1944" s="26"/>
      <c r="D1944" s="26"/>
      <c r="AA1944" s="100"/>
      <c r="AB1944" s="100"/>
      <c r="AC1944" s="100"/>
      <c r="AD1944" s="100"/>
      <c r="AE1944" s="100"/>
      <c r="AG1944" s="121"/>
      <c r="AN1944" s="100"/>
      <c r="AO1944" s="100"/>
      <c r="AP1944" s="100"/>
      <c r="AQ1944" s="100"/>
      <c r="AR1944" s="100"/>
      <c r="AS1944" s="100"/>
      <c r="AT1944" s="100"/>
      <c r="AU1944" s="100"/>
    </row>
    <row r="1945" spans="3:47" x14ac:dyDescent="0.2">
      <c r="C1945" s="26"/>
      <c r="D1945" s="26"/>
      <c r="AA1945" s="100"/>
      <c r="AB1945" s="100"/>
      <c r="AC1945" s="100"/>
      <c r="AD1945" s="100"/>
      <c r="AE1945" s="100"/>
      <c r="AG1945" s="121"/>
      <c r="AN1945" s="100"/>
      <c r="AO1945" s="100"/>
      <c r="AP1945" s="100"/>
      <c r="AQ1945" s="100"/>
      <c r="AR1945" s="100"/>
      <c r="AS1945" s="100"/>
      <c r="AT1945" s="100"/>
      <c r="AU1945" s="100"/>
    </row>
    <row r="1946" spans="3:47" x14ac:dyDescent="0.2">
      <c r="C1946" s="26"/>
      <c r="D1946" s="26"/>
      <c r="AA1946" s="100"/>
      <c r="AB1946" s="100"/>
      <c r="AC1946" s="100"/>
      <c r="AD1946" s="100"/>
      <c r="AE1946" s="100"/>
      <c r="AG1946" s="121"/>
      <c r="AN1946" s="100"/>
      <c r="AO1946" s="100"/>
      <c r="AP1946" s="100"/>
      <c r="AQ1946" s="100"/>
      <c r="AR1946" s="100"/>
      <c r="AS1946" s="100"/>
      <c r="AT1946" s="100"/>
      <c r="AU1946" s="100"/>
    </row>
    <row r="1947" spans="3:47" x14ac:dyDescent="0.2">
      <c r="C1947" s="26"/>
      <c r="D1947" s="26"/>
      <c r="AA1947" s="100"/>
      <c r="AB1947" s="100"/>
      <c r="AC1947" s="100"/>
      <c r="AD1947" s="100"/>
      <c r="AE1947" s="100"/>
      <c r="AG1947" s="121"/>
      <c r="AN1947" s="100"/>
      <c r="AO1947" s="100"/>
      <c r="AP1947" s="100"/>
      <c r="AQ1947" s="100"/>
      <c r="AR1947" s="100"/>
      <c r="AS1947" s="100"/>
      <c r="AT1947" s="100"/>
      <c r="AU1947" s="100"/>
    </row>
    <row r="1948" spans="3:47" x14ac:dyDescent="0.2">
      <c r="C1948" s="26"/>
      <c r="D1948" s="26"/>
      <c r="AA1948" s="100"/>
      <c r="AB1948" s="100"/>
      <c r="AC1948" s="100"/>
      <c r="AD1948" s="100"/>
      <c r="AE1948" s="100"/>
      <c r="AG1948" s="121"/>
      <c r="AN1948" s="100"/>
      <c r="AO1948" s="100"/>
      <c r="AP1948" s="100"/>
      <c r="AQ1948" s="100"/>
      <c r="AR1948" s="100"/>
      <c r="AS1948" s="100"/>
      <c r="AT1948" s="100"/>
      <c r="AU1948" s="100"/>
    </row>
    <row r="1949" spans="3:47" x14ac:dyDescent="0.2">
      <c r="C1949" s="26"/>
      <c r="D1949" s="26"/>
      <c r="AA1949" s="100"/>
      <c r="AB1949" s="100"/>
      <c r="AC1949" s="100"/>
      <c r="AD1949" s="100"/>
      <c r="AE1949" s="100"/>
      <c r="AG1949" s="121"/>
      <c r="AN1949" s="100"/>
      <c r="AO1949" s="100"/>
      <c r="AP1949" s="100"/>
      <c r="AQ1949" s="100"/>
      <c r="AR1949" s="100"/>
      <c r="AS1949" s="100"/>
      <c r="AT1949" s="100"/>
      <c r="AU1949" s="100"/>
    </row>
    <row r="1950" spans="3:47" x14ac:dyDescent="0.2">
      <c r="C1950" s="26"/>
      <c r="D1950" s="26"/>
      <c r="AA1950" s="100"/>
      <c r="AB1950" s="100"/>
      <c r="AC1950" s="100"/>
      <c r="AD1950" s="100"/>
      <c r="AE1950" s="100"/>
      <c r="AG1950" s="121"/>
      <c r="AN1950" s="100"/>
      <c r="AO1950" s="100"/>
      <c r="AP1950" s="100"/>
      <c r="AQ1950" s="100"/>
      <c r="AR1950" s="100"/>
      <c r="AS1950" s="100"/>
      <c r="AT1950" s="100"/>
      <c r="AU1950" s="100"/>
    </row>
    <row r="1951" spans="3:47" x14ac:dyDescent="0.2">
      <c r="C1951" s="26"/>
      <c r="D1951" s="26"/>
      <c r="AA1951" s="100"/>
      <c r="AB1951" s="100"/>
      <c r="AC1951" s="100"/>
      <c r="AD1951" s="100"/>
      <c r="AE1951" s="100"/>
      <c r="AG1951" s="121"/>
      <c r="AN1951" s="100"/>
      <c r="AO1951" s="100"/>
      <c r="AP1951" s="100"/>
      <c r="AQ1951" s="100"/>
      <c r="AR1951" s="100"/>
      <c r="AS1951" s="100"/>
      <c r="AT1951" s="100"/>
      <c r="AU1951" s="100"/>
    </row>
    <row r="1952" spans="3:47" x14ac:dyDescent="0.2">
      <c r="C1952" s="26"/>
      <c r="D1952" s="26"/>
      <c r="AA1952" s="100"/>
      <c r="AB1952" s="100"/>
      <c r="AC1952" s="100"/>
      <c r="AD1952" s="100"/>
      <c r="AE1952" s="100"/>
      <c r="AG1952" s="121"/>
      <c r="AN1952" s="100"/>
      <c r="AO1952" s="100"/>
      <c r="AP1952" s="100"/>
      <c r="AQ1952" s="100"/>
      <c r="AR1952" s="100"/>
      <c r="AS1952" s="100"/>
      <c r="AT1952" s="100"/>
      <c r="AU1952" s="100"/>
    </row>
    <row r="1953" spans="3:47" x14ac:dyDescent="0.2">
      <c r="C1953" s="26"/>
      <c r="D1953" s="26"/>
      <c r="AA1953" s="100"/>
      <c r="AB1953" s="100"/>
      <c r="AC1953" s="100"/>
      <c r="AD1953" s="100"/>
      <c r="AE1953" s="100"/>
      <c r="AG1953" s="121"/>
      <c r="AN1953" s="100"/>
      <c r="AO1953" s="100"/>
      <c r="AP1953" s="100"/>
      <c r="AQ1953" s="100"/>
      <c r="AR1953" s="100"/>
      <c r="AS1953" s="100"/>
      <c r="AT1953" s="100"/>
      <c r="AU1953" s="100"/>
    </row>
    <row r="1954" spans="3:47" x14ac:dyDescent="0.2">
      <c r="C1954" s="26"/>
      <c r="D1954" s="26"/>
      <c r="AA1954" s="100"/>
      <c r="AB1954" s="100"/>
      <c r="AC1954" s="100"/>
      <c r="AD1954" s="100"/>
      <c r="AE1954" s="100"/>
      <c r="AG1954" s="121"/>
      <c r="AN1954" s="100"/>
      <c r="AO1954" s="100"/>
      <c r="AP1954" s="100"/>
      <c r="AQ1954" s="100"/>
      <c r="AR1954" s="100"/>
      <c r="AS1954" s="100"/>
      <c r="AT1954" s="100"/>
      <c r="AU1954" s="100"/>
    </row>
    <row r="1955" spans="3:47" x14ac:dyDescent="0.2">
      <c r="C1955" s="26"/>
      <c r="D1955" s="26"/>
      <c r="AA1955" s="100"/>
      <c r="AB1955" s="100"/>
      <c r="AC1955" s="100"/>
      <c r="AD1955" s="100"/>
      <c r="AE1955" s="100"/>
      <c r="AG1955" s="121"/>
      <c r="AN1955" s="100"/>
      <c r="AO1955" s="100"/>
      <c r="AP1955" s="100"/>
      <c r="AQ1955" s="100"/>
      <c r="AR1955" s="100"/>
      <c r="AS1955" s="100"/>
      <c r="AT1955" s="100"/>
      <c r="AU1955" s="100"/>
    </row>
    <row r="1956" spans="3:47" x14ac:dyDescent="0.2">
      <c r="C1956" s="26"/>
      <c r="D1956" s="26"/>
      <c r="AA1956" s="100"/>
      <c r="AB1956" s="100"/>
      <c r="AC1956" s="100"/>
      <c r="AD1956" s="100"/>
      <c r="AE1956" s="100"/>
      <c r="AG1956" s="121"/>
      <c r="AN1956" s="100"/>
      <c r="AO1956" s="100"/>
      <c r="AP1956" s="100"/>
      <c r="AQ1956" s="100"/>
      <c r="AR1956" s="100"/>
      <c r="AS1956" s="100"/>
      <c r="AT1956" s="100"/>
      <c r="AU1956" s="100"/>
    </row>
    <row r="1957" spans="3:47" x14ac:dyDescent="0.2">
      <c r="C1957" s="26"/>
      <c r="D1957" s="26"/>
      <c r="AA1957" s="100"/>
      <c r="AB1957" s="100"/>
      <c r="AC1957" s="100"/>
      <c r="AD1957" s="100"/>
      <c r="AE1957" s="100"/>
      <c r="AG1957" s="121"/>
      <c r="AN1957" s="100"/>
      <c r="AO1957" s="100"/>
      <c r="AP1957" s="100"/>
      <c r="AQ1957" s="100"/>
      <c r="AR1957" s="100"/>
      <c r="AS1957" s="100"/>
      <c r="AT1957" s="100"/>
      <c r="AU1957" s="100"/>
    </row>
    <row r="1958" spans="3:47" x14ac:dyDescent="0.2">
      <c r="C1958" s="26"/>
      <c r="D1958" s="26"/>
      <c r="AA1958" s="100"/>
      <c r="AB1958" s="100"/>
      <c r="AC1958" s="100"/>
      <c r="AD1958" s="100"/>
      <c r="AE1958" s="100"/>
      <c r="AG1958" s="121"/>
      <c r="AN1958" s="100"/>
      <c r="AO1958" s="100"/>
      <c r="AP1958" s="100"/>
      <c r="AQ1958" s="100"/>
      <c r="AR1958" s="100"/>
      <c r="AS1958" s="100"/>
      <c r="AT1958" s="100"/>
      <c r="AU1958" s="100"/>
    </row>
    <row r="1959" spans="3:47" x14ac:dyDescent="0.2">
      <c r="C1959" s="26"/>
      <c r="D1959" s="26"/>
      <c r="AA1959" s="100"/>
      <c r="AB1959" s="100"/>
      <c r="AC1959" s="100"/>
      <c r="AD1959" s="100"/>
      <c r="AE1959" s="100"/>
      <c r="AG1959" s="121"/>
      <c r="AN1959" s="100"/>
      <c r="AO1959" s="100"/>
      <c r="AP1959" s="100"/>
      <c r="AQ1959" s="100"/>
      <c r="AR1959" s="100"/>
      <c r="AS1959" s="100"/>
      <c r="AT1959" s="100"/>
      <c r="AU1959" s="100"/>
    </row>
    <row r="1960" spans="3:47" x14ac:dyDescent="0.2">
      <c r="C1960" s="26"/>
      <c r="D1960" s="26"/>
      <c r="AA1960" s="100"/>
      <c r="AB1960" s="100"/>
      <c r="AC1960" s="100"/>
      <c r="AD1960" s="100"/>
      <c r="AE1960" s="100"/>
      <c r="AG1960" s="121"/>
      <c r="AN1960" s="100"/>
      <c r="AO1960" s="100"/>
      <c r="AP1960" s="100"/>
      <c r="AQ1960" s="100"/>
      <c r="AR1960" s="100"/>
      <c r="AS1960" s="100"/>
      <c r="AT1960" s="100"/>
      <c r="AU1960" s="100"/>
    </row>
    <row r="1961" spans="3:47" x14ac:dyDescent="0.2">
      <c r="C1961" s="26"/>
      <c r="D1961" s="26"/>
      <c r="AA1961" s="100"/>
      <c r="AB1961" s="100"/>
      <c r="AC1961" s="100"/>
      <c r="AD1961" s="100"/>
      <c r="AE1961" s="100"/>
      <c r="AG1961" s="121"/>
      <c r="AN1961" s="100"/>
      <c r="AO1961" s="100"/>
      <c r="AP1961" s="100"/>
      <c r="AQ1961" s="100"/>
      <c r="AR1961" s="100"/>
      <c r="AS1961" s="100"/>
      <c r="AT1961" s="100"/>
      <c r="AU1961" s="100"/>
    </row>
    <row r="1962" spans="3:47" x14ac:dyDescent="0.2">
      <c r="C1962" s="26"/>
      <c r="D1962" s="26"/>
      <c r="AA1962" s="100"/>
      <c r="AB1962" s="100"/>
      <c r="AC1962" s="100"/>
      <c r="AD1962" s="100"/>
      <c r="AE1962" s="100"/>
      <c r="AG1962" s="121"/>
      <c r="AN1962" s="100"/>
      <c r="AO1962" s="100"/>
      <c r="AP1962" s="100"/>
      <c r="AQ1962" s="100"/>
      <c r="AR1962" s="100"/>
      <c r="AS1962" s="100"/>
      <c r="AT1962" s="100"/>
      <c r="AU1962" s="100"/>
    </row>
    <row r="1963" spans="3:47" x14ac:dyDescent="0.2">
      <c r="C1963" s="26"/>
      <c r="D1963" s="26"/>
      <c r="AA1963" s="100"/>
      <c r="AB1963" s="100"/>
      <c r="AC1963" s="100"/>
      <c r="AD1963" s="100"/>
      <c r="AE1963" s="100"/>
      <c r="AG1963" s="121"/>
      <c r="AN1963" s="100"/>
      <c r="AO1963" s="100"/>
      <c r="AP1963" s="100"/>
      <c r="AQ1963" s="100"/>
      <c r="AR1963" s="100"/>
      <c r="AS1963" s="100"/>
      <c r="AT1963" s="100"/>
      <c r="AU1963" s="100"/>
    </row>
    <row r="1964" spans="3:47" x14ac:dyDescent="0.2">
      <c r="C1964" s="26"/>
      <c r="D1964" s="26"/>
      <c r="AA1964" s="100"/>
      <c r="AB1964" s="100"/>
      <c r="AC1964" s="100"/>
      <c r="AD1964" s="100"/>
      <c r="AE1964" s="100"/>
      <c r="AG1964" s="121"/>
      <c r="AN1964" s="100"/>
      <c r="AO1964" s="100"/>
      <c r="AP1964" s="100"/>
      <c r="AQ1964" s="100"/>
      <c r="AR1964" s="100"/>
      <c r="AS1964" s="100"/>
      <c r="AT1964" s="100"/>
      <c r="AU1964" s="100"/>
    </row>
    <row r="1965" spans="3:47" x14ac:dyDescent="0.2">
      <c r="C1965" s="26"/>
      <c r="D1965" s="26"/>
      <c r="AA1965" s="100"/>
      <c r="AB1965" s="100"/>
      <c r="AC1965" s="100"/>
      <c r="AD1965" s="100"/>
      <c r="AE1965" s="100"/>
      <c r="AG1965" s="121"/>
      <c r="AN1965" s="100"/>
      <c r="AO1965" s="100"/>
      <c r="AP1965" s="100"/>
      <c r="AQ1965" s="100"/>
      <c r="AR1965" s="100"/>
      <c r="AS1965" s="100"/>
      <c r="AT1965" s="100"/>
      <c r="AU1965" s="100"/>
    </row>
    <row r="1966" spans="3:47" x14ac:dyDescent="0.2">
      <c r="C1966" s="26"/>
      <c r="D1966" s="26"/>
      <c r="AA1966" s="100"/>
      <c r="AB1966" s="100"/>
      <c r="AC1966" s="100"/>
      <c r="AD1966" s="100"/>
      <c r="AE1966" s="100"/>
      <c r="AG1966" s="121"/>
      <c r="AN1966" s="100"/>
      <c r="AO1966" s="100"/>
      <c r="AP1966" s="100"/>
      <c r="AQ1966" s="100"/>
      <c r="AR1966" s="100"/>
      <c r="AS1966" s="100"/>
      <c r="AT1966" s="100"/>
      <c r="AU1966" s="100"/>
    </row>
    <row r="1967" spans="3:47" x14ac:dyDescent="0.2">
      <c r="C1967" s="26"/>
      <c r="D1967" s="26"/>
      <c r="AA1967" s="100"/>
      <c r="AB1967" s="100"/>
      <c r="AC1967" s="100"/>
      <c r="AD1967" s="100"/>
      <c r="AE1967" s="100"/>
      <c r="AG1967" s="121"/>
      <c r="AN1967" s="100"/>
      <c r="AO1967" s="100"/>
      <c r="AP1967" s="100"/>
      <c r="AQ1967" s="100"/>
      <c r="AR1967" s="100"/>
      <c r="AS1967" s="100"/>
      <c r="AT1967" s="100"/>
      <c r="AU1967" s="100"/>
    </row>
    <row r="1968" spans="3:47" x14ac:dyDescent="0.2">
      <c r="C1968" s="26"/>
      <c r="D1968" s="26"/>
      <c r="AA1968" s="100"/>
      <c r="AB1968" s="100"/>
      <c r="AC1968" s="100"/>
      <c r="AD1968" s="100"/>
      <c r="AE1968" s="100"/>
      <c r="AG1968" s="121"/>
      <c r="AN1968" s="100"/>
      <c r="AO1968" s="100"/>
      <c r="AP1968" s="100"/>
      <c r="AQ1968" s="100"/>
      <c r="AR1968" s="100"/>
      <c r="AS1968" s="100"/>
      <c r="AT1968" s="100"/>
      <c r="AU1968" s="100"/>
    </row>
    <row r="1969" spans="3:47" x14ac:dyDescent="0.2">
      <c r="C1969" s="26"/>
      <c r="D1969" s="26"/>
      <c r="AA1969" s="100"/>
      <c r="AB1969" s="100"/>
      <c r="AC1969" s="100"/>
      <c r="AD1969" s="100"/>
      <c r="AE1969" s="100"/>
      <c r="AG1969" s="121"/>
      <c r="AN1969" s="100"/>
      <c r="AO1969" s="100"/>
      <c r="AP1969" s="100"/>
      <c r="AQ1969" s="100"/>
      <c r="AR1969" s="100"/>
      <c r="AS1969" s="100"/>
      <c r="AT1969" s="100"/>
      <c r="AU1969" s="100"/>
    </row>
    <row r="1970" spans="3:47" x14ac:dyDescent="0.2">
      <c r="C1970" s="26"/>
      <c r="D1970" s="26"/>
      <c r="AA1970" s="100"/>
      <c r="AB1970" s="100"/>
      <c r="AC1970" s="100"/>
      <c r="AD1970" s="100"/>
      <c r="AE1970" s="100"/>
      <c r="AG1970" s="121"/>
      <c r="AN1970" s="100"/>
      <c r="AO1970" s="100"/>
      <c r="AP1970" s="100"/>
      <c r="AQ1970" s="100"/>
      <c r="AR1970" s="100"/>
      <c r="AS1970" s="100"/>
      <c r="AT1970" s="100"/>
      <c r="AU1970" s="100"/>
    </row>
    <row r="1971" spans="3:47" x14ac:dyDescent="0.2">
      <c r="C1971" s="26"/>
      <c r="D1971" s="26"/>
      <c r="AA1971" s="100"/>
      <c r="AB1971" s="100"/>
      <c r="AC1971" s="100"/>
      <c r="AD1971" s="100"/>
      <c r="AE1971" s="100"/>
      <c r="AG1971" s="121"/>
      <c r="AN1971" s="100"/>
      <c r="AO1971" s="100"/>
      <c r="AP1971" s="100"/>
      <c r="AQ1971" s="100"/>
      <c r="AR1971" s="100"/>
      <c r="AS1971" s="100"/>
      <c r="AT1971" s="100"/>
      <c r="AU1971" s="100"/>
    </row>
    <row r="1972" spans="3:47" x14ac:dyDescent="0.2">
      <c r="C1972" s="26"/>
      <c r="D1972" s="26"/>
      <c r="AA1972" s="100"/>
      <c r="AB1972" s="100"/>
      <c r="AC1972" s="100"/>
      <c r="AD1972" s="100"/>
      <c r="AE1972" s="100"/>
      <c r="AG1972" s="121"/>
      <c r="AN1972" s="100"/>
      <c r="AO1972" s="100"/>
      <c r="AP1972" s="100"/>
      <c r="AQ1972" s="100"/>
      <c r="AR1972" s="100"/>
      <c r="AS1972" s="100"/>
      <c r="AT1972" s="100"/>
      <c r="AU1972" s="100"/>
    </row>
    <row r="1973" spans="3:47" x14ac:dyDescent="0.2">
      <c r="C1973" s="26"/>
      <c r="D1973" s="26"/>
      <c r="AA1973" s="100"/>
      <c r="AB1973" s="100"/>
      <c r="AC1973" s="100"/>
      <c r="AD1973" s="100"/>
      <c r="AE1973" s="100"/>
      <c r="AG1973" s="121"/>
      <c r="AN1973" s="100"/>
      <c r="AO1973" s="100"/>
      <c r="AP1973" s="100"/>
      <c r="AQ1973" s="100"/>
      <c r="AR1973" s="100"/>
      <c r="AS1973" s="100"/>
      <c r="AT1973" s="100"/>
      <c r="AU1973" s="100"/>
    </row>
    <row r="1974" spans="3:47" x14ac:dyDescent="0.2">
      <c r="C1974" s="26"/>
      <c r="D1974" s="26"/>
      <c r="AA1974" s="100"/>
      <c r="AB1974" s="100"/>
      <c r="AC1974" s="100"/>
      <c r="AD1974" s="100"/>
      <c r="AE1974" s="100"/>
      <c r="AG1974" s="121"/>
      <c r="AN1974" s="100"/>
      <c r="AO1974" s="100"/>
      <c r="AP1974" s="100"/>
      <c r="AQ1974" s="100"/>
      <c r="AR1974" s="100"/>
      <c r="AS1974" s="100"/>
      <c r="AT1974" s="100"/>
      <c r="AU1974" s="100"/>
    </row>
    <row r="1975" spans="3:47" x14ac:dyDescent="0.2">
      <c r="C1975" s="26"/>
      <c r="D1975" s="26"/>
      <c r="AA1975" s="100"/>
      <c r="AB1975" s="100"/>
      <c r="AC1975" s="100"/>
      <c r="AD1975" s="100"/>
      <c r="AE1975" s="100"/>
      <c r="AG1975" s="121"/>
      <c r="AN1975" s="100"/>
      <c r="AO1975" s="100"/>
      <c r="AP1975" s="100"/>
      <c r="AQ1975" s="100"/>
      <c r="AR1975" s="100"/>
      <c r="AS1975" s="100"/>
      <c r="AT1975" s="100"/>
      <c r="AU1975" s="100"/>
    </row>
    <row r="1976" spans="3:47" x14ac:dyDescent="0.2">
      <c r="C1976" s="26"/>
      <c r="D1976" s="26"/>
      <c r="AA1976" s="100"/>
      <c r="AB1976" s="100"/>
      <c r="AC1976" s="100"/>
      <c r="AD1976" s="100"/>
      <c r="AE1976" s="100"/>
      <c r="AG1976" s="121"/>
      <c r="AN1976" s="100"/>
      <c r="AO1976" s="100"/>
      <c r="AP1976" s="100"/>
      <c r="AQ1976" s="100"/>
      <c r="AR1976" s="100"/>
      <c r="AS1976" s="100"/>
      <c r="AT1976" s="100"/>
      <c r="AU1976" s="100"/>
    </row>
    <row r="1977" spans="3:47" x14ac:dyDescent="0.2">
      <c r="C1977" s="26"/>
      <c r="D1977" s="26"/>
      <c r="AA1977" s="100"/>
      <c r="AB1977" s="100"/>
      <c r="AC1977" s="100"/>
      <c r="AD1977" s="100"/>
      <c r="AE1977" s="100"/>
      <c r="AG1977" s="121"/>
      <c r="AN1977" s="100"/>
      <c r="AO1977" s="100"/>
      <c r="AP1977" s="100"/>
      <c r="AQ1977" s="100"/>
      <c r="AR1977" s="100"/>
      <c r="AS1977" s="100"/>
      <c r="AT1977" s="100"/>
      <c r="AU1977" s="100"/>
    </row>
    <row r="1978" spans="3:47" x14ac:dyDescent="0.2">
      <c r="C1978" s="26"/>
      <c r="D1978" s="26"/>
      <c r="AA1978" s="100"/>
      <c r="AB1978" s="100"/>
      <c r="AC1978" s="100"/>
      <c r="AD1978" s="100"/>
      <c r="AE1978" s="100"/>
      <c r="AG1978" s="121"/>
      <c r="AN1978" s="100"/>
      <c r="AO1978" s="100"/>
      <c r="AP1978" s="100"/>
      <c r="AQ1978" s="100"/>
      <c r="AR1978" s="100"/>
      <c r="AS1978" s="100"/>
      <c r="AT1978" s="100"/>
      <c r="AU1978" s="100"/>
    </row>
    <row r="1979" spans="3:47" x14ac:dyDescent="0.2">
      <c r="C1979" s="26"/>
      <c r="D1979" s="26"/>
      <c r="AA1979" s="100"/>
      <c r="AB1979" s="100"/>
      <c r="AC1979" s="100"/>
      <c r="AD1979" s="100"/>
      <c r="AE1979" s="100"/>
      <c r="AG1979" s="121"/>
      <c r="AN1979" s="100"/>
      <c r="AO1979" s="100"/>
      <c r="AP1979" s="100"/>
      <c r="AQ1979" s="100"/>
      <c r="AR1979" s="100"/>
      <c r="AS1979" s="100"/>
      <c r="AT1979" s="100"/>
      <c r="AU1979" s="100"/>
    </row>
    <row r="1980" spans="3:47" x14ac:dyDescent="0.2">
      <c r="C1980" s="26"/>
      <c r="D1980" s="26"/>
      <c r="AA1980" s="100"/>
      <c r="AB1980" s="100"/>
      <c r="AC1980" s="100"/>
      <c r="AD1980" s="100"/>
      <c r="AE1980" s="100"/>
      <c r="AG1980" s="121"/>
      <c r="AN1980" s="100"/>
      <c r="AO1980" s="100"/>
      <c r="AP1980" s="100"/>
      <c r="AQ1980" s="100"/>
      <c r="AR1980" s="100"/>
      <c r="AS1980" s="100"/>
      <c r="AT1980" s="100"/>
      <c r="AU1980" s="100"/>
    </row>
    <row r="1981" spans="3:47" x14ac:dyDescent="0.2">
      <c r="C1981" s="26"/>
      <c r="D1981" s="26"/>
      <c r="AA1981" s="100"/>
      <c r="AB1981" s="100"/>
      <c r="AC1981" s="100"/>
      <c r="AD1981" s="100"/>
      <c r="AE1981" s="100"/>
      <c r="AG1981" s="121"/>
      <c r="AN1981" s="100"/>
      <c r="AO1981" s="100"/>
      <c r="AP1981" s="100"/>
      <c r="AQ1981" s="100"/>
      <c r="AR1981" s="100"/>
      <c r="AS1981" s="100"/>
      <c r="AT1981" s="100"/>
      <c r="AU1981" s="100"/>
    </row>
    <row r="1982" spans="3:47" x14ac:dyDescent="0.2">
      <c r="C1982" s="26"/>
      <c r="D1982" s="26"/>
      <c r="AA1982" s="100"/>
      <c r="AB1982" s="100"/>
      <c r="AC1982" s="100"/>
      <c r="AD1982" s="100"/>
      <c r="AE1982" s="100"/>
      <c r="AG1982" s="121"/>
      <c r="AN1982" s="100"/>
      <c r="AO1982" s="100"/>
      <c r="AP1982" s="100"/>
      <c r="AQ1982" s="100"/>
      <c r="AR1982" s="100"/>
      <c r="AS1982" s="100"/>
      <c r="AT1982" s="100"/>
      <c r="AU1982" s="100"/>
    </row>
    <row r="1983" spans="3:47" x14ac:dyDescent="0.2">
      <c r="C1983" s="26"/>
      <c r="D1983" s="26"/>
      <c r="AA1983" s="100"/>
      <c r="AB1983" s="100"/>
      <c r="AC1983" s="100"/>
      <c r="AD1983" s="100"/>
      <c r="AE1983" s="100"/>
      <c r="AG1983" s="121"/>
      <c r="AN1983" s="100"/>
      <c r="AO1983" s="100"/>
      <c r="AP1983" s="100"/>
      <c r="AQ1983" s="100"/>
      <c r="AR1983" s="100"/>
      <c r="AS1983" s="100"/>
      <c r="AT1983" s="100"/>
      <c r="AU1983" s="100"/>
    </row>
    <row r="1984" spans="3:47" x14ac:dyDescent="0.2">
      <c r="C1984" s="26"/>
      <c r="D1984" s="26"/>
      <c r="AA1984" s="100"/>
      <c r="AB1984" s="100"/>
      <c r="AC1984" s="100"/>
      <c r="AD1984" s="100"/>
      <c r="AE1984" s="100"/>
      <c r="AG1984" s="121"/>
      <c r="AN1984" s="100"/>
      <c r="AO1984" s="100"/>
      <c r="AP1984" s="100"/>
      <c r="AQ1984" s="100"/>
      <c r="AR1984" s="100"/>
      <c r="AS1984" s="100"/>
      <c r="AT1984" s="100"/>
      <c r="AU1984" s="100"/>
    </row>
    <row r="1985" spans="3:47" x14ac:dyDescent="0.2">
      <c r="C1985" s="26"/>
      <c r="D1985" s="26"/>
      <c r="AA1985" s="100"/>
      <c r="AB1985" s="100"/>
      <c r="AC1985" s="100"/>
      <c r="AD1985" s="100"/>
      <c r="AE1985" s="100"/>
      <c r="AG1985" s="121"/>
      <c r="AN1985" s="100"/>
      <c r="AO1985" s="100"/>
      <c r="AP1985" s="100"/>
      <c r="AQ1985" s="100"/>
      <c r="AR1985" s="100"/>
      <c r="AS1985" s="100"/>
      <c r="AT1985" s="100"/>
      <c r="AU1985" s="100"/>
    </row>
    <row r="1986" spans="3:47" x14ac:dyDescent="0.2">
      <c r="C1986" s="26"/>
      <c r="D1986" s="26"/>
      <c r="AA1986" s="100"/>
      <c r="AB1986" s="100"/>
      <c r="AC1986" s="100"/>
      <c r="AD1986" s="100"/>
      <c r="AE1986" s="100"/>
      <c r="AG1986" s="121"/>
      <c r="AN1986" s="100"/>
      <c r="AO1986" s="100"/>
      <c r="AP1986" s="100"/>
      <c r="AQ1986" s="100"/>
      <c r="AR1986" s="100"/>
      <c r="AS1986" s="100"/>
      <c r="AT1986" s="100"/>
      <c r="AU1986" s="100"/>
    </row>
    <row r="1987" spans="3:47" x14ac:dyDescent="0.2">
      <c r="C1987" s="26"/>
      <c r="D1987" s="26"/>
      <c r="AA1987" s="100"/>
      <c r="AB1987" s="100"/>
      <c r="AC1987" s="100"/>
      <c r="AD1987" s="100"/>
      <c r="AE1987" s="100"/>
      <c r="AG1987" s="121"/>
      <c r="AN1987" s="100"/>
      <c r="AO1987" s="100"/>
      <c r="AP1987" s="100"/>
      <c r="AQ1987" s="100"/>
      <c r="AR1987" s="100"/>
      <c r="AS1987" s="100"/>
      <c r="AT1987" s="100"/>
      <c r="AU1987" s="100"/>
    </row>
    <row r="1988" spans="3:47" x14ac:dyDescent="0.2">
      <c r="C1988" s="26"/>
      <c r="D1988" s="26"/>
      <c r="AA1988" s="100"/>
      <c r="AB1988" s="100"/>
      <c r="AC1988" s="100"/>
      <c r="AD1988" s="100"/>
      <c r="AE1988" s="100"/>
      <c r="AG1988" s="121"/>
      <c r="AN1988" s="100"/>
      <c r="AO1988" s="100"/>
      <c r="AP1988" s="100"/>
      <c r="AQ1988" s="100"/>
      <c r="AR1988" s="100"/>
      <c r="AS1988" s="100"/>
      <c r="AT1988" s="100"/>
      <c r="AU1988" s="100"/>
    </row>
    <row r="1989" spans="3:47" x14ac:dyDescent="0.2">
      <c r="C1989" s="26"/>
      <c r="D1989" s="26"/>
      <c r="AA1989" s="100"/>
      <c r="AB1989" s="100"/>
      <c r="AC1989" s="100"/>
      <c r="AD1989" s="100"/>
      <c r="AE1989" s="100"/>
      <c r="AG1989" s="121"/>
      <c r="AN1989" s="100"/>
      <c r="AO1989" s="100"/>
      <c r="AP1989" s="100"/>
      <c r="AQ1989" s="100"/>
      <c r="AR1989" s="100"/>
      <c r="AS1989" s="100"/>
      <c r="AT1989" s="100"/>
      <c r="AU1989" s="100"/>
    </row>
    <row r="1990" spans="3:47" x14ac:dyDescent="0.2">
      <c r="C1990" s="26"/>
      <c r="D1990" s="26"/>
      <c r="AA1990" s="100"/>
      <c r="AB1990" s="100"/>
      <c r="AC1990" s="100"/>
      <c r="AD1990" s="100"/>
      <c r="AE1990" s="100"/>
      <c r="AG1990" s="121"/>
      <c r="AN1990" s="100"/>
      <c r="AO1990" s="100"/>
      <c r="AP1990" s="100"/>
      <c r="AQ1990" s="100"/>
      <c r="AR1990" s="100"/>
      <c r="AS1990" s="100"/>
      <c r="AT1990" s="100"/>
      <c r="AU1990" s="100"/>
    </row>
    <row r="1991" spans="3:47" x14ac:dyDescent="0.2">
      <c r="C1991" s="26"/>
      <c r="D1991" s="26"/>
      <c r="AA1991" s="100"/>
      <c r="AB1991" s="100"/>
      <c r="AC1991" s="100"/>
      <c r="AD1991" s="100"/>
      <c r="AE1991" s="100"/>
      <c r="AG1991" s="121"/>
      <c r="AN1991" s="100"/>
      <c r="AO1991" s="100"/>
      <c r="AP1991" s="100"/>
      <c r="AQ1991" s="100"/>
      <c r="AR1991" s="100"/>
      <c r="AS1991" s="100"/>
      <c r="AT1991" s="100"/>
      <c r="AU1991" s="100"/>
    </row>
    <row r="1992" spans="3:47" x14ac:dyDescent="0.2">
      <c r="C1992" s="26"/>
      <c r="D1992" s="26"/>
      <c r="AA1992" s="100"/>
      <c r="AB1992" s="100"/>
      <c r="AC1992" s="100"/>
      <c r="AD1992" s="100"/>
      <c r="AE1992" s="100"/>
      <c r="AG1992" s="121"/>
      <c r="AN1992" s="100"/>
      <c r="AO1992" s="100"/>
      <c r="AP1992" s="100"/>
      <c r="AQ1992" s="100"/>
      <c r="AR1992" s="100"/>
      <c r="AS1992" s="100"/>
      <c r="AT1992" s="100"/>
      <c r="AU1992" s="100"/>
    </row>
    <row r="1993" spans="3:47" x14ac:dyDescent="0.2">
      <c r="C1993" s="26"/>
      <c r="D1993" s="26"/>
      <c r="AA1993" s="100"/>
      <c r="AB1993" s="100"/>
      <c r="AC1993" s="100"/>
      <c r="AD1993" s="100"/>
      <c r="AE1993" s="100"/>
      <c r="AG1993" s="121"/>
      <c r="AN1993" s="100"/>
      <c r="AO1993" s="100"/>
      <c r="AP1993" s="100"/>
      <c r="AQ1993" s="100"/>
      <c r="AR1993" s="100"/>
      <c r="AS1993" s="100"/>
      <c r="AT1993" s="100"/>
      <c r="AU1993" s="100"/>
    </row>
    <row r="1994" spans="3:47" x14ac:dyDescent="0.2">
      <c r="C1994" s="26"/>
      <c r="D1994" s="26"/>
      <c r="AA1994" s="100"/>
      <c r="AB1994" s="100"/>
      <c r="AC1994" s="100"/>
      <c r="AD1994" s="100"/>
      <c r="AE1994" s="100"/>
      <c r="AG1994" s="121"/>
      <c r="AN1994" s="100"/>
      <c r="AO1994" s="100"/>
      <c r="AP1994" s="100"/>
      <c r="AQ1994" s="100"/>
      <c r="AR1994" s="100"/>
      <c r="AS1994" s="100"/>
      <c r="AT1994" s="100"/>
      <c r="AU1994" s="100"/>
    </row>
    <row r="1995" spans="3:47" x14ac:dyDescent="0.2">
      <c r="C1995" s="26"/>
      <c r="D1995" s="26"/>
      <c r="AA1995" s="100"/>
      <c r="AB1995" s="100"/>
      <c r="AC1995" s="100"/>
      <c r="AD1995" s="100"/>
      <c r="AE1995" s="100"/>
      <c r="AG1995" s="121"/>
      <c r="AN1995" s="100"/>
      <c r="AO1995" s="100"/>
      <c r="AP1995" s="100"/>
      <c r="AQ1995" s="100"/>
      <c r="AR1995" s="100"/>
      <c r="AS1995" s="100"/>
      <c r="AT1995" s="100"/>
      <c r="AU1995" s="100"/>
    </row>
    <row r="1996" spans="3:47" x14ac:dyDescent="0.2">
      <c r="C1996" s="26"/>
      <c r="D1996" s="26"/>
      <c r="AA1996" s="100"/>
      <c r="AB1996" s="100"/>
      <c r="AC1996" s="100"/>
      <c r="AD1996" s="100"/>
      <c r="AE1996" s="100"/>
      <c r="AG1996" s="121"/>
      <c r="AN1996" s="100"/>
      <c r="AO1996" s="100"/>
      <c r="AP1996" s="100"/>
      <c r="AQ1996" s="100"/>
      <c r="AR1996" s="100"/>
      <c r="AS1996" s="100"/>
      <c r="AT1996" s="100"/>
      <c r="AU1996" s="100"/>
    </row>
    <row r="1997" spans="3:47" x14ac:dyDescent="0.2">
      <c r="C1997" s="26"/>
      <c r="D1997" s="26"/>
      <c r="AA1997" s="100"/>
      <c r="AB1997" s="100"/>
      <c r="AC1997" s="100"/>
      <c r="AD1997" s="100"/>
      <c r="AE1997" s="100"/>
      <c r="AG1997" s="121"/>
      <c r="AN1997" s="100"/>
      <c r="AO1997" s="100"/>
      <c r="AP1997" s="100"/>
      <c r="AQ1997" s="100"/>
      <c r="AR1997" s="100"/>
      <c r="AS1997" s="100"/>
      <c r="AT1997" s="100"/>
      <c r="AU1997" s="100"/>
    </row>
    <row r="1998" spans="3:47" x14ac:dyDescent="0.2">
      <c r="C1998" s="26"/>
      <c r="D1998" s="26"/>
      <c r="AA1998" s="100"/>
      <c r="AB1998" s="100"/>
      <c r="AC1998" s="100"/>
      <c r="AD1998" s="100"/>
      <c r="AE1998" s="100"/>
      <c r="AG1998" s="121"/>
      <c r="AN1998" s="100"/>
      <c r="AO1998" s="100"/>
      <c r="AP1998" s="100"/>
      <c r="AQ1998" s="100"/>
      <c r="AR1998" s="100"/>
      <c r="AS1998" s="100"/>
      <c r="AT1998" s="100"/>
      <c r="AU1998" s="100"/>
    </row>
    <row r="1999" spans="3:47" x14ac:dyDescent="0.2">
      <c r="C1999" s="26"/>
      <c r="D1999" s="26"/>
      <c r="AA1999" s="100"/>
      <c r="AB1999" s="100"/>
      <c r="AC1999" s="100"/>
      <c r="AD1999" s="100"/>
      <c r="AE1999" s="100"/>
      <c r="AG1999" s="121"/>
      <c r="AN1999" s="100"/>
      <c r="AO1999" s="100"/>
      <c r="AP1999" s="100"/>
      <c r="AQ1999" s="100"/>
      <c r="AR1999" s="100"/>
      <c r="AS1999" s="100"/>
      <c r="AT1999" s="100"/>
      <c r="AU1999" s="100"/>
    </row>
    <row r="2000" spans="3:47" x14ac:dyDescent="0.2">
      <c r="C2000" s="26"/>
      <c r="D2000" s="26"/>
      <c r="AA2000" s="100"/>
      <c r="AB2000" s="100"/>
      <c r="AC2000" s="100"/>
      <c r="AD2000" s="100"/>
      <c r="AE2000" s="100"/>
      <c r="AG2000" s="121"/>
      <c r="AN2000" s="100"/>
      <c r="AO2000" s="100"/>
      <c r="AP2000" s="100"/>
      <c r="AQ2000" s="100"/>
      <c r="AR2000" s="100"/>
      <c r="AS2000" s="100"/>
      <c r="AT2000" s="100"/>
      <c r="AU2000" s="100"/>
    </row>
    <row r="2001" spans="3:47" x14ac:dyDescent="0.2">
      <c r="C2001" s="26"/>
      <c r="D2001" s="26"/>
      <c r="AA2001" s="100"/>
      <c r="AB2001" s="100"/>
      <c r="AC2001" s="100"/>
      <c r="AD2001" s="100"/>
      <c r="AE2001" s="100"/>
      <c r="AG2001" s="121"/>
      <c r="AN2001" s="100"/>
      <c r="AO2001" s="100"/>
      <c r="AP2001" s="100"/>
      <c r="AQ2001" s="100"/>
      <c r="AR2001" s="100"/>
      <c r="AS2001" s="100"/>
      <c r="AT2001" s="100"/>
      <c r="AU2001" s="100"/>
    </row>
    <row r="2002" spans="3:47" x14ac:dyDescent="0.2">
      <c r="C2002" s="26"/>
      <c r="D2002" s="26"/>
      <c r="AA2002" s="100"/>
      <c r="AB2002" s="100"/>
      <c r="AC2002" s="100"/>
      <c r="AD2002" s="100"/>
      <c r="AE2002" s="100"/>
      <c r="AG2002" s="121"/>
      <c r="AN2002" s="100"/>
      <c r="AO2002" s="100"/>
      <c r="AP2002" s="100"/>
      <c r="AQ2002" s="100"/>
      <c r="AR2002" s="100"/>
      <c r="AS2002" s="100"/>
      <c r="AT2002" s="100"/>
      <c r="AU2002" s="100"/>
    </row>
    <row r="2003" spans="3:47" x14ac:dyDescent="0.2">
      <c r="C2003" s="26"/>
      <c r="D2003" s="26"/>
      <c r="AA2003" s="100"/>
      <c r="AB2003" s="100"/>
      <c r="AC2003" s="100"/>
      <c r="AD2003" s="100"/>
      <c r="AE2003" s="100"/>
      <c r="AG2003" s="121"/>
      <c r="AN2003" s="100"/>
      <c r="AO2003" s="100"/>
      <c r="AP2003" s="100"/>
      <c r="AQ2003" s="100"/>
      <c r="AR2003" s="100"/>
      <c r="AS2003" s="100"/>
      <c r="AT2003" s="100"/>
      <c r="AU2003" s="100"/>
    </row>
    <row r="2004" spans="3:47" x14ac:dyDescent="0.2">
      <c r="C2004" s="26"/>
      <c r="D2004" s="26"/>
      <c r="AA2004" s="100"/>
      <c r="AB2004" s="100"/>
      <c r="AC2004" s="100"/>
      <c r="AD2004" s="100"/>
      <c r="AE2004" s="100"/>
      <c r="AG2004" s="121"/>
      <c r="AN2004" s="100"/>
      <c r="AO2004" s="100"/>
      <c r="AP2004" s="100"/>
      <c r="AQ2004" s="100"/>
      <c r="AR2004" s="100"/>
      <c r="AS2004" s="100"/>
      <c r="AT2004" s="100"/>
      <c r="AU2004" s="100"/>
    </row>
    <row r="2005" spans="3:47" x14ac:dyDescent="0.2">
      <c r="C2005" s="26"/>
      <c r="D2005" s="26"/>
      <c r="AA2005" s="100"/>
      <c r="AB2005" s="100"/>
      <c r="AC2005" s="100"/>
      <c r="AD2005" s="100"/>
      <c r="AE2005" s="100"/>
      <c r="AG2005" s="121"/>
      <c r="AN2005" s="100"/>
      <c r="AO2005" s="100"/>
      <c r="AP2005" s="100"/>
      <c r="AQ2005" s="100"/>
      <c r="AR2005" s="100"/>
      <c r="AS2005" s="100"/>
      <c r="AT2005" s="100"/>
      <c r="AU2005" s="100"/>
    </row>
    <row r="2006" spans="3:47" x14ac:dyDescent="0.2">
      <c r="C2006" s="26"/>
      <c r="D2006" s="26"/>
      <c r="AA2006" s="100"/>
      <c r="AB2006" s="100"/>
      <c r="AC2006" s="100"/>
      <c r="AD2006" s="100"/>
      <c r="AE2006" s="100"/>
      <c r="AG2006" s="121"/>
      <c r="AN2006" s="100"/>
      <c r="AO2006" s="100"/>
      <c r="AP2006" s="100"/>
      <c r="AQ2006" s="100"/>
      <c r="AR2006" s="100"/>
      <c r="AS2006" s="100"/>
      <c r="AT2006" s="100"/>
      <c r="AU2006" s="100"/>
    </row>
    <row r="2007" spans="3:47" x14ac:dyDescent="0.2">
      <c r="C2007" s="26"/>
      <c r="D2007" s="26"/>
      <c r="AA2007" s="100"/>
      <c r="AB2007" s="100"/>
      <c r="AC2007" s="100"/>
      <c r="AD2007" s="100"/>
      <c r="AE2007" s="100"/>
      <c r="AG2007" s="121"/>
      <c r="AN2007" s="100"/>
      <c r="AO2007" s="100"/>
      <c r="AP2007" s="100"/>
      <c r="AQ2007" s="100"/>
      <c r="AR2007" s="100"/>
      <c r="AS2007" s="100"/>
      <c r="AT2007" s="100"/>
      <c r="AU2007" s="100"/>
    </row>
    <row r="2008" spans="3:47" x14ac:dyDescent="0.2">
      <c r="C2008" s="26"/>
      <c r="D2008" s="26"/>
      <c r="AA2008" s="100"/>
      <c r="AB2008" s="100"/>
      <c r="AC2008" s="100"/>
      <c r="AD2008" s="100"/>
      <c r="AE2008" s="100"/>
      <c r="AG2008" s="121"/>
      <c r="AN2008" s="100"/>
      <c r="AO2008" s="100"/>
      <c r="AP2008" s="100"/>
      <c r="AQ2008" s="100"/>
      <c r="AR2008" s="100"/>
      <c r="AS2008" s="100"/>
      <c r="AT2008" s="100"/>
      <c r="AU2008" s="100"/>
    </row>
    <row r="2009" spans="3:47" x14ac:dyDescent="0.2">
      <c r="C2009" s="26"/>
      <c r="D2009" s="26"/>
      <c r="AA2009" s="100"/>
      <c r="AB2009" s="100"/>
      <c r="AC2009" s="100"/>
      <c r="AD2009" s="100"/>
      <c r="AE2009" s="100"/>
      <c r="AG2009" s="121"/>
      <c r="AN2009" s="100"/>
      <c r="AO2009" s="100"/>
      <c r="AP2009" s="100"/>
      <c r="AQ2009" s="100"/>
      <c r="AR2009" s="100"/>
      <c r="AS2009" s="100"/>
      <c r="AT2009" s="100"/>
      <c r="AU2009" s="100"/>
    </row>
    <row r="2010" spans="3:47" x14ac:dyDescent="0.2">
      <c r="C2010" s="26"/>
      <c r="D2010" s="26"/>
      <c r="AA2010" s="100"/>
      <c r="AB2010" s="100"/>
      <c r="AC2010" s="100"/>
      <c r="AD2010" s="100"/>
      <c r="AE2010" s="100"/>
      <c r="AG2010" s="121"/>
      <c r="AN2010" s="100"/>
      <c r="AO2010" s="100"/>
      <c r="AP2010" s="100"/>
      <c r="AQ2010" s="100"/>
      <c r="AR2010" s="100"/>
      <c r="AS2010" s="100"/>
      <c r="AT2010" s="100"/>
      <c r="AU2010" s="100"/>
    </row>
    <row r="2011" spans="3:47" x14ac:dyDescent="0.2">
      <c r="C2011" s="26"/>
      <c r="D2011" s="26"/>
      <c r="AA2011" s="100"/>
      <c r="AB2011" s="100"/>
      <c r="AC2011" s="100"/>
      <c r="AD2011" s="100"/>
      <c r="AE2011" s="100"/>
      <c r="AG2011" s="121"/>
      <c r="AN2011" s="100"/>
      <c r="AO2011" s="100"/>
      <c r="AP2011" s="100"/>
      <c r="AQ2011" s="100"/>
      <c r="AR2011" s="100"/>
      <c r="AS2011" s="100"/>
      <c r="AT2011" s="100"/>
      <c r="AU2011" s="100"/>
    </row>
    <row r="2012" spans="3:47" x14ac:dyDescent="0.2">
      <c r="C2012" s="26"/>
      <c r="D2012" s="26"/>
      <c r="AA2012" s="100"/>
      <c r="AB2012" s="100"/>
      <c r="AC2012" s="100"/>
      <c r="AD2012" s="100"/>
      <c r="AE2012" s="100"/>
      <c r="AG2012" s="121"/>
      <c r="AN2012" s="100"/>
      <c r="AO2012" s="100"/>
      <c r="AP2012" s="100"/>
      <c r="AQ2012" s="100"/>
      <c r="AR2012" s="100"/>
      <c r="AS2012" s="100"/>
      <c r="AT2012" s="100"/>
      <c r="AU2012" s="100"/>
    </row>
    <row r="2013" spans="3:47" x14ac:dyDescent="0.2">
      <c r="C2013" s="26"/>
      <c r="D2013" s="26"/>
      <c r="AA2013" s="100"/>
      <c r="AB2013" s="100"/>
      <c r="AC2013" s="100"/>
      <c r="AD2013" s="100"/>
      <c r="AE2013" s="100"/>
      <c r="AG2013" s="121"/>
      <c r="AN2013" s="100"/>
      <c r="AO2013" s="100"/>
      <c r="AP2013" s="100"/>
      <c r="AQ2013" s="100"/>
      <c r="AR2013" s="100"/>
      <c r="AS2013" s="100"/>
      <c r="AT2013" s="100"/>
      <c r="AU2013" s="100"/>
    </row>
    <row r="2014" spans="3:47" x14ac:dyDescent="0.2">
      <c r="C2014" s="26"/>
      <c r="D2014" s="26"/>
      <c r="AA2014" s="100"/>
      <c r="AB2014" s="100"/>
      <c r="AC2014" s="100"/>
      <c r="AD2014" s="100"/>
      <c r="AE2014" s="100"/>
      <c r="AG2014" s="121"/>
      <c r="AN2014" s="100"/>
      <c r="AO2014" s="100"/>
      <c r="AP2014" s="100"/>
      <c r="AQ2014" s="100"/>
      <c r="AR2014" s="100"/>
      <c r="AS2014" s="100"/>
      <c r="AT2014" s="100"/>
      <c r="AU2014" s="100"/>
    </row>
    <row r="2015" spans="3:47" x14ac:dyDescent="0.2">
      <c r="C2015" s="26"/>
      <c r="D2015" s="26"/>
      <c r="AA2015" s="100"/>
      <c r="AB2015" s="100"/>
      <c r="AC2015" s="100"/>
      <c r="AD2015" s="100"/>
      <c r="AE2015" s="100"/>
      <c r="AG2015" s="121"/>
      <c r="AN2015" s="100"/>
      <c r="AO2015" s="100"/>
      <c r="AP2015" s="100"/>
      <c r="AQ2015" s="100"/>
      <c r="AR2015" s="100"/>
      <c r="AS2015" s="100"/>
      <c r="AT2015" s="100"/>
      <c r="AU2015" s="100"/>
    </row>
    <row r="2016" spans="3:47" x14ac:dyDescent="0.2">
      <c r="C2016" s="26"/>
      <c r="D2016" s="26"/>
      <c r="AA2016" s="100"/>
      <c r="AB2016" s="100"/>
      <c r="AC2016" s="100"/>
      <c r="AD2016" s="100"/>
      <c r="AE2016" s="100"/>
      <c r="AG2016" s="121"/>
      <c r="AN2016" s="100"/>
      <c r="AO2016" s="100"/>
      <c r="AP2016" s="100"/>
      <c r="AQ2016" s="100"/>
      <c r="AR2016" s="100"/>
      <c r="AS2016" s="100"/>
      <c r="AT2016" s="100"/>
      <c r="AU2016" s="100"/>
    </row>
    <row r="2017" spans="3:47" x14ac:dyDescent="0.2">
      <c r="C2017" s="26"/>
      <c r="D2017" s="26"/>
      <c r="AA2017" s="100"/>
      <c r="AB2017" s="100"/>
      <c r="AC2017" s="100"/>
      <c r="AD2017" s="100"/>
      <c r="AE2017" s="100"/>
      <c r="AG2017" s="121"/>
      <c r="AN2017" s="100"/>
      <c r="AO2017" s="100"/>
      <c r="AP2017" s="100"/>
      <c r="AQ2017" s="100"/>
      <c r="AR2017" s="100"/>
      <c r="AS2017" s="100"/>
      <c r="AT2017" s="100"/>
      <c r="AU2017" s="100"/>
    </row>
    <row r="2018" spans="3:47" x14ac:dyDescent="0.2">
      <c r="C2018" s="26"/>
      <c r="D2018" s="26"/>
      <c r="AA2018" s="100"/>
      <c r="AB2018" s="100"/>
      <c r="AC2018" s="100"/>
      <c r="AD2018" s="100"/>
      <c r="AE2018" s="100"/>
      <c r="AG2018" s="121"/>
      <c r="AN2018" s="100"/>
      <c r="AO2018" s="100"/>
      <c r="AP2018" s="100"/>
      <c r="AQ2018" s="100"/>
      <c r="AR2018" s="100"/>
      <c r="AS2018" s="100"/>
      <c r="AT2018" s="100"/>
      <c r="AU2018" s="100"/>
    </row>
    <row r="2019" spans="3:47" x14ac:dyDescent="0.2">
      <c r="C2019" s="26"/>
      <c r="D2019" s="26"/>
      <c r="AA2019" s="100"/>
      <c r="AB2019" s="100"/>
      <c r="AC2019" s="100"/>
      <c r="AD2019" s="100"/>
      <c r="AE2019" s="100"/>
      <c r="AG2019" s="121"/>
      <c r="AN2019" s="100"/>
      <c r="AO2019" s="100"/>
      <c r="AP2019" s="100"/>
      <c r="AQ2019" s="100"/>
      <c r="AR2019" s="100"/>
      <c r="AS2019" s="100"/>
      <c r="AT2019" s="100"/>
      <c r="AU2019" s="100"/>
    </row>
    <row r="2020" spans="3:47" x14ac:dyDescent="0.2">
      <c r="C2020" s="26"/>
      <c r="D2020" s="26"/>
      <c r="AA2020" s="100"/>
      <c r="AB2020" s="100"/>
      <c r="AC2020" s="100"/>
      <c r="AD2020" s="100"/>
      <c r="AE2020" s="100"/>
      <c r="AG2020" s="121"/>
      <c r="AN2020" s="100"/>
      <c r="AO2020" s="100"/>
      <c r="AP2020" s="100"/>
      <c r="AQ2020" s="100"/>
      <c r="AR2020" s="100"/>
      <c r="AS2020" s="100"/>
      <c r="AT2020" s="100"/>
      <c r="AU2020" s="100"/>
    </row>
    <row r="2021" spans="3:47" x14ac:dyDescent="0.2">
      <c r="C2021" s="26"/>
      <c r="D2021" s="26"/>
      <c r="AA2021" s="100"/>
      <c r="AB2021" s="100"/>
      <c r="AC2021" s="100"/>
      <c r="AD2021" s="100"/>
      <c r="AE2021" s="100"/>
      <c r="AG2021" s="121"/>
      <c r="AN2021" s="100"/>
      <c r="AO2021" s="100"/>
      <c r="AP2021" s="100"/>
      <c r="AQ2021" s="100"/>
      <c r="AR2021" s="100"/>
      <c r="AS2021" s="100"/>
      <c r="AT2021" s="100"/>
      <c r="AU2021" s="100"/>
    </row>
    <row r="2022" spans="3:47" x14ac:dyDescent="0.2">
      <c r="C2022" s="26"/>
      <c r="D2022" s="26"/>
      <c r="AA2022" s="100"/>
      <c r="AB2022" s="100"/>
      <c r="AC2022" s="100"/>
      <c r="AD2022" s="100"/>
      <c r="AE2022" s="100"/>
      <c r="AG2022" s="121"/>
      <c r="AN2022" s="100"/>
      <c r="AO2022" s="100"/>
      <c r="AP2022" s="100"/>
      <c r="AQ2022" s="100"/>
      <c r="AR2022" s="100"/>
      <c r="AS2022" s="100"/>
      <c r="AT2022" s="100"/>
      <c r="AU2022" s="100"/>
    </row>
    <row r="2023" spans="3:47" x14ac:dyDescent="0.2">
      <c r="C2023" s="26"/>
      <c r="D2023" s="26"/>
      <c r="AA2023" s="100"/>
      <c r="AB2023" s="100"/>
      <c r="AC2023" s="100"/>
      <c r="AD2023" s="100"/>
      <c r="AE2023" s="100"/>
      <c r="AG2023" s="121"/>
      <c r="AN2023" s="100"/>
      <c r="AO2023" s="100"/>
      <c r="AP2023" s="100"/>
      <c r="AQ2023" s="100"/>
      <c r="AR2023" s="100"/>
      <c r="AS2023" s="100"/>
      <c r="AT2023" s="100"/>
      <c r="AU2023" s="100"/>
    </row>
    <row r="2024" spans="3:47" x14ac:dyDescent="0.2">
      <c r="C2024" s="26"/>
      <c r="D2024" s="26"/>
      <c r="AA2024" s="100"/>
      <c r="AB2024" s="100"/>
      <c r="AC2024" s="100"/>
      <c r="AD2024" s="100"/>
      <c r="AE2024" s="100"/>
      <c r="AG2024" s="121"/>
      <c r="AN2024" s="100"/>
      <c r="AO2024" s="100"/>
      <c r="AP2024" s="100"/>
      <c r="AQ2024" s="100"/>
      <c r="AR2024" s="100"/>
      <c r="AS2024" s="100"/>
      <c r="AT2024" s="100"/>
      <c r="AU2024" s="100"/>
    </row>
    <row r="2025" spans="3:47" x14ac:dyDescent="0.2">
      <c r="C2025" s="26"/>
      <c r="D2025" s="26"/>
      <c r="AA2025" s="100"/>
      <c r="AB2025" s="100"/>
      <c r="AC2025" s="100"/>
      <c r="AD2025" s="100"/>
      <c r="AE2025" s="100"/>
      <c r="AG2025" s="121"/>
      <c r="AN2025" s="100"/>
      <c r="AO2025" s="100"/>
      <c r="AP2025" s="100"/>
      <c r="AQ2025" s="100"/>
      <c r="AR2025" s="100"/>
      <c r="AS2025" s="100"/>
      <c r="AT2025" s="100"/>
      <c r="AU2025" s="100"/>
    </row>
    <row r="2026" spans="3:47" x14ac:dyDescent="0.2">
      <c r="C2026" s="26"/>
      <c r="D2026" s="26"/>
      <c r="AA2026" s="100"/>
      <c r="AB2026" s="100"/>
      <c r="AC2026" s="100"/>
      <c r="AD2026" s="100"/>
      <c r="AE2026" s="100"/>
      <c r="AG2026" s="121"/>
      <c r="AN2026" s="100"/>
      <c r="AO2026" s="100"/>
      <c r="AP2026" s="100"/>
      <c r="AQ2026" s="100"/>
      <c r="AR2026" s="100"/>
      <c r="AS2026" s="100"/>
      <c r="AT2026" s="100"/>
      <c r="AU2026" s="100"/>
    </row>
    <row r="2027" spans="3:47" x14ac:dyDescent="0.2">
      <c r="C2027" s="26"/>
      <c r="D2027" s="26"/>
      <c r="AA2027" s="100"/>
      <c r="AB2027" s="100"/>
      <c r="AC2027" s="100"/>
      <c r="AD2027" s="100"/>
      <c r="AE2027" s="100"/>
      <c r="AG2027" s="121"/>
      <c r="AN2027" s="100"/>
      <c r="AO2027" s="100"/>
      <c r="AP2027" s="100"/>
      <c r="AQ2027" s="100"/>
      <c r="AR2027" s="100"/>
      <c r="AS2027" s="100"/>
      <c r="AT2027" s="100"/>
      <c r="AU2027" s="100"/>
    </row>
    <row r="2028" spans="3:47" x14ac:dyDescent="0.2">
      <c r="C2028" s="26"/>
      <c r="D2028" s="26"/>
      <c r="AA2028" s="100"/>
      <c r="AB2028" s="100"/>
      <c r="AC2028" s="100"/>
      <c r="AD2028" s="100"/>
      <c r="AE2028" s="100"/>
      <c r="AG2028" s="121"/>
      <c r="AN2028" s="100"/>
      <c r="AO2028" s="100"/>
      <c r="AP2028" s="100"/>
      <c r="AQ2028" s="100"/>
      <c r="AR2028" s="100"/>
      <c r="AS2028" s="100"/>
      <c r="AT2028" s="100"/>
      <c r="AU2028" s="100"/>
    </row>
    <row r="2029" spans="3:47" x14ac:dyDescent="0.2">
      <c r="C2029" s="26"/>
      <c r="D2029" s="26"/>
      <c r="AA2029" s="100"/>
      <c r="AB2029" s="100"/>
      <c r="AC2029" s="100"/>
      <c r="AD2029" s="100"/>
      <c r="AE2029" s="100"/>
      <c r="AG2029" s="121"/>
      <c r="AN2029" s="100"/>
      <c r="AO2029" s="100"/>
      <c r="AP2029" s="100"/>
      <c r="AQ2029" s="100"/>
      <c r="AR2029" s="100"/>
      <c r="AS2029" s="100"/>
      <c r="AT2029" s="100"/>
      <c r="AU2029" s="100"/>
    </row>
    <row r="2030" spans="3:47" x14ac:dyDescent="0.2">
      <c r="C2030" s="26"/>
      <c r="D2030" s="26"/>
      <c r="AA2030" s="100"/>
      <c r="AB2030" s="100"/>
      <c r="AC2030" s="100"/>
      <c r="AD2030" s="100"/>
      <c r="AE2030" s="100"/>
      <c r="AG2030" s="121"/>
      <c r="AN2030" s="100"/>
      <c r="AO2030" s="100"/>
      <c r="AP2030" s="100"/>
      <c r="AQ2030" s="100"/>
      <c r="AR2030" s="100"/>
      <c r="AS2030" s="100"/>
      <c r="AT2030" s="100"/>
      <c r="AU2030" s="100"/>
    </row>
    <row r="2031" spans="3:47" x14ac:dyDescent="0.2">
      <c r="C2031" s="26"/>
      <c r="D2031" s="26"/>
      <c r="AA2031" s="100"/>
      <c r="AB2031" s="100"/>
      <c r="AC2031" s="100"/>
      <c r="AD2031" s="100"/>
      <c r="AE2031" s="100"/>
      <c r="AG2031" s="121"/>
      <c r="AN2031" s="100"/>
      <c r="AO2031" s="100"/>
      <c r="AP2031" s="100"/>
      <c r="AQ2031" s="100"/>
      <c r="AR2031" s="100"/>
      <c r="AS2031" s="100"/>
      <c r="AT2031" s="100"/>
      <c r="AU2031" s="100"/>
    </row>
    <row r="2032" spans="3:47" x14ac:dyDescent="0.2">
      <c r="C2032" s="26"/>
      <c r="D2032" s="26"/>
      <c r="AA2032" s="100"/>
      <c r="AB2032" s="100"/>
      <c r="AC2032" s="100"/>
      <c r="AD2032" s="100"/>
      <c r="AE2032" s="100"/>
      <c r="AG2032" s="121"/>
      <c r="AN2032" s="100"/>
      <c r="AO2032" s="100"/>
      <c r="AP2032" s="100"/>
      <c r="AQ2032" s="100"/>
      <c r="AR2032" s="100"/>
      <c r="AS2032" s="100"/>
      <c r="AT2032" s="100"/>
      <c r="AU2032" s="100"/>
    </row>
    <row r="2033" spans="3:47" x14ac:dyDescent="0.2">
      <c r="C2033" s="26"/>
      <c r="D2033" s="26"/>
      <c r="AA2033" s="100"/>
      <c r="AB2033" s="100"/>
      <c r="AC2033" s="100"/>
      <c r="AD2033" s="100"/>
      <c r="AE2033" s="100"/>
      <c r="AG2033" s="121"/>
      <c r="AN2033" s="100"/>
      <c r="AO2033" s="100"/>
      <c r="AP2033" s="100"/>
      <c r="AQ2033" s="100"/>
      <c r="AR2033" s="100"/>
      <c r="AS2033" s="100"/>
      <c r="AT2033" s="100"/>
      <c r="AU2033" s="100"/>
    </row>
    <row r="2034" spans="3:47" x14ac:dyDescent="0.2">
      <c r="C2034" s="26"/>
      <c r="D2034" s="26"/>
      <c r="AA2034" s="100"/>
      <c r="AB2034" s="100"/>
      <c r="AC2034" s="100"/>
      <c r="AD2034" s="100"/>
      <c r="AE2034" s="100"/>
      <c r="AG2034" s="121"/>
      <c r="AN2034" s="100"/>
      <c r="AO2034" s="100"/>
      <c r="AP2034" s="100"/>
      <c r="AQ2034" s="100"/>
      <c r="AR2034" s="100"/>
      <c r="AS2034" s="100"/>
      <c r="AT2034" s="100"/>
      <c r="AU2034" s="100"/>
    </row>
    <row r="2035" spans="3:47" x14ac:dyDescent="0.2">
      <c r="C2035" s="26"/>
      <c r="D2035" s="26"/>
      <c r="AA2035" s="100"/>
      <c r="AB2035" s="100"/>
      <c r="AC2035" s="100"/>
      <c r="AD2035" s="100"/>
      <c r="AE2035" s="100"/>
      <c r="AG2035" s="121"/>
      <c r="AN2035" s="100"/>
      <c r="AO2035" s="100"/>
      <c r="AP2035" s="100"/>
      <c r="AQ2035" s="100"/>
      <c r="AR2035" s="100"/>
      <c r="AS2035" s="100"/>
      <c r="AT2035" s="100"/>
      <c r="AU2035" s="100"/>
    </row>
    <row r="2036" spans="3:47" x14ac:dyDescent="0.2">
      <c r="C2036" s="26"/>
      <c r="D2036" s="26"/>
      <c r="AA2036" s="100"/>
      <c r="AB2036" s="100"/>
      <c r="AC2036" s="100"/>
      <c r="AD2036" s="100"/>
      <c r="AE2036" s="100"/>
      <c r="AG2036" s="121"/>
      <c r="AN2036" s="100"/>
      <c r="AO2036" s="100"/>
      <c r="AP2036" s="100"/>
      <c r="AQ2036" s="100"/>
      <c r="AR2036" s="100"/>
      <c r="AS2036" s="100"/>
      <c r="AT2036" s="100"/>
      <c r="AU2036" s="100"/>
    </row>
    <row r="2037" spans="3:47" x14ac:dyDescent="0.2">
      <c r="C2037" s="26"/>
      <c r="D2037" s="26"/>
      <c r="AA2037" s="100"/>
      <c r="AB2037" s="100"/>
      <c r="AC2037" s="100"/>
      <c r="AD2037" s="100"/>
      <c r="AE2037" s="100"/>
      <c r="AG2037" s="121"/>
      <c r="AN2037" s="100"/>
      <c r="AO2037" s="100"/>
      <c r="AP2037" s="100"/>
      <c r="AQ2037" s="100"/>
      <c r="AR2037" s="100"/>
      <c r="AS2037" s="100"/>
      <c r="AT2037" s="100"/>
      <c r="AU2037" s="100"/>
    </row>
    <row r="2038" spans="3:47" x14ac:dyDescent="0.2">
      <c r="C2038" s="26"/>
      <c r="D2038" s="26"/>
      <c r="AA2038" s="100"/>
      <c r="AB2038" s="100"/>
      <c r="AC2038" s="100"/>
      <c r="AD2038" s="100"/>
      <c r="AE2038" s="100"/>
      <c r="AG2038" s="121"/>
      <c r="AN2038" s="100"/>
      <c r="AO2038" s="100"/>
      <c r="AP2038" s="100"/>
      <c r="AQ2038" s="100"/>
      <c r="AR2038" s="100"/>
      <c r="AS2038" s="100"/>
      <c r="AT2038" s="100"/>
      <c r="AU2038" s="100"/>
    </row>
    <row r="2039" spans="3:47" x14ac:dyDescent="0.2">
      <c r="C2039" s="26"/>
      <c r="D2039" s="26"/>
      <c r="AA2039" s="100"/>
      <c r="AB2039" s="100"/>
      <c r="AC2039" s="100"/>
      <c r="AD2039" s="100"/>
      <c r="AE2039" s="100"/>
      <c r="AG2039" s="121"/>
      <c r="AN2039" s="100"/>
      <c r="AO2039" s="100"/>
      <c r="AP2039" s="100"/>
      <c r="AQ2039" s="100"/>
      <c r="AR2039" s="100"/>
      <c r="AS2039" s="100"/>
      <c r="AT2039" s="100"/>
      <c r="AU2039" s="100"/>
    </row>
    <row r="2040" spans="3:47" x14ac:dyDescent="0.2">
      <c r="C2040" s="26"/>
      <c r="D2040" s="26"/>
      <c r="AA2040" s="100"/>
      <c r="AB2040" s="100"/>
      <c r="AC2040" s="100"/>
      <c r="AD2040" s="100"/>
      <c r="AE2040" s="100"/>
      <c r="AG2040" s="121"/>
      <c r="AN2040" s="100"/>
      <c r="AO2040" s="100"/>
      <c r="AP2040" s="100"/>
      <c r="AQ2040" s="100"/>
      <c r="AR2040" s="100"/>
      <c r="AS2040" s="100"/>
      <c r="AT2040" s="100"/>
      <c r="AU2040" s="100"/>
    </row>
    <row r="2041" spans="3:47" x14ac:dyDescent="0.2">
      <c r="C2041" s="26"/>
      <c r="D2041" s="26"/>
      <c r="AA2041" s="100"/>
      <c r="AB2041" s="100"/>
      <c r="AC2041" s="100"/>
      <c r="AD2041" s="100"/>
      <c r="AE2041" s="100"/>
      <c r="AG2041" s="121"/>
      <c r="AN2041" s="100"/>
      <c r="AO2041" s="100"/>
      <c r="AP2041" s="100"/>
      <c r="AQ2041" s="100"/>
      <c r="AR2041" s="100"/>
      <c r="AS2041" s="100"/>
      <c r="AT2041" s="100"/>
      <c r="AU2041" s="100"/>
    </row>
    <row r="2042" spans="3:47" x14ac:dyDescent="0.2">
      <c r="C2042" s="26"/>
      <c r="D2042" s="26"/>
      <c r="AA2042" s="100"/>
      <c r="AB2042" s="100"/>
      <c r="AC2042" s="100"/>
      <c r="AD2042" s="100"/>
      <c r="AE2042" s="100"/>
      <c r="AG2042" s="121"/>
      <c r="AN2042" s="100"/>
      <c r="AO2042" s="100"/>
      <c r="AP2042" s="100"/>
      <c r="AQ2042" s="100"/>
      <c r="AR2042" s="100"/>
      <c r="AS2042" s="100"/>
      <c r="AT2042" s="100"/>
      <c r="AU2042" s="100"/>
    </row>
    <row r="2043" spans="3:47" x14ac:dyDescent="0.2">
      <c r="C2043" s="26"/>
      <c r="D2043" s="26"/>
      <c r="AA2043" s="100"/>
      <c r="AB2043" s="100"/>
      <c r="AC2043" s="100"/>
      <c r="AD2043" s="100"/>
      <c r="AE2043" s="100"/>
      <c r="AG2043" s="121"/>
      <c r="AN2043" s="100"/>
      <c r="AO2043" s="100"/>
      <c r="AP2043" s="100"/>
      <c r="AQ2043" s="100"/>
      <c r="AR2043" s="100"/>
      <c r="AS2043" s="100"/>
      <c r="AT2043" s="100"/>
      <c r="AU2043" s="100"/>
    </row>
    <row r="2044" spans="3:47" x14ac:dyDescent="0.2">
      <c r="C2044" s="26"/>
      <c r="D2044" s="26"/>
      <c r="AA2044" s="100"/>
      <c r="AB2044" s="100"/>
      <c r="AC2044" s="100"/>
      <c r="AD2044" s="100"/>
      <c r="AE2044" s="100"/>
      <c r="AG2044" s="121"/>
      <c r="AN2044" s="100"/>
      <c r="AO2044" s="100"/>
      <c r="AP2044" s="100"/>
      <c r="AQ2044" s="100"/>
      <c r="AR2044" s="100"/>
      <c r="AS2044" s="100"/>
      <c r="AT2044" s="100"/>
      <c r="AU2044" s="100"/>
    </row>
    <row r="2045" spans="3:47" x14ac:dyDescent="0.2">
      <c r="C2045" s="26"/>
      <c r="D2045" s="26"/>
      <c r="AA2045" s="100"/>
      <c r="AB2045" s="100"/>
      <c r="AC2045" s="100"/>
      <c r="AD2045" s="100"/>
      <c r="AE2045" s="100"/>
      <c r="AG2045" s="121"/>
      <c r="AN2045" s="100"/>
      <c r="AO2045" s="100"/>
      <c r="AP2045" s="100"/>
      <c r="AQ2045" s="100"/>
      <c r="AR2045" s="100"/>
      <c r="AS2045" s="100"/>
      <c r="AT2045" s="100"/>
      <c r="AU2045" s="100"/>
    </row>
    <row r="2046" spans="3:47" x14ac:dyDescent="0.2">
      <c r="C2046" s="26"/>
      <c r="D2046" s="26"/>
      <c r="AA2046" s="100"/>
      <c r="AB2046" s="100"/>
      <c r="AC2046" s="100"/>
      <c r="AD2046" s="100"/>
      <c r="AE2046" s="100"/>
      <c r="AG2046" s="121"/>
      <c r="AN2046" s="100"/>
      <c r="AO2046" s="100"/>
      <c r="AP2046" s="100"/>
      <c r="AQ2046" s="100"/>
      <c r="AR2046" s="100"/>
      <c r="AS2046" s="100"/>
      <c r="AT2046" s="100"/>
      <c r="AU2046" s="100"/>
    </row>
    <row r="2047" spans="3:47" x14ac:dyDescent="0.2">
      <c r="C2047" s="26"/>
      <c r="D2047" s="26"/>
      <c r="AA2047" s="100"/>
      <c r="AB2047" s="100"/>
      <c r="AC2047" s="100"/>
      <c r="AD2047" s="100"/>
      <c r="AE2047" s="100"/>
      <c r="AG2047" s="121"/>
      <c r="AN2047" s="100"/>
      <c r="AO2047" s="100"/>
      <c r="AP2047" s="100"/>
      <c r="AQ2047" s="100"/>
      <c r="AR2047" s="100"/>
      <c r="AS2047" s="100"/>
      <c r="AT2047" s="100"/>
      <c r="AU2047" s="100"/>
    </row>
    <row r="2048" spans="3:47" x14ac:dyDescent="0.2">
      <c r="C2048" s="26"/>
      <c r="D2048" s="26"/>
      <c r="AA2048" s="100"/>
      <c r="AB2048" s="100"/>
      <c r="AC2048" s="100"/>
      <c r="AD2048" s="100"/>
      <c r="AE2048" s="100"/>
      <c r="AG2048" s="121"/>
      <c r="AN2048" s="100"/>
      <c r="AO2048" s="100"/>
      <c r="AP2048" s="100"/>
      <c r="AQ2048" s="100"/>
      <c r="AR2048" s="100"/>
      <c r="AS2048" s="100"/>
      <c r="AT2048" s="100"/>
      <c r="AU2048" s="100"/>
    </row>
    <row r="2049" spans="3:47" x14ac:dyDescent="0.2">
      <c r="C2049" s="26"/>
      <c r="D2049" s="26"/>
      <c r="AA2049" s="100"/>
      <c r="AB2049" s="100"/>
      <c r="AC2049" s="100"/>
      <c r="AD2049" s="100"/>
      <c r="AE2049" s="100"/>
      <c r="AG2049" s="121"/>
      <c r="AN2049" s="100"/>
      <c r="AO2049" s="100"/>
      <c r="AP2049" s="100"/>
      <c r="AQ2049" s="100"/>
      <c r="AR2049" s="100"/>
      <c r="AS2049" s="100"/>
      <c r="AT2049" s="100"/>
      <c r="AU2049" s="100"/>
    </row>
    <row r="2050" spans="3:47" x14ac:dyDescent="0.2">
      <c r="C2050" s="26"/>
      <c r="D2050" s="26"/>
      <c r="AA2050" s="100"/>
      <c r="AB2050" s="100"/>
      <c r="AC2050" s="100"/>
      <c r="AD2050" s="100"/>
      <c r="AE2050" s="100"/>
      <c r="AG2050" s="121"/>
      <c r="AN2050" s="100"/>
      <c r="AO2050" s="100"/>
      <c r="AP2050" s="100"/>
      <c r="AQ2050" s="100"/>
      <c r="AR2050" s="100"/>
      <c r="AS2050" s="100"/>
      <c r="AT2050" s="100"/>
      <c r="AU2050" s="100"/>
    </row>
    <row r="2051" spans="3:47" x14ac:dyDescent="0.2">
      <c r="C2051" s="26"/>
      <c r="D2051" s="26"/>
      <c r="AA2051" s="100"/>
      <c r="AB2051" s="100"/>
      <c r="AC2051" s="100"/>
      <c r="AD2051" s="100"/>
      <c r="AE2051" s="100"/>
      <c r="AG2051" s="121"/>
      <c r="AN2051" s="100"/>
      <c r="AO2051" s="100"/>
      <c r="AP2051" s="100"/>
      <c r="AQ2051" s="100"/>
      <c r="AR2051" s="100"/>
      <c r="AS2051" s="100"/>
      <c r="AT2051" s="100"/>
      <c r="AU2051" s="100"/>
    </row>
    <row r="2052" spans="3:47" x14ac:dyDescent="0.2">
      <c r="C2052" s="26"/>
      <c r="D2052" s="26"/>
      <c r="AA2052" s="100"/>
      <c r="AB2052" s="100"/>
      <c r="AC2052" s="100"/>
      <c r="AD2052" s="100"/>
      <c r="AE2052" s="100"/>
      <c r="AG2052" s="121"/>
      <c r="AN2052" s="100"/>
      <c r="AO2052" s="100"/>
      <c r="AP2052" s="100"/>
      <c r="AQ2052" s="100"/>
      <c r="AR2052" s="100"/>
      <c r="AS2052" s="100"/>
      <c r="AT2052" s="100"/>
      <c r="AU2052" s="100"/>
    </row>
    <row r="2053" spans="3:47" x14ac:dyDescent="0.2">
      <c r="C2053" s="26"/>
      <c r="D2053" s="26"/>
      <c r="AA2053" s="100"/>
      <c r="AB2053" s="100"/>
      <c r="AC2053" s="100"/>
      <c r="AD2053" s="100"/>
      <c r="AE2053" s="100"/>
      <c r="AG2053" s="121"/>
      <c r="AN2053" s="100"/>
      <c r="AO2053" s="100"/>
      <c r="AP2053" s="100"/>
      <c r="AQ2053" s="100"/>
      <c r="AR2053" s="100"/>
      <c r="AS2053" s="100"/>
      <c r="AT2053" s="100"/>
      <c r="AU2053" s="100"/>
    </row>
    <row r="2054" spans="3:47" x14ac:dyDescent="0.2">
      <c r="C2054" s="26"/>
      <c r="D2054" s="26"/>
      <c r="AA2054" s="100"/>
      <c r="AB2054" s="100"/>
      <c r="AC2054" s="100"/>
      <c r="AD2054" s="100"/>
      <c r="AE2054" s="100"/>
      <c r="AF2054" s="122"/>
      <c r="AG2054" s="121"/>
      <c r="AN2054" s="100"/>
      <c r="AO2054" s="100"/>
      <c r="AP2054" s="100"/>
      <c r="AQ2054" s="100"/>
      <c r="AR2054" s="100"/>
      <c r="AS2054" s="100"/>
      <c r="AT2054" s="100"/>
      <c r="AU2054" s="100"/>
    </row>
    <row r="2055" spans="3:47" x14ac:dyDescent="0.2">
      <c r="C2055" s="26"/>
      <c r="D2055" s="26"/>
      <c r="AA2055" s="100"/>
      <c r="AB2055" s="100"/>
      <c r="AC2055" s="100"/>
      <c r="AD2055" s="100"/>
      <c r="AE2055" s="100"/>
      <c r="AF2055" s="122"/>
      <c r="AG2055" s="121"/>
      <c r="AN2055" s="100"/>
      <c r="AO2055" s="100"/>
      <c r="AP2055" s="100"/>
      <c r="AQ2055" s="100"/>
      <c r="AR2055" s="100"/>
      <c r="AS2055" s="100"/>
      <c r="AT2055" s="100"/>
      <c r="AU2055" s="100"/>
    </row>
    <row r="2056" spans="3:47" x14ac:dyDescent="0.2">
      <c r="C2056" s="26"/>
      <c r="D2056" s="26"/>
      <c r="AA2056" s="100"/>
      <c r="AB2056" s="100"/>
      <c r="AC2056" s="100"/>
      <c r="AD2056" s="100"/>
      <c r="AE2056" s="100"/>
      <c r="AF2056" s="122"/>
      <c r="AG2056" s="121"/>
      <c r="AN2056" s="100"/>
      <c r="AO2056" s="100"/>
      <c r="AP2056" s="100"/>
      <c r="AQ2056" s="100"/>
      <c r="AR2056" s="100"/>
      <c r="AS2056" s="100"/>
      <c r="AT2056" s="100"/>
      <c r="AU2056" s="100"/>
    </row>
    <row r="2057" spans="3:47" x14ac:dyDescent="0.2">
      <c r="C2057" s="26"/>
      <c r="D2057" s="26"/>
      <c r="AA2057" s="100"/>
      <c r="AB2057" s="100"/>
      <c r="AC2057" s="100"/>
      <c r="AD2057" s="100"/>
      <c r="AE2057" s="100"/>
      <c r="AF2057" s="122"/>
      <c r="AG2057" s="121"/>
      <c r="AN2057" s="100"/>
      <c r="AO2057" s="100"/>
      <c r="AP2057" s="100"/>
      <c r="AQ2057" s="100"/>
      <c r="AR2057" s="100"/>
      <c r="AS2057" s="100"/>
      <c r="AT2057" s="100"/>
      <c r="AU2057" s="100"/>
    </row>
    <row r="2058" spans="3:47" x14ac:dyDescent="0.2">
      <c r="C2058" s="26"/>
      <c r="D2058" s="26"/>
      <c r="AA2058" s="100"/>
      <c r="AB2058" s="100"/>
      <c r="AC2058" s="100"/>
      <c r="AD2058" s="100"/>
      <c r="AE2058" s="100"/>
      <c r="AF2058" s="122"/>
      <c r="AG2058" s="121"/>
      <c r="AN2058" s="100"/>
      <c r="AO2058" s="100"/>
      <c r="AP2058" s="100"/>
      <c r="AQ2058" s="100"/>
      <c r="AR2058" s="100"/>
      <c r="AS2058" s="100"/>
      <c r="AT2058" s="100"/>
      <c r="AU2058" s="100"/>
    </row>
    <row r="2059" spans="3:47" x14ac:dyDescent="0.2">
      <c r="C2059" s="26"/>
      <c r="D2059" s="26"/>
      <c r="AA2059" s="100"/>
      <c r="AB2059" s="100"/>
      <c r="AC2059" s="100"/>
      <c r="AD2059" s="100"/>
      <c r="AE2059" s="100"/>
      <c r="AF2059" s="122"/>
      <c r="AG2059" s="121"/>
      <c r="AN2059" s="100"/>
      <c r="AO2059" s="100"/>
      <c r="AP2059" s="100"/>
      <c r="AQ2059" s="100"/>
      <c r="AR2059" s="100"/>
      <c r="AS2059" s="100"/>
      <c r="AT2059" s="100"/>
      <c r="AU2059" s="100"/>
    </row>
    <row r="2060" spans="3:47" x14ac:dyDescent="0.2">
      <c r="C2060" s="26"/>
      <c r="D2060" s="26"/>
      <c r="AA2060" s="100"/>
      <c r="AB2060" s="100"/>
      <c r="AC2060" s="100"/>
      <c r="AD2060" s="100"/>
      <c r="AE2060" s="100"/>
      <c r="AF2060" s="122"/>
      <c r="AG2060" s="121"/>
      <c r="AN2060" s="100"/>
      <c r="AO2060" s="100"/>
      <c r="AP2060" s="100"/>
      <c r="AQ2060" s="100"/>
      <c r="AR2060" s="100"/>
      <c r="AS2060" s="100"/>
      <c r="AT2060" s="100"/>
      <c r="AU2060" s="100"/>
    </row>
    <row r="2061" spans="3:47" x14ac:dyDescent="0.2">
      <c r="C2061" s="26"/>
      <c r="D2061" s="26"/>
      <c r="AA2061" s="100"/>
      <c r="AB2061" s="100"/>
      <c r="AC2061" s="100"/>
      <c r="AD2061" s="100"/>
      <c r="AE2061" s="100"/>
      <c r="AF2061" s="122"/>
      <c r="AG2061" s="121"/>
      <c r="AN2061" s="100"/>
      <c r="AO2061" s="100"/>
      <c r="AP2061" s="100"/>
      <c r="AQ2061" s="100"/>
      <c r="AR2061" s="100"/>
      <c r="AS2061" s="100"/>
      <c r="AT2061" s="100"/>
      <c r="AU2061" s="100"/>
    </row>
    <row r="2062" spans="3:47" x14ac:dyDescent="0.2">
      <c r="C2062" s="26"/>
      <c r="D2062" s="26"/>
      <c r="AA2062" s="100"/>
      <c r="AB2062" s="100"/>
      <c r="AC2062" s="100"/>
      <c r="AD2062" s="100"/>
      <c r="AE2062" s="100"/>
      <c r="AF2062" s="122"/>
      <c r="AG2062" s="121"/>
      <c r="AN2062" s="100"/>
      <c r="AO2062" s="100"/>
      <c r="AP2062" s="100"/>
      <c r="AQ2062" s="100"/>
      <c r="AR2062" s="100"/>
      <c r="AS2062" s="100"/>
      <c r="AT2062" s="100"/>
      <c r="AU2062" s="100"/>
    </row>
    <row r="2063" spans="3:47" x14ac:dyDescent="0.2">
      <c r="C2063" s="26"/>
      <c r="D2063" s="26"/>
      <c r="AA2063" s="100"/>
      <c r="AB2063" s="100"/>
      <c r="AC2063" s="100"/>
      <c r="AD2063" s="100"/>
      <c r="AE2063" s="100"/>
      <c r="AF2063" s="122"/>
      <c r="AG2063" s="121"/>
      <c r="AN2063" s="100"/>
      <c r="AO2063" s="100"/>
      <c r="AP2063" s="100"/>
      <c r="AQ2063" s="100"/>
      <c r="AR2063" s="100"/>
      <c r="AS2063" s="100"/>
      <c r="AT2063" s="100"/>
      <c r="AU2063" s="100"/>
    </row>
    <row r="2064" spans="3:47" x14ac:dyDescent="0.2">
      <c r="C2064" s="26"/>
      <c r="D2064" s="26"/>
      <c r="AA2064" s="100"/>
      <c r="AB2064" s="100"/>
      <c r="AC2064" s="100"/>
      <c r="AD2064" s="100"/>
      <c r="AE2064" s="100"/>
      <c r="AF2064" s="122"/>
      <c r="AG2064" s="121"/>
      <c r="AN2064" s="100"/>
      <c r="AO2064" s="100"/>
      <c r="AP2064" s="100"/>
      <c r="AQ2064" s="100"/>
      <c r="AR2064" s="100"/>
      <c r="AS2064" s="100"/>
      <c r="AT2064" s="100"/>
      <c r="AU2064" s="100"/>
    </row>
    <row r="2065" spans="3:47" x14ac:dyDescent="0.2">
      <c r="C2065" s="26"/>
      <c r="D2065" s="26"/>
      <c r="AA2065" s="100"/>
      <c r="AB2065" s="100"/>
      <c r="AC2065" s="100"/>
      <c r="AD2065" s="100"/>
      <c r="AE2065" s="100"/>
      <c r="AF2065" s="122"/>
      <c r="AG2065" s="121"/>
      <c r="AN2065" s="100"/>
      <c r="AO2065" s="100"/>
      <c r="AP2065" s="100"/>
      <c r="AQ2065" s="100"/>
      <c r="AR2065" s="100"/>
      <c r="AS2065" s="100"/>
      <c r="AT2065" s="100"/>
      <c r="AU2065" s="100"/>
    </row>
    <row r="2066" spans="3:47" x14ac:dyDescent="0.2">
      <c r="C2066" s="26"/>
      <c r="D2066" s="26"/>
      <c r="AA2066" s="100"/>
      <c r="AB2066" s="100"/>
      <c r="AC2066" s="100"/>
      <c r="AD2066" s="100"/>
      <c r="AE2066" s="100"/>
      <c r="AF2066" s="122"/>
      <c r="AG2066" s="121"/>
      <c r="AN2066" s="100"/>
      <c r="AO2066" s="100"/>
      <c r="AP2066" s="100"/>
      <c r="AQ2066" s="100"/>
      <c r="AR2066" s="100"/>
      <c r="AS2066" s="100"/>
      <c r="AT2066" s="100"/>
      <c r="AU2066" s="100"/>
    </row>
    <row r="2067" spans="3:47" x14ac:dyDescent="0.2">
      <c r="C2067" s="26"/>
      <c r="D2067" s="26"/>
      <c r="AA2067" s="100"/>
      <c r="AB2067" s="100"/>
      <c r="AC2067" s="100"/>
      <c r="AD2067" s="100"/>
      <c r="AE2067" s="100"/>
      <c r="AF2067" s="122"/>
      <c r="AG2067" s="121"/>
      <c r="AN2067" s="100"/>
      <c r="AO2067" s="100"/>
      <c r="AP2067" s="100"/>
      <c r="AQ2067" s="100"/>
      <c r="AR2067" s="100"/>
      <c r="AS2067" s="100"/>
      <c r="AT2067" s="100"/>
      <c r="AU2067" s="100"/>
    </row>
    <row r="2068" spans="3:47" x14ac:dyDescent="0.2">
      <c r="C2068" s="26"/>
      <c r="D2068" s="26"/>
      <c r="AA2068" s="100"/>
      <c r="AB2068" s="100"/>
      <c r="AC2068" s="100"/>
      <c r="AD2068" s="100"/>
      <c r="AE2068" s="100"/>
      <c r="AF2068" s="122"/>
      <c r="AG2068" s="121"/>
      <c r="AN2068" s="100"/>
      <c r="AO2068" s="100"/>
      <c r="AP2068" s="100"/>
      <c r="AQ2068" s="100"/>
      <c r="AR2068" s="100"/>
      <c r="AS2068" s="100"/>
      <c r="AT2068" s="100"/>
      <c r="AU2068" s="100"/>
    </row>
    <row r="2069" spans="3:47" x14ac:dyDescent="0.2">
      <c r="C2069" s="26"/>
      <c r="D2069" s="26"/>
      <c r="AA2069" s="100"/>
      <c r="AB2069" s="100"/>
      <c r="AC2069" s="100"/>
      <c r="AD2069" s="100"/>
      <c r="AE2069" s="100"/>
      <c r="AF2069" s="122"/>
      <c r="AG2069" s="121"/>
      <c r="AN2069" s="100"/>
      <c r="AO2069" s="100"/>
      <c r="AP2069" s="100"/>
      <c r="AQ2069" s="100"/>
      <c r="AR2069" s="100"/>
      <c r="AS2069" s="100"/>
      <c r="AT2069" s="100"/>
      <c r="AU2069" s="100"/>
    </row>
    <row r="2070" spans="3:47" x14ac:dyDescent="0.2">
      <c r="C2070" s="26"/>
      <c r="D2070" s="26"/>
      <c r="AA2070" s="100"/>
      <c r="AB2070" s="100"/>
      <c r="AC2070" s="100"/>
      <c r="AD2070" s="100"/>
      <c r="AE2070" s="100"/>
      <c r="AF2070" s="122"/>
      <c r="AG2070" s="121"/>
      <c r="AN2070" s="100"/>
      <c r="AO2070" s="100"/>
      <c r="AP2070" s="100"/>
      <c r="AQ2070" s="100"/>
      <c r="AR2070" s="100"/>
      <c r="AS2070" s="100"/>
      <c r="AT2070" s="100"/>
      <c r="AU2070" s="100"/>
    </row>
    <row r="2071" spans="3:47" x14ac:dyDescent="0.2">
      <c r="C2071" s="26"/>
      <c r="D2071" s="26"/>
      <c r="AA2071" s="100"/>
      <c r="AB2071" s="100"/>
      <c r="AC2071" s="100"/>
      <c r="AD2071" s="100"/>
      <c r="AE2071" s="100"/>
      <c r="AF2071" s="122"/>
      <c r="AG2071" s="121"/>
      <c r="AN2071" s="100"/>
      <c r="AO2071" s="100"/>
      <c r="AP2071" s="100"/>
      <c r="AQ2071" s="100"/>
      <c r="AR2071" s="100"/>
      <c r="AS2071" s="100"/>
      <c r="AT2071" s="100"/>
      <c r="AU2071" s="100"/>
    </row>
    <row r="2072" spans="3:47" x14ac:dyDescent="0.2">
      <c r="C2072" s="26"/>
      <c r="D2072" s="26"/>
      <c r="AA2072" s="100"/>
      <c r="AB2072" s="100"/>
      <c r="AC2072" s="100"/>
      <c r="AD2072" s="100"/>
      <c r="AE2072" s="100"/>
      <c r="AF2072" s="122"/>
      <c r="AG2072" s="121"/>
      <c r="AN2072" s="100"/>
      <c r="AO2072" s="100"/>
      <c r="AP2072" s="100"/>
      <c r="AQ2072" s="100"/>
      <c r="AR2072" s="100"/>
      <c r="AS2072" s="100"/>
      <c r="AT2072" s="100"/>
      <c r="AU2072" s="100"/>
    </row>
    <row r="2073" spans="3:47" x14ac:dyDescent="0.2">
      <c r="C2073" s="26"/>
      <c r="D2073" s="26"/>
      <c r="AA2073" s="100"/>
      <c r="AB2073" s="100"/>
      <c r="AC2073" s="100"/>
      <c r="AD2073" s="100"/>
      <c r="AE2073" s="100"/>
      <c r="AF2073" s="122"/>
      <c r="AG2073" s="121"/>
      <c r="AN2073" s="100"/>
      <c r="AO2073" s="100"/>
      <c r="AP2073" s="100"/>
      <c r="AQ2073" s="100"/>
      <c r="AR2073" s="100"/>
      <c r="AS2073" s="100"/>
      <c r="AT2073" s="100"/>
      <c r="AU2073" s="100"/>
    </row>
    <row r="2074" spans="3:47" x14ac:dyDescent="0.2">
      <c r="C2074" s="26"/>
      <c r="D2074" s="26"/>
      <c r="AA2074" s="100"/>
      <c r="AB2074" s="100"/>
      <c r="AC2074" s="100"/>
      <c r="AD2074" s="100"/>
      <c r="AE2074" s="100"/>
      <c r="AF2074" s="122"/>
      <c r="AG2074" s="121"/>
      <c r="AN2074" s="100"/>
      <c r="AO2074" s="100"/>
      <c r="AP2074" s="100"/>
      <c r="AQ2074" s="100"/>
      <c r="AR2074" s="100"/>
      <c r="AS2074" s="100"/>
      <c r="AT2074" s="100"/>
      <c r="AU2074" s="100"/>
    </row>
    <row r="2075" spans="3:47" x14ac:dyDescent="0.2">
      <c r="C2075" s="26"/>
      <c r="D2075" s="26"/>
      <c r="AA2075" s="100"/>
      <c r="AB2075" s="100"/>
      <c r="AC2075" s="100"/>
      <c r="AD2075" s="100"/>
      <c r="AE2075" s="100"/>
      <c r="AF2075" s="122"/>
      <c r="AG2075" s="121"/>
      <c r="AN2075" s="100"/>
      <c r="AO2075" s="100"/>
      <c r="AP2075" s="100"/>
      <c r="AQ2075" s="100"/>
      <c r="AR2075" s="100"/>
      <c r="AS2075" s="100"/>
      <c r="AT2075" s="100"/>
      <c r="AU2075" s="100"/>
    </row>
    <row r="2076" spans="3:47" x14ac:dyDescent="0.2">
      <c r="C2076" s="26"/>
      <c r="D2076" s="26"/>
      <c r="AA2076" s="100"/>
      <c r="AB2076" s="100"/>
      <c r="AC2076" s="100"/>
      <c r="AD2076" s="100"/>
      <c r="AE2076" s="100"/>
      <c r="AF2076" s="122"/>
      <c r="AG2076" s="121"/>
      <c r="AN2076" s="100"/>
      <c r="AO2076" s="100"/>
      <c r="AP2076" s="100"/>
      <c r="AQ2076" s="100"/>
      <c r="AR2076" s="100"/>
      <c r="AS2076" s="100"/>
      <c r="AT2076" s="100"/>
      <c r="AU2076" s="100"/>
    </row>
    <row r="2077" spans="3:47" x14ac:dyDescent="0.2">
      <c r="C2077" s="26"/>
      <c r="D2077" s="26"/>
      <c r="AA2077" s="100"/>
      <c r="AB2077" s="100"/>
      <c r="AC2077" s="100"/>
      <c r="AD2077" s="100"/>
      <c r="AE2077" s="100"/>
      <c r="AF2077" s="122"/>
      <c r="AG2077" s="121"/>
      <c r="AN2077" s="100"/>
      <c r="AO2077" s="100"/>
      <c r="AP2077" s="100"/>
      <c r="AQ2077" s="100"/>
      <c r="AR2077" s="100"/>
      <c r="AS2077" s="100"/>
      <c r="AT2077" s="100"/>
      <c r="AU2077" s="100"/>
    </row>
    <row r="2078" spans="3:47" x14ac:dyDescent="0.2">
      <c r="C2078" s="26"/>
      <c r="D2078" s="26"/>
      <c r="AA2078" s="100"/>
      <c r="AB2078" s="100"/>
      <c r="AC2078" s="100"/>
      <c r="AD2078" s="100"/>
      <c r="AE2078" s="100"/>
      <c r="AF2078" s="122"/>
      <c r="AG2078" s="121"/>
      <c r="AN2078" s="100"/>
      <c r="AO2078" s="100"/>
      <c r="AP2078" s="100"/>
      <c r="AQ2078" s="100"/>
      <c r="AR2078" s="100"/>
      <c r="AS2078" s="100"/>
      <c r="AT2078" s="100"/>
      <c r="AU2078" s="100"/>
    </row>
    <row r="2079" spans="3:47" x14ac:dyDescent="0.2">
      <c r="C2079" s="26"/>
      <c r="D2079" s="26"/>
      <c r="AA2079" s="100"/>
      <c r="AB2079" s="100"/>
      <c r="AC2079" s="100"/>
      <c r="AD2079" s="100"/>
      <c r="AE2079" s="100"/>
      <c r="AF2079" s="122"/>
      <c r="AG2079" s="121"/>
      <c r="AN2079" s="100"/>
      <c r="AO2079" s="100"/>
      <c r="AP2079" s="100"/>
      <c r="AQ2079" s="100"/>
      <c r="AR2079" s="100"/>
      <c r="AS2079" s="100"/>
      <c r="AT2079" s="100"/>
      <c r="AU2079" s="100"/>
    </row>
    <row r="2080" spans="3:47" x14ac:dyDescent="0.2">
      <c r="C2080" s="26"/>
      <c r="D2080" s="26"/>
      <c r="AA2080" s="100"/>
      <c r="AB2080" s="100"/>
      <c r="AC2080" s="100"/>
      <c r="AD2080" s="100"/>
      <c r="AE2080" s="100"/>
      <c r="AF2080" s="122"/>
      <c r="AG2080" s="121"/>
      <c r="AN2080" s="100"/>
      <c r="AO2080" s="100"/>
      <c r="AP2080" s="100"/>
      <c r="AQ2080" s="100"/>
      <c r="AR2080" s="100"/>
      <c r="AS2080" s="100"/>
      <c r="AT2080" s="100"/>
      <c r="AU2080" s="100"/>
    </row>
    <row r="2081" spans="3:47" x14ac:dyDescent="0.2">
      <c r="C2081" s="26"/>
      <c r="D2081" s="26"/>
      <c r="AA2081" s="100"/>
      <c r="AB2081" s="100"/>
      <c r="AC2081" s="100"/>
      <c r="AD2081" s="100"/>
      <c r="AE2081" s="100"/>
      <c r="AF2081" s="122"/>
      <c r="AG2081" s="121"/>
      <c r="AN2081" s="100"/>
      <c r="AO2081" s="100"/>
      <c r="AP2081" s="100"/>
      <c r="AQ2081" s="100"/>
      <c r="AR2081" s="100"/>
      <c r="AS2081" s="100"/>
      <c r="AT2081" s="100"/>
      <c r="AU2081" s="100"/>
    </row>
    <row r="2082" spans="3:47" x14ac:dyDescent="0.2">
      <c r="C2082" s="26"/>
      <c r="D2082" s="26"/>
      <c r="AA2082" s="100"/>
      <c r="AB2082" s="100"/>
      <c r="AC2082" s="100"/>
      <c r="AD2082" s="100"/>
      <c r="AE2082" s="100"/>
      <c r="AF2082" s="122"/>
      <c r="AG2082" s="121"/>
      <c r="AN2082" s="100"/>
      <c r="AO2082" s="100"/>
      <c r="AP2082" s="100"/>
      <c r="AQ2082" s="100"/>
      <c r="AR2082" s="100"/>
      <c r="AS2082" s="100"/>
      <c r="AT2082" s="100"/>
      <c r="AU2082" s="100"/>
    </row>
    <row r="2083" spans="3:47" x14ac:dyDescent="0.2">
      <c r="C2083" s="26"/>
      <c r="D2083" s="26"/>
      <c r="AA2083" s="100"/>
      <c r="AB2083" s="100"/>
      <c r="AC2083" s="100"/>
      <c r="AD2083" s="100"/>
      <c r="AE2083" s="100"/>
      <c r="AF2083" s="122"/>
      <c r="AG2083" s="121"/>
      <c r="AN2083" s="100"/>
      <c r="AO2083" s="100"/>
      <c r="AP2083" s="100"/>
      <c r="AQ2083" s="100"/>
      <c r="AR2083" s="100"/>
      <c r="AS2083" s="100"/>
      <c r="AT2083" s="100"/>
      <c r="AU2083" s="100"/>
    </row>
    <row r="2084" spans="3:47" x14ac:dyDescent="0.2">
      <c r="C2084" s="26"/>
      <c r="D2084" s="26"/>
      <c r="AA2084" s="100"/>
      <c r="AB2084" s="100"/>
      <c r="AC2084" s="100"/>
      <c r="AD2084" s="100"/>
      <c r="AE2084" s="100"/>
      <c r="AF2084" s="122"/>
      <c r="AG2084" s="121"/>
      <c r="AN2084" s="100"/>
      <c r="AO2084" s="100"/>
      <c r="AP2084" s="100"/>
      <c r="AQ2084" s="100"/>
      <c r="AR2084" s="100"/>
      <c r="AS2084" s="100"/>
      <c r="AT2084" s="100"/>
      <c r="AU2084" s="100"/>
    </row>
    <row r="2085" spans="3:47" x14ac:dyDescent="0.2">
      <c r="C2085" s="26"/>
      <c r="D2085" s="26"/>
      <c r="AA2085" s="100"/>
      <c r="AB2085" s="100"/>
      <c r="AC2085" s="100"/>
      <c r="AD2085" s="100"/>
      <c r="AE2085" s="100"/>
      <c r="AF2085" s="122"/>
      <c r="AG2085" s="121"/>
      <c r="AN2085" s="100"/>
      <c r="AO2085" s="100"/>
      <c r="AP2085" s="100"/>
      <c r="AQ2085" s="100"/>
      <c r="AR2085" s="100"/>
      <c r="AS2085" s="100"/>
      <c r="AT2085" s="100"/>
      <c r="AU2085" s="100"/>
    </row>
    <row r="2086" spans="3:47" x14ac:dyDescent="0.2">
      <c r="C2086" s="26"/>
      <c r="D2086" s="26"/>
      <c r="AA2086" s="100"/>
      <c r="AB2086" s="100"/>
      <c r="AC2086" s="100"/>
      <c r="AD2086" s="100"/>
      <c r="AE2086" s="100"/>
      <c r="AF2086" s="122"/>
      <c r="AG2086" s="121"/>
      <c r="AN2086" s="100"/>
      <c r="AO2086" s="100"/>
      <c r="AP2086" s="100"/>
      <c r="AQ2086" s="100"/>
      <c r="AR2086" s="100"/>
      <c r="AS2086" s="100"/>
      <c r="AT2086" s="100"/>
      <c r="AU2086" s="100"/>
    </row>
    <row r="2087" spans="3:47" x14ac:dyDescent="0.2">
      <c r="C2087" s="26"/>
      <c r="D2087" s="26"/>
      <c r="AA2087" s="100"/>
      <c r="AB2087" s="100"/>
      <c r="AC2087" s="100"/>
      <c r="AD2087" s="100"/>
      <c r="AE2087" s="100"/>
      <c r="AF2087" s="122"/>
      <c r="AG2087" s="121"/>
      <c r="AN2087" s="100"/>
      <c r="AO2087" s="100"/>
      <c r="AP2087" s="100"/>
      <c r="AQ2087" s="100"/>
      <c r="AR2087" s="100"/>
      <c r="AS2087" s="100"/>
      <c r="AT2087" s="100"/>
      <c r="AU2087" s="100"/>
    </row>
    <row r="2088" spans="3:47" x14ac:dyDescent="0.2">
      <c r="C2088" s="26"/>
      <c r="D2088" s="26"/>
      <c r="AA2088" s="100"/>
      <c r="AB2088" s="100"/>
      <c r="AC2088" s="100"/>
      <c r="AD2088" s="100"/>
      <c r="AE2088" s="100"/>
      <c r="AF2088" s="122"/>
      <c r="AG2088" s="121"/>
      <c r="AN2088" s="100"/>
      <c r="AO2088" s="100"/>
      <c r="AP2088" s="100"/>
      <c r="AQ2088" s="100"/>
      <c r="AR2088" s="100"/>
      <c r="AS2088" s="100"/>
      <c r="AT2088" s="100"/>
      <c r="AU2088" s="100"/>
    </row>
    <row r="2089" spans="3:47" x14ac:dyDescent="0.2">
      <c r="C2089" s="26"/>
      <c r="D2089" s="26"/>
      <c r="AA2089" s="100"/>
      <c r="AB2089" s="100"/>
      <c r="AC2089" s="100"/>
      <c r="AD2089" s="100"/>
      <c r="AE2089" s="100"/>
      <c r="AF2089" s="122"/>
      <c r="AG2089" s="121"/>
      <c r="AN2089" s="100"/>
      <c r="AO2089" s="100"/>
      <c r="AP2089" s="100"/>
      <c r="AQ2089" s="100"/>
      <c r="AR2089" s="100"/>
      <c r="AS2089" s="100"/>
      <c r="AT2089" s="100"/>
      <c r="AU2089" s="100"/>
    </row>
    <row r="2090" spans="3:47" x14ac:dyDescent="0.2">
      <c r="C2090" s="26"/>
      <c r="D2090" s="26"/>
      <c r="AA2090" s="100"/>
      <c r="AB2090" s="100"/>
      <c r="AC2090" s="100"/>
      <c r="AD2090" s="100"/>
      <c r="AE2090" s="100"/>
      <c r="AF2090" s="122"/>
      <c r="AG2090" s="121"/>
      <c r="AN2090" s="100"/>
      <c r="AO2090" s="100"/>
      <c r="AP2090" s="100"/>
      <c r="AQ2090" s="100"/>
      <c r="AR2090" s="100"/>
      <c r="AS2090" s="100"/>
      <c r="AT2090" s="100"/>
      <c r="AU2090" s="100"/>
    </row>
    <row r="2091" spans="3:47" x14ac:dyDescent="0.2">
      <c r="C2091" s="26"/>
      <c r="D2091" s="26"/>
      <c r="AA2091" s="100"/>
      <c r="AB2091" s="100"/>
      <c r="AC2091" s="100"/>
      <c r="AD2091" s="100"/>
      <c r="AE2091" s="100"/>
      <c r="AF2091" s="122"/>
      <c r="AG2091" s="121"/>
      <c r="AN2091" s="100"/>
      <c r="AO2091" s="100"/>
      <c r="AP2091" s="100"/>
      <c r="AQ2091" s="100"/>
      <c r="AR2091" s="100"/>
      <c r="AS2091" s="100"/>
      <c r="AT2091" s="100"/>
      <c r="AU2091" s="100"/>
    </row>
    <row r="2092" spans="3:47" x14ac:dyDescent="0.2">
      <c r="C2092" s="26"/>
      <c r="D2092" s="26"/>
      <c r="AA2092" s="100"/>
      <c r="AB2092" s="100"/>
      <c r="AC2092" s="100"/>
      <c r="AD2092" s="100"/>
      <c r="AE2092" s="100"/>
      <c r="AF2092" s="122"/>
      <c r="AG2092" s="121"/>
      <c r="AN2092" s="100"/>
      <c r="AO2092" s="100"/>
      <c r="AP2092" s="100"/>
      <c r="AQ2092" s="100"/>
      <c r="AR2092" s="100"/>
      <c r="AS2092" s="100"/>
      <c r="AT2092" s="100"/>
      <c r="AU2092" s="100"/>
    </row>
    <row r="2093" spans="3:47" x14ac:dyDescent="0.2">
      <c r="C2093" s="26"/>
      <c r="D2093" s="26"/>
      <c r="AA2093" s="100"/>
      <c r="AB2093" s="100"/>
      <c r="AC2093" s="100"/>
      <c r="AD2093" s="100"/>
      <c r="AE2093" s="100"/>
      <c r="AF2093" s="122"/>
      <c r="AG2093" s="121"/>
      <c r="AN2093" s="100"/>
      <c r="AO2093" s="100"/>
      <c r="AP2093" s="100"/>
      <c r="AQ2093" s="100"/>
      <c r="AR2093" s="100"/>
      <c r="AS2093" s="100"/>
      <c r="AT2093" s="100"/>
      <c r="AU2093" s="100"/>
    </row>
    <row r="2094" spans="3:47" x14ac:dyDescent="0.2">
      <c r="C2094" s="26"/>
      <c r="D2094" s="26"/>
      <c r="AA2094" s="100"/>
      <c r="AB2094" s="100"/>
      <c r="AC2094" s="100"/>
      <c r="AD2094" s="100"/>
      <c r="AE2094" s="100"/>
      <c r="AF2094" s="122"/>
      <c r="AG2094" s="121"/>
      <c r="AN2094" s="100"/>
      <c r="AO2094" s="100"/>
      <c r="AP2094" s="100"/>
      <c r="AQ2094" s="100"/>
      <c r="AR2094" s="100"/>
      <c r="AS2094" s="100"/>
      <c r="AT2094" s="100"/>
      <c r="AU2094" s="100"/>
    </row>
    <row r="2095" spans="3:47" x14ac:dyDescent="0.2">
      <c r="C2095" s="26"/>
      <c r="D2095" s="26"/>
      <c r="AA2095" s="100"/>
      <c r="AB2095" s="100"/>
      <c r="AC2095" s="100"/>
      <c r="AD2095" s="100"/>
      <c r="AE2095" s="100"/>
      <c r="AF2095" s="122"/>
      <c r="AG2095" s="121"/>
      <c r="AN2095" s="100"/>
      <c r="AO2095" s="100"/>
      <c r="AP2095" s="100"/>
      <c r="AQ2095" s="100"/>
      <c r="AR2095" s="100"/>
      <c r="AS2095" s="100"/>
      <c r="AT2095" s="100"/>
      <c r="AU2095" s="100"/>
    </row>
    <row r="2096" spans="3:47" x14ac:dyDescent="0.2">
      <c r="C2096" s="26"/>
      <c r="D2096" s="26"/>
      <c r="AA2096" s="100"/>
      <c r="AB2096" s="100"/>
      <c r="AC2096" s="100"/>
      <c r="AD2096" s="100"/>
      <c r="AE2096" s="100"/>
      <c r="AF2096" s="122"/>
      <c r="AG2096" s="121"/>
      <c r="AN2096" s="100"/>
      <c r="AO2096" s="100"/>
      <c r="AP2096" s="100"/>
      <c r="AQ2096" s="100"/>
      <c r="AR2096" s="100"/>
      <c r="AS2096" s="100"/>
      <c r="AT2096" s="100"/>
      <c r="AU2096" s="100"/>
    </row>
    <row r="2097" spans="3:47" x14ac:dyDescent="0.2">
      <c r="C2097" s="26"/>
      <c r="D2097" s="26"/>
      <c r="AA2097" s="100"/>
      <c r="AB2097" s="100"/>
      <c r="AC2097" s="100"/>
      <c r="AD2097" s="100"/>
      <c r="AE2097" s="100"/>
      <c r="AF2097" s="122"/>
      <c r="AG2097" s="121"/>
      <c r="AN2097" s="100"/>
      <c r="AO2097" s="100"/>
      <c r="AP2097" s="100"/>
      <c r="AQ2097" s="100"/>
      <c r="AR2097" s="100"/>
      <c r="AS2097" s="100"/>
      <c r="AT2097" s="100"/>
      <c r="AU2097" s="100"/>
    </row>
    <row r="2098" spans="3:47" x14ac:dyDescent="0.2">
      <c r="C2098" s="26"/>
      <c r="D2098" s="26"/>
      <c r="AA2098" s="100"/>
      <c r="AB2098" s="100"/>
      <c r="AC2098" s="100"/>
      <c r="AD2098" s="100"/>
      <c r="AE2098" s="100"/>
      <c r="AF2098" s="122"/>
      <c r="AG2098" s="121"/>
      <c r="AN2098" s="100"/>
      <c r="AO2098" s="100"/>
      <c r="AP2098" s="100"/>
      <c r="AQ2098" s="100"/>
      <c r="AR2098" s="100"/>
      <c r="AS2098" s="100"/>
      <c r="AT2098" s="100"/>
      <c r="AU2098" s="100"/>
    </row>
    <row r="2099" spans="3:47" x14ac:dyDescent="0.2">
      <c r="C2099" s="26"/>
      <c r="D2099" s="26"/>
      <c r="AA2099" s="100"/>
      <c r="AB2099" s="100"/>
      <c r="AC2099" s="100"/>
      <c r="AD2099" s="100"/>
      <c r="AE2099" s="100"/>
      <c r="AF2099" s="122"/>
      <c r="AG2099" s="121"/>
      <c r="AN2099" s="100"/>
      <c r="AO2099" s="100"/>
      <c r="AP2099" s="100"/>
      <c r="AQ2099" s="100"/>
      <c r="AR2099" s="100"/>
      <c r="AS2099" s="100"/>
      <c r="AT2099" s="100"/>
      <c r="AU2099" s="100"/>
    </row>
    <row r="2100" spans="3:47" x14ac:dyDescent="0.2">
      <c r="C2100" s="26"/>
      <c r="D2100" s="26"/>
      <c r="AA2100" s="100"/>
      <c r="AB2100" s="100"/>
      <c r="AC2100" s="100"/>
      <c r="AD2100" s="100"/>
      <c r="AE2100" s="100"/>
      <c r="AF2100" s="122"/>
      <c r="AG2100" s="121"/>
      <c r="AN2100" s="100"/>
      <c r="AO2100" s="100"/>
      <c r="AP2100" s="100"/>
      <c r="AQ2100" s="100"/>
      <c r="AR2100" s="100"/>
      <c r="AS2100" s="100"/>
      <c r="AT2100" s="100"/>
      <c r="AU2100" s="100"/>
    </row>
    <row r="2101" spans="3:47" x14ac:dyDescent="0.2">
      <c r="C2101" s="26"/>
      <c r="D2101" s="26"/>
      <c r="AA2101" s="100"/>
      <c r="AB2101" s="100"/>
      <c r="AC2101" s="100"/>
      <c r="AD2101" s="100"/>
      <c r="AE2101" s="100"/>
      <c r="AF2101" s="122"/>
      <c r="AG2101" s="121"/>
      <c r="AN2101" s="100"/>
      <c r="AO2101" s="100"/>
      <c r="AP2101" s="100"/>
      <c r="AQ2101" s="100"/>
      <c r="AR2101" s="100"/>
      <c r="AS2101" s="100"/>
      <c r="AT2101" s="100"/>
      <c r="AU2101" s="100"/>
    </row>
    <row r="2102" spans="3:47" x14ac:dyDescent="0.2">
      <c r="C2102" s="26"/>
      <c r="D2102" s="26"/>
      <c r="AA2102" s="100"/>
      <c r="AB2102" s="100"/>
      <c r="AC2102" s="100"/>
      <c r="AD2102" s="100"/>
      <c r="AE2102" s="100"/>
      <c r="AF2102" s="122"/>
      <c r="AG2102" s="121"/>
      <c r="AN2102" s="100"/>
      <c r="AO2102" s="100"/>
      <c r="AP2102" s="100"/>
      <c r="AQ2102" s="100"/>
      <c r="AR2102" s="100"/>
      <c r="AS2102" s="100"/>
      <c r="AT2102" s="100"/>
      <c r="AU2102" s="100"/>
    </row>
    <row r="2103" spans="3:47" x14ac:dyDescent="0.2">
      <c r="C2103" s="26"/>
      <c r="D2103" s="26"/>
      <c r="AA2103" s="100"/>
      <c r="AB2103" s="100"/>
      <c r="AC2103" s="100"/>
      <c r="AD2103" s="100"/>
      <c r="AE2103" s="100"/>
      <c r="AF2103" s="122"/>
      <c r="AG2103" s="121"/>
      <c r="AN2103" s="100"/>
      <c r="AO2103" s="100"/>
      <c r="AP2103" s="100"/>
      <c r="AQ2103" s="100"/>
      <c r="AR2103" s="100"/>
      <c r="AS2103" s="100"/>
      <c r="AT2103" s="100"/>
      <c r="AU2103" s="100"/>
    </row>
    <row r="2104" spans="3:47" x14ac:dyDescent="0.2">
      <c r="C2104" s="26"/>
      <c r="D2104" s="26"/>
      <c r="AA2104" s="100"/>
      <c r="AB2104" s="100"/>
      <c r="AC2104" s="100"/>
      <c r="AD2104" s="100"/>
      <c r="AE2104" s="100"/>
      <c r="AF2104" s="122"/>
      <c r="AG2104" s="121"/>
      <c r="AN2104" s="100"/>
      <c r="AO2104" s="100"/>
      <c r="AP2104" s="100"/>
      <c r="AQ2104" s="100"/>
      <c r="AR2104" s="100"/>
      <c r="AS2104" s="100"/>
      <c r="AT2104" s="100"/>
      <c r="AU2104" s="100"/>
    </row>
    <row r="2105" spans="3:47" x14ac:dyDescent="0.2">
      <c r="C2105" s="26"/>
      <c r="D2105" s="26"/>
      <c r="AA2105" s="100"/>
      <c r="AB2105" s="100"/>
      <c r="AC2105" s="100"/>
      <c r="AD2105" s="100"/>
      <c r="AE2105" s="100"/>
      <c r="AF2105" s="122"/>
      <c r="AG2105" s="121"/>
      <c r="AN2105" s="100"/>
      <c r="AO2105" s="100"/>
      <c r="AP2105" s="100"/>
      <c r="AQ2105" s="100"/>
      <c r="AR2105" s="100"/>
      <c r="AS2105" s="100"/>
      <c r="AT2105" s="100"/>
      <c r="AU2105" s="100"/>
    </row>
    <row r="2106" spans="3:47" x14ac:dyDescent="0.2">
      <c r="C2106" s="26"/>
      <c r="D2106" s="26"/>
      <c r="AA2106" s="100"/>
      <c r="AB2106" s="100"/>
      <c r="AC2106" s="100"/>
      <c r="AD2106" s="100"/>
      <c r="AE2106" s="100"/>
      <c r="AF2106" s="122"/>
      <c r="AG2106" s="121"/>
      <c r="AN2106" s="100"/>
      <c r="AO2106" s="100"/>
      <c r="AP2106" s="100"/>
      <c r="AQ2106" s="100"/>
      <c r="AR2106" s="100"/>
      <c r="AS2106" s="100"/>
      <c r="AT2106" s="100"/>
      <c r="AU2106" s="100"/>
    </row>
    <row r="2107" spans="3:47" x14ac:dyDescent="0.2">
      <c r="C2107" s="26"/>
      <c r="D2107" s="26"/>
      <c r="AA2107" s="100"/>
      <c r="AB2107" s="100"/>
      <c r="AC2107" s="100"/>
      <c r="AD2107" s="100"/>
      <c r="AE2107" s="100"/>
      <c r="AF2107" s="122"/>
      <c r="AG2107" s="121"/>
      <c r="AN2107" s="100"/>
      <c r="AO2107" s="100"/>
      <c r="AP2107" s="100"/>
      <c r="AQ2107" s="100"/>
      <c r="AR2107" s="100"/>
      <c r="AS2107" s="100"/>
      <c r="AT2107" s="100"/>
      <c r="AU2107" s="100"/>
    </row>
    <row r="2108" spans="3:47" x14ac:dyDescent="0.2">
      <c r="C2108" s="26"/>
      <c r="D2108" s="26"/>
      <c r="AA2108" s="100"/>
      <c r="AB2108" s="100"/>
      <c r="AC2108" s="100"/>
      <c r="AD2108" s="100"/>
      <c r="AE2108" s="100"/>
      <c r="AF2108" s="122"/>
      <c r="AG2108" s="121"/>
      <c r="AN2108" s="100"/>
      <c r="AO2108" s="100"/>
      <c r="AP2108" s="100"/>
      <c r="AQ2108" s="100"/>
      <c r="AR2108" s="100"/>
      <c r="AS2108" s="100"/>
      <c r="AT2108" s="100"/>
      <c r="AU2108" s="100"/>
    </row>
    <row r="2109" spans="3:47" x14ac:dyDescent="0.2">
      <c r="C2109" s="26"/>
      <c r="D2109" s="26"/>
      <c r="AA2109" s="100"/>
      <c r="AB2109" s="100"/>
      <c r="AC2109" s="100"/>
      <c r="AD2109" s="100"/>
      <c r="AE2109" s="100"/>
      <c r="AF2109" s="122"/>
      <c r="AG2109" s="121"/>
      <c r="AN2109" s="100"/>
      <c r="AO2109" s="100"/>
      <c r="AP2109" s="100"/>
      <c r="AQ2109" s="100"/>
      <c r="AR2109" s="100"/>
      <c r="AS2109" s="100"/>
      <c r="AT2109" s="100"/>
      <c r="AU2109" s="100"/>
    </row>
    <row r="2110" spans="3:47" x14ac:dyDescent="0.2">
      <c r="C2110" s="26"/>
      <c r="D2110" s="26"/>
      <c r="AA2110" s="100"/>
      <c r="AB2110" s="100"/>
      <c r="AC2110" s="100"/>
      <c r="AD2110" s="100"/>
      <c r="AE2110" s="100"/>
      <c r="AF2110" s="122"/>
      <c r="AG2110" s="121"/>
      <c r="AN2110" s="100"/>
      <c r="AO2110" s="100"/>
      <c r="AP2110" s="100"/>
      <c r="AQ2110" s="100"/>
      <c r="AR2110" s="100"/>
      <c r="AS2110" s="100"/>
      <c r="AT2110" s="100"/>
      <c r="AU2110" s="100"/>
    </row>
    <row r="2111" spans="3:47" x14ac:dyDescent="0.2">
      <c r="C2111" s="26"/>
      <c r="D2111" s="26"/>
      <c r="AA2111" s="100"/>
      <c r="AB2111" s="100"/>
      <c r="AC2111" s="100"/>
      <c r="AD2111" s="100"/>
      <c r="AE2111" s="100"/>
      <c r="AF2111" s="122"/>
      <c r="AG2111" s="121"/>
      <c r="AN2111" s="100"/>
      <c r="AO2111" s="100"/>
      <c r="AP2111" s="100"/>
      <c r="AQ2111" s="100"/>
      <c r="AR2111" s="100"/>
      <c r="AS2111" s="100"/>
      <c r="AT2111" s="100"/>
      <c r="AU2111" s="100"/>
    </row>
    <row r="2112" spans="3:47" x14ac:dyDescent="0.2">
      <c r="C2112" s="26"/>
      <c r="D2112" s="26"/>
      <c r="AA2112" s="100"/>
      <c r="AB2112" s="100"/>
      <c r="AC2112" s="100"/>
      <c r="AD2112" s="100"/>
      <c r="AE2112" s="100"/>
      <c r="AF2112" s="122"/>
      <c r="AG2112" s="121"/>
      <c r="AN2112" s="100"/>
      <c r="AO2112" s="100"/>
      <c r="AP2112" s="100"/>
      <c r="AQ2112" s="100"/>
      <c r="AR2112" s="100"/>
      <c r="AS2112" s="100"/>
      <c r="AT2112" s="100"/>
      <c r="AU2112" s="100"/>
    </row>
    <row r="2113" spans="3:47" x14ac:dyDescent="0.2">
      <c r="C2113" s="26"/>
      <c r="D2113" s="26"/>
      <c r="AA2113" s="100"/>
      <c r="AB2113" s="100"/>
      <c r="AC2113" s="100"/>
      <c r="AD2113" s="100"/>
      <c r="AE2113" s="100"/>
      <c r="AF2113" s="122"/>
      <c r="AG2113" s="121"/>
      <c r="AN2113" s="100"/>
      <c r="AO2113" s="100"/>
      <c r="AP2113" s="100"/>
      <c r="AQ2113" s="100"/>
      <c r="AR2113" s="100"/>
      <c r="AS2113" s="100"/>
      <c r="AT2113" s="100"/>
      <c r="AU2113" s="100"/>
    </row>
    <row r="2114" spans="3:47" x14ac:dyDescent="0.2">
      <c r="C2114" s="26"/>
      <c r="D2114" s="26"/>
      <c r="AA2114" s="100"/>
      <c r="AB2114" s="100"/>
      <c r="AC2114" s="100"/>
      <c r="AD2114" s="100"/>
      <c r="AE2114" s="100"/>
      <c r="AF2114" s="122"/>
      <c r="AG2114" s="121"/>
      <c r="AN2114" s="100"/>
      <c r="AO2114" s="100"/>
      <c r="AP2114" s="100"/>
      <c r="AQ2114" s="100"/>
      <c r="AR2114" s="100"/>
      <c r="AS2114" s="100"/>
      <c r="AT2114" s="100"/>
      <c r="AU2114" s="100"/>
    </row>
    <row r="2115" spans="3:47" x14ac:dyDescent="0.2">
      <c r="C2115" s="26"/>
      <c r="D2115" s="26"/>
      <c r="AA2115" s="100"/>
      <c r="AB2115" s="100"/>
      <c r="AC2115" s="100"/>
      <c r="AD2115" s="100"/>
      <c r="AE2115" s="100"/>
      <c r="AF2115" s="122"/>
      <c r="AG2115" s="121"/>
      <c r="AN2115" s="100"/>
      <c r="AO2115" s="100"/>
      <c r="AP2115" s="100"/>
      <c r="AQ2115" s="100"/>
      <c r="AR2115" s="100"/>
      <c r="AS2115" s="100"/>
      <c r="AT2115" s="100"/>
      <c r="AU2115" s="100"/>
    </row>
    <row r="2116" spans="3:47" x14ac:dyDescent="0.2">
      <c r="C2116" s="26"/>
      <c r="D2116" s="26"/>
      <c r="AA2116" s="100"/>
      <c r="AB2116" s="100"/>
      <c r="AC2116" s="100"/>
      <c r="AD2116" s="100"/>
      <c r="AE2116" s="100"/>
      <c r="AF2116" s="122"/>
      <c r="AG2116" s="121"/>
      <c r="AN2116" s="100"/>
      <c r="AO2116" s="100"/>
      <c r="AP2116" s="100"/>
      <c r="AQ2116" s="100"/>
      <c r="AR2116" s="100"/>
      <c r="AS2116" s="100"/>
      <c r="AT2116" s="100"/>
      <c r="AU2116" s="100"/>
    </row>
    <row r="2117" spans="3:47" x14ac:dyDescent="0.2">
      <c r="C2117" s="26"/>
      <c r="D2117" s="26"/>
      <c r="AA2117" s="100"/>
      <c r="AB2117" s="100"/>
      <c r="AC2117" s="100"/>
      <c r="AD2117" s="100"/>
      <c r="AE2117" s="100"/>
      <c r="AF2117" s="122"/>
      <c r="AG2117" s="121"/>
      <c r="AN2117" s="100"/>
      <c r="AO2117" s="100"/>
      <c r="AP2117" s="100"/>
      <c r="AQ2117" s="100"/>
      <c r="AR2117" s="100"/>
      <c r="AS2117" s="100"/>
      <c r="AT2117" s="100"/>
      <c r="AU2117" s="100"/>
    </row>
    <row r="2118" spans="3:47" x14ac:dyDescent="0.2">
      <c r="C2118" s="26"/>
      <c r="D2118" s="26"/>
      <c r="AA2118" s="100"/>
      <c r="AB2118" s="100"/>
      <c r="AC2118" s="100"/>
      <c r="AD2118" s="100"/>
      <c r="AE2118" s="100"/>
      <c r="AF2118" s="122"/>
      <c r="AG2118" s="121"/>
      <c r="AN2118" s="100"/>
      <c r="AO2118" s="100"/>
      <c r="AP2118" s="100"/>
      <c r="AQ2118" s="100"/>
      <c r="AR2118" s="100"/>
      <c r="AS2118" s="100"/>
      <c r="AT2118" s="100"/>
      <c r="AU2118" s="100"/>
    </row>
    <row r="2119" spans="3:47" x14ac:dyDescent="0.2">
      <c r="C2119" s="26"/>
      <c r="D2119" s="26"/>
      <c r="AA2119" s="100"/>
      <c r="AB2119" s="100"/>
      <c r="AC2119" s="100"/>
      <c r="AD2119" s="100"/>
      <c r="AE2119" s="100"/>
      <c r="AF2119" s="122"/>
      <c r="AG2119" s="121"/>
      <c r="AN2119" s="100"/>
      <c r="AO2119" s="100"/>
      <c r="AP2119" s="100"/>
      <c r="AQ2119" s="100"/>
      <c r="AR2119" s="100"/>
      <c r="AS2119" s="100"/>
      <c r="AT2119" s="100"/>
      <c r="AU2119" s="100"/>
    </row>
    <row r="2120" spans="3:47" x14ac:dyDescent="0.2">
      <c r="C2120" s="26"/>
      <c r="D2120" s="26"/>
      <c r="AA2120" s="100"/>
      <c r="AB2120" s="100"/>
      <c r="AC2120" s="100"/>
      <c r="AD2120" s="100"/>
      <c r="AE2120" s="100"/>
      <c r="AF2120" s="122"/>
      <c r="AG2120" s="121"/>
      <c r="AN2120" s="100"/>
      <c r="AO2120" s="100"/>
      <c r="AP2120" s="100"/>
      <c r="AQ2120" s="100"/>
      <c r="AR2120" s="100"/>
      <c r="AS2120" s="100"/>
      <c r="AT2120" s="100"/>
      <c r="AU2120" s="100"/>
    </row>
    <row r="2121" spans="3:47" x14ac:dyDescent="0.2">
      <c r="C2121" s="26"/>
      <c r="D2121" s="26"/>
      <c r="AA2121" s="100"/>
      <c r="AB2121" s="100"/>
      <c r="AC2121" s="100"/>
      <c r="AD2121" s="100"/>
      <c r="AE2121" s="100"/>
      <c r="AF2121" s="122"/>
      <c r="AG2121" s="121"/>
      <c r="AN2121" s="100"/>
      <c r="AO2121" s="100"/>
      <c r="AP2121" s="100"/>
      <c r="AQ2121" s="100"/>
      <c r="AR2121" s="100"/>
      <c r="AS2121" s="100"/>
      <c r="AT2121" s="100"/>
      <c r="AU2121" s="100"/>
    </row>
    <row r="2122" spans="3:47" x14ac:dyDescent="0.2">
      <c r="C2122" s="26"/>
      <c r="D2122" s="26"/>
      <c r="AA2122" s="100"/>
      <c r="AB2122" s="100"/>
      <c r="AC2122" s="100"/>
      <c r="AD2122" s="100"/>
      <c r="AE2122" s="100"/>
      <c r="AF2122" s="122"/>
      <c r="AG2122" s="121"/>
      <c r="AN2122" s="100"/>
      <c r="AO2122" s="100"/>
      <c r="AP2122" s="100"/>
      <c r="AQ2122" s="100"/>
      <c r="AR2122" s="100"/>
      <c r="AS2122" s="100"/>
      <c r="AT2122" s="100"/>
      <c r="AU2122" s="100"/>
    </row>
    <row r="2123" spans="3:47" x14ac:dyDescent="0.2">
      <c r="C2123" s="26"/>
      <c r="D2123" s="26"/>
      <c r="AA2123" s="100"/>
      <c r="AB2123" s="100"/>
      <c r="AC2123" s="100"/>
      <c r="AD2123" s="100"/>
      <c r="AE2123" s="100"/>
      <c r="AF2123" s="122"/>
      <c r="AG2123" s="121"/>
      <c r="AN2123" s="100"/>
      <c r="AO2123" s="100"/>
      <c r="AP2123" s="100"/>
      <c r="AQ2123" s="100"/>
      <c r="AR2123" s="100"/>
      <c r="AS2123" s="100"/>
      <c r="AT2123" s="100"/>
      <c r="AU2123" s="100"/>
    </row>
    <row r="2124" spans="3:47" x14ac:dyDescent="0.2">
      <c r="C2124" s="26"/>
      <c r="D2124" s="26"/>
      <c r="AA2124" s="100"/>
      <c r="AB2124" s="100"/>
      <c r="AC2124" s="100"/>
      <c r="AD2124" s="100"/>
      <c r="AE2124" s="100"/>
      <c r="AF2124" s="122"/>
      <c r="AG2124" s="121"/>
      <c r="AN2124" s="100"/>
      <c r="AO2124" s="100"/>
      <c r="AP2124" s="100"/>
      <c r="AQ2124" s="100"/>
      <c r="AR2124" s="100"/>
      <c r="AS2124" s="100"/>
      <c r="AT2124" s="100"/>
      <c r="AU2124" s="100"/>
    </row>
    <row r="2125" spans="3:47" x14ac:dyDescent="0.2">
      <c r="C2125" s="26"/>
      <c r="D2125" s="26"/>
      <c r="AA2125" s="100"/>
      <c r="AB2125" s="100"/>
      <c r="AC2125" s="100"/>
      <c r="AD2125" s="100"/>
      <c r="AE2125" s="100"/>
      <c r="AF2125" s="122"/>
      <c r="AG2125" s="121"/>
      <c r="AN2125" s="100"/>
      <c r="AO2125" s="100"/>
      <c r="AP2125" s="100"/>
      <c r="AQ2125" s="100"/>
      <c r="AR2125" s="100"/>
      <c r="AS2125" s="100"/>
      <c r="AT2125" s="100"/>
      <c r="AU2125" s="100"/>
    </row>
    <row r="2126" spans="3:47" x14ac:dyDescent="0.2">
      <c r="C2126" s="26"/>
      <c r="D2126" s="26"/>
      <c r="AA2126" s="100"/>
      <c r="AB2126" s="100"/>
      <c r="AC2126" s="100"/>
      <c r="AD2126" s="100"/>
      <c r="AE2126" s="100"/>
      <c r="AF2126" s="122"/>
      <c r="AG2126" s="121"/>
      <c r="AN2126" s="100"/>
      <c r="AO2126" s="100"/>
      <c r="AP2126" s="100"/>
      <c r="AQ2126" s="100"/>
      <c r="AR2126" s="100"/>
      <c r="AS2126" s="100"/>
      <c r="AT2126" s="100"/>
      <c r="AU2126" s="100"/>
    </row>
    <row r="2127" spans="3:47" x14ac:dyDescent="0.2">
      <c r="C2127" s="26"/>
      <c r="D2127" s="26"/>
      <c r="AA2127" s="100"/>
      <c r="AB2127" s="100"/>
      <c r="AC2127" s="100"/>
      <c r="AD2127" s="100"/>
      <c r="AE2127" s="100"/>
      <c r="AF2127" s="122"/>
      <c r="AG2127" s="121"/>
      <c r="AN2127" s="100"/>
      <c r="AO2127" s="100"/>
      <c r="AP2127" s="100"/>
      <c r="AQ2127" s="100"/>
      <c r="AR2127" s="100"/>
      <c r="AS2127" s="100"/>
      <c r="AT2127" s="100"/>
      <c r="AU2127" s="100"/>
    </row>
    <row r="2128" spans="3:47" x14ac:dyDescent="0.2">
      <c r="C2128" s="26"/>
      <c r="D2128" s="26"/>
      <c r="AA2128" s="100"/>
      <c r="AB2128" s="100"/>
      <c r="AC2128" s="100"/>
      <c r="AD2128" s="100"/>
      <c r="AE2128" s="100"/>
      <c r="AF2128" s="122"/>
      <c r="AG2128" s="121"/>
      <c r="AN2128" s="100"/>
      <c r="AO2128" s="100"/>
      <c r="AP2128" s="100"/>
      <c r="AQ2128" s="100"/>
      <c r="AR2128" s="100"/>
      <c r="AS2128" s="100"/>
      <c r="AT2128" s="100"/>
      <c r="AU2128" s="100"/>
    </row>
    <row r="2129" spans="3:47" x14ac:dyDescent="0.2">
      <c r="C2129" s="26"/>
      <c r="D2129" s="26"/>
      <c r="AA2129" s="100"/>
      <c r="AB2129" s="100"/>
      <c r="AC2129" s="100"/>
      <c r="AD2129" s="100"/>
      <c r="AE2129" s="100"/>
      <c r="AF2129" s="122"/>
      <c r="AG2129" s="121"/>
      <c r="AN2129" s="100"/>
      <c r="AO2129" s="100"/>
      <c r="AP2129" s="100"/>
      <c r="AQ2129" s="100"/>
      <c r="AR2129" s="100"/>
      <c r="AS2129" s="100"/>
      <c r="AT2129" s="100"/>
      <c r="AU2129" s="100"/>
    </row>
    <row r="2130" spans="3:47" x14ac:dyDescent="0.2">
      <c r="C2130" s="26"/>
      <c r="D2130" s="26"/>
      <c r="AA2130" s="100"/>
      <c r="AB2130" s="100"/>
      <c r="AC2130" s="100"/>
      <c r="AD2130" s="100"/>
      <c r="AE2130" s="100"/>
      <c r="AF2130" s="122"/>
      <c r="AG2130" s="121"/>
      <c r="AN2130" s="100"/>
      <c r="AO2130" s="100"/>
      <c r="AP2130" s="100"/>
      <c r="AQ2130" s="100"/>
      <c r="AR2130" s="100"/>
      <c r="AS2130" s="100"/>
      <c r="AT2130" s="100"/>
      <c r="AU2130" s="100"/>
    </row>
    <row r="2131" spans="3:47" x14ac:dyDescent="0.2">
      <c r="C2131" s="26"/>
      <c r="D2131" s="26"/>
      <c r="AA2131" s="100"/>
      <c r="AB2131" s="100"/>
      <c r="AC2131" s="100"/>
      <c r="AD2131" s="100"/>
      <c r="AE2131" s="100"/>
      <c r="AF2131" s="122"/>
      <c r="AG2131" s="121"/>
      <c r="AN2131" s="100"/>
      <c r="AO2131" s="100"/>
      <c r="AP2131" s="100"/>
      <c r="AQ2131" s="100"/>
      <c r="AR2131" s="100"/>
      <c r="AS2131" s="100"/>
      <c r="AT2131" s="100"/>
      <c r="AU2131" s="100"/>
    </row>
    <row r="2132" spans="3:47" x14ac:dyDescent="0.2">
      <c r="C2132" s="26"/>
      <c r="D2132" s="26"/>
      <c r="AA2132" s="100"/>
      <c r="AB2132" s="100"/>
      <c r="AC2132" s="100"/>
      <c r="AD2132" s="100"/>
      <c r="AE2132" s="100"/>
      <c r="AF2132" s="122"/>
      <c r="AG2132" s="121"/>
      <c r="AN2132" s="100"/>
      <c r="AO2132" s="100"/>
      <c r="AP2132" s="100"/>
      <c r="AQ2132" s="100"/>
      <c r="AR2132" s="100"/>
      <c r="AS2132" s="100"/>
      <c r="AT2132" s="100"/>
      <c r="AU2132" s="100"/>
    </row>
    <row r="2133" spans="3:47" x14ac:dyDescent="0.2">
      <c r="C2133" s="26"/>
      <c r="D2133" s="26"/>
      <c r="AA2133" s="100"/>
      <c r="AB2133" s="100"/>
      <c r="AC2133" s="100"/>
      <c r="AD2133" s="100"/>
      <c r="AE2133" s="100"/>
      <c r="AF2133" s="122"/>
      <c r="AG2133" s="121"/>
      <c r="AN2133" s="100"/>
      <c r="AO2133" s="100"/>
      <c r="AP2133" s="100"/>
      <c r="AQ2133" s="100"/>
      <c r="AR2133" s="100"/>
      <c r="AS2133" s="100"/>
      <c r="AT2133" s="100"/>
      <c r="AU2133" s="100"/>
    </row>
    <row r="2134" spans="3:47" x14ac:dyDescent="0.2">
      <c r="C2134" s="26"/>
      <c r="D2134" s="26"/>
      <c r="AA2134" s="100"/>
      <c r="AB2134" s="100"/>
      <c r="AC2134" s="100"/>
      <c r="AD2134" s="100"/>
      <c r="AE2134" s="100"/>
      <c r="AF2134" s="122"/>
      <c r="AG2134" s="121"/>
      <c r="AN2134" s="100"/>
      <c r="AO2134" s="100"/>
      <c r="AP2134" s="100"/>
      <c r="AQ2134" s="100"/>
      <c r="AR2134" s="100"/>
      <c r="AS2134" s="100"/>
      <c r="AT2134" s="100"/>
      <c r="AU2134" s="100"/>
    </row>
    <row r="2135" spans="3:47" x14ac:dyDescent="0.2">
      <c r="C2135" s="26"/>
      <c r="D2135" s="26"/>
      <c r="AA2135" s="100"/>
      <c r="AB2135" s="100"/>
      <c r="AC2135" s="100"/>
      <c r="AD2135" s="100"/>
      <c r="AE2135" s="100"/>
      <c r="AF2135" s="122"/>
      <c r="AG2135" s="121"/>
      <c r="AN2135" s="100"/>
      <c r="AO2135" s="100"/>
      <c r="AP2135" s="100"/>
      <c r="AQ2135" s="100"/>
      <c r="AR2135" s="100"/>
      <c r="AS2135" s="100"/>
      <c r="AT2135" s="100"/>
      <c r="AU2135" s="100"/>
    </row>
    <row r="2136" spans="3:47" x14ac:dyDescent="0.2">
      <c r="C2136" s="26"/>
      <c r="D2136" s="26"/>
      <c r="AA2136" s="100"/>
      <c r="AB2136" s="100"/>
      <c r="AC2136" s="100"/>
      <c r="AD2136" s="100"/>
      <c r="AE2136" s="100"/>
      <c r="AF2136" s="122"/>
      <c r="AG2136" s="121"/>
      <c r="AN2136" s="100"/>
      <c r="AO2136" s="100"/>
      <c r="AP2136" s="100"/>
      <c r="AQ2136" s="100"/>
      <c r="AR2136" s="100"/>
      <c r="AS2136" s="100"/>
      <c r="AT2136" s="100"/>
      <c r="AU2136" s="100"/>
    </row>
    <row r="2137" spans="3:47" x14ac:dyDescent="0.2">
      <c r="C2137" s="26"/>
      <c r="D2137" s="26"/>
      <c r="AA2137" s="100"/>
      <c r="AB2137" s="100"/>
      <c r="AC2137" s="100"/>
      <c r="AD2137" s="100"/>
      <c r="AE2137" s="100"/>
      <c r="AF2137" s="122"/>
      <c r="AG2137" s="121"/>
      <c r="AN2137" s="100"/>
      <c r="AO2137" s="100"/>
      <c r="AP2137" s="100"/>
      <c r="AQ2137" s="100"/>
      <c r="AR2137" s="100"/>
      <c r="AS2137" s="100"/>
      <c r="AT2137" s="100"/>
      <c r="AU2137" s="100"/>
    </row>
    <row r="2138" spans="3:47" x14ac:dyDescent="0.2">
      <c r="C2138" s="26"/>
      <c r="D2138" s="26"/>
      <c r="AA2138" s="100"/>
      <c r="AB2138" s="100"/>
      <c r="AC2138" s="100"/>
      <c r="AD2138" s="100"/>
      <c r="AE2138" s="100"/>
      <c r="AF2138" s="122"/>
      <c r="AG2138" s="121"/>
      <c r="AN2138" s="100"/>
      <c r="AO2138" s="100"/>
      <c r="AP2138" s="100"/>
      <c r="AQ2138" s="100"/>
      <c r="AR2138" s="100"/>
      <c r="AS2138" s="100"/>
      <c r="AT2138" s="100"/>
      <c r="AU2138" s="100"/>
    </row>
    <row r="2139" spans="3:47" x14ac:dyDescent="0.2">
      <c r="C2139" s="26"/>
      <c r="D2139" s="26"/>
      <c r="AA2139" s="100"/>
      <c r="AB2139" s="100"/>
      <c r="AC2139" s="100"/>
      <c r="AD2139" s="100"/>
      <c r="AE2139" s="100"/>
      <c r="AF2139" s="122"/>
      <c r="AG2139" s="121"/>
      <c r="AN2139" s="100"/>
      <c r="AO2139" s="100"/>
      <c r="AP2139" s="100"/>
      <c r="AQ2139" s="100"/>
      <c r="AR2139" s="100"/>
      <c r="AS2139" s="100"/>
      <c r="AT2139" s="100"/>
      <c r="AU2139" s="100"/>
    </row>
    <row r="2140" spans="3:47" x14ac:dyDescent="0.2">
      <c r="C2140" s="26"/>
      <c r="D2140" s="26"/>
      <c r="AA2140" s="100"/>
      <c r="AB2140" s="100"/>
      <c r="AC2140" s="100"/>
      <c r="AD2140" s="100"/>
      <c r="AE2140" s="100"/>
      <c r="AF2140" s="122"/>
      <c r="AG2140" s="121"/>
      <c r="AN2140" s="100"/>
      <c r="AO2140" s="100"/>
      <c r="AP2140" s="100"/>
      <c r="AQ2140" s="100"/>
      <c r="AR2140" s="100"/>
      <c r="AS2140" s="100"/>
      <c r="AT2140" s="100"/>
      <c r="AU2140" s="100"/>
    </row>
    <row r="2141" spans="3:47" x14ac:dyDescent="0.2">
      <c r="C2141" s="26"/>
      <c r="D2141" s="26"/>
      <c r="AA2141" s="100"/>
      <c r="AB2141" s="100"/>
      <c r="AC2141" s="100"/>
      <c r="AD2141" s="100"/>
      <c r="AE2141" s="100"/>
      <c r="AF2141" s="122"/>
      <c r="AG2141" s="121"/>
      <c r="AN2141" s="100"/>
      <c r="AO2141" s="100"/>
      <c r="AP2141" s="100"/>
      <c r="AQ2141" s="100"/>
      <c r="AR2141" s="100"/>
      <c r="AS2141" s="100"/>
      <c r="AT2141" s="100"/>
      <c r="AU2141" s="100"/>
    </row>
    <row r="2142" spans="3:47" x14ac:dyDescent="0.2">
      <c r="C2142" s="26"/>
      <c r="D2142" s="26"/>
      <c r="AA2142" s="100"/>
      <c r="AB2142" s="100"/>
      <c r="AC2142" s="100"/>
      <c r="AD2142" s="100"/>
      <c r="AE2142" s="100"/>
      <c r="AF2142" s="122"/>
      <c r="AG2142" s="121"/>
      <c r="AN2142" s="100"/>
      <c r="AO2142" s="100"/>
      <c r="AP2142" s="100"/>
      <c r="AQ2142" s="100"/>
      <c r="AR2142" s="100"/>
      <c r="AS2142" s="100"/>
      <c r="AT2142" s="100"/>
      <c r="AU2142" s="100"/>
    </row>
    <row r="2143" spans="3:47" x14ac:dyDescent="0.2">
      <c r="C2143" s="26"/>
      <c r="D2143" s="26"/>
      <c r="AA2143" s="100"/>
      <c r="AB2143" s="100"/>
      <c r="AC2143" s="100"/>
      <c r="AD2143" s="100"/>
      <c r="AE2143" s="100"/>
      <c r="AF2143" s="122"/>
      <c r="AG2143" s="121"/>
      <c r="AN2143" s="100"/>
      <c r="AO2143" s="100"/>
      <c r="AP2143" s="100"/>
      <c r="AQ2143" s="100"/>
      <c r="AR2143" s="100"/>
      <c r="AS2143" s="100"/>
      <c r="AT2143" s="100"/>
      <c r="AU2143" s="100"/>
    </row>
    <row r="2144" spans="3:47" x14ac:dyDescent="0.2">
      <c r="C2144" s="26"/>
      <c r="D2144" s="26"/>
      <c r="AA2144" s="100"/>
      <c r="AB2144" s="100"/>
      <c r="AC2144" s="100"/>
      <c r="AD2144" s="100"/>
      <c r="AE2144" s="100"/>
      <c r="AF2144" s="122"/>
      <c r="AG2144" s="121"/>
      <c r="AN2144" s="100"/>
      <c r="AO2144" s="100"/>
      <c r="AP2144" s="100"/>
      <c r="AQ2144" s="100"/>
      <c r="AR2144" s="100"/>
      <c r="AS2144" s="100"/>
      <c r="AT2144" s="100"/>
      <c r="AU2144" s="100"/>
    </row>
    <row r="2145" spans="3:47" x14ac:dyDescent="0.2">
      <c r="C2145" s="26"/>
      <c r="D2145" s="26"/>
      <c r="AA2145" s="100"/>
      <c r="AB2145" s="100"/>
      <c r="AC2145" s="100"/>
      <c r="AD2145" s="100"/>
      <c r="AE2145" s="100"/>
      <c r="AF2145" s="122"/>
      <c r="AG2145" s="121"/>
      <c r="AN2145" s="100"/>
      <c r="AO2145" s="100"/>
      <c r="AP2145" s="100"/>
      <c r="AQ2145" s="100"/>
      <c r="AR2145" s="100"/>
      <c r="AS2145" s="100"/>
      <c r="AT2145" s="100"/>
      <c r="AU2145" s="100"/>
    </row>
    <row r="2146" spans="3:47" x14ac:dyDescent="0.2">
      <c r="C2146" s="26"/>
      <c r="D2146" s="26"/>
      <c r="AA2146" s="100"/>
      <c r="AB2146" s="100"/>
      <c r="AC2146" s="100"/>
      <c r="AD2146" s="100"/>
      <c r="AE2146" s="100"/>
      <c r="AF2146" s="122"/>
      <c r="AG2146" s="121"/>
      <c r="AN2146" s="100"/>
      <c r="AO2146" s="100"/>
      <c r="AP2146" s="100"/>
      <c r="AQ2146" s="100"/>
      <c r="AR2146" s="100"/>
      <c r="AS2146" s="100"/>
      <c r="AT2146" s="100"/>
      <c r="AU2146" s="100"/>
    </row>
    <row r="2147" spans="3:47" x14ac:dyDescent="0.2">
      <c r="C2147" s="26"/>
      <c r="D2147" s="26"/>
      <c r="AA2147" s="100"/>
      <c r="AB2147" s="100"/>
      <c r="AC2147" s="100"/>
      <c r="AD2147" s="100"/>
      <c r="AE2147" s="100"/>
      <c r="AF2147" s="122"/>
      <c r="AG2147" s="121"/>
      <c r="AN2147" s="100"/>
      <c r="AO2147" s="100"/>
      <c r="AP2147" s="100"/>
      <c r="AQ2147" s="100"/>
      <c r="AR2147" s="100"/>
      <c r="AS2147" s="100"/>
      <c r="AT2147" s="100"/>
      <c r="AU2147" s="100"/>
    </row>
    <row r="2148" spans="3:47" x14ac:dyDescent="0.2">
      <c r="C2148" s="26"/>
      <c r="D2148" s="26"/>
      <c r="AA2148" s="100"/>
      <c r="AB2148" s="100"/>
      <c r="AC2148" s="100"/>
      <c r="AD2148" s="100"/>
      <c r="AE2148" s="100"/>
      <c r="AF2148" s="122"/>
      <c r="AG2148" s="121"/>
      <c r="AN2148" s="100"/>
      <c r="AO2148" s="100"/>
      <c r="AP2148" s="100"/>
      <c r="AQ2148" s="100"/>
      <c r="AR2148" s="100"/>
      <c r="AS2148" s="100"/>
      <c r="AT2148" s="100"/>
      <c r="AU2148" s="100"/>
    </row>
    <row r="2149" spans="3:47" x14ac:dyDescent="0.2">
      <c r="C2149" s="26"/>
      <c r="D2149" s="26"/>
      <c r="AA2149" s="100"/>
      <c r="AB2149" s="100"/>
      <c r="AC2149" s="100"/>
      <c r="AD2149" s="100"/>
      <c r="AE2149" s="100"/>
      <c r="AF2149" s="122"/>
      <c r="AG2149" s="121"/>
      <c r="AN2149" s="100"/>
      <c r="AO2149" s="100"/>
      <c r="AP2149" s="100"/>
      <c r="AQ2149" s="100"/>
      <c r="AR2149" s="100"/>
      <c r="AS2149" s="100"/>
      <c r="AT2149" s="100"/>
      <c r="AU2149" s="100"/>
    </row>
    <row r="2150" spans="3:47" x14ac:dyDescent="0.2">
      <c r="C2150" s="26"/>
      <c r="D2150" s="26"/>
      <c r="AA2150" s="100"/>
      <c r="AB2150" s="100"/>
      <c r="AC2150" s="100"/>
      <c r="AD2150" s="100"/>
      <c r="AE2150" s="100"/>
      <c r="AF2150" s="122"/>
      <c r="AG2150" s="121"/>
      <c r="AN2150" s="100"/>
      <c r="AO2150" s="100"/>
      <c r="AP2150" s="100"/>
      <c r="AQ2150" s="100"/>
      <c r="AR2150" s="100"/>
      <c r="AS2150" s="100"/>
      <c r="AT2150" s="100"/>
      <c r="AU2150" s="100"/>
    </row>
    <row r="2151" spans="3:47" x14ac:dyDescent="0.2">
      <c r="C2151" s="26"/>
      <c r="D2151" s="26"/>
      <c r="AA2151" s="100"/>
      <c r="AB2151" s="100"/>
      <c r="AC2151" s="100"/>
      <c r="AD2151" s="100"/>
      <c r="AE2151" s="100"/>
      <c r="AF2151" s="122"/>
      <c r="AG2151" s="121"/>
      <c r="AN2151" s="100"/>
      <c r="AO2151" s="100"/>
      <c r="AP2151" s="100"/>
      <c r="AQ2151" s="100"/>
      <c r="AR2151" s="100"/>
      <c r="AS2151" s="100"/>
      <c r="AT2151" s="100"/>
      <c r="AU2151" s="100"/>
    </row>
    <row r="2152" spans="3:47" x14ac:dyDescent="0.2">
      <c r="C2152" s="26"/>
      <c r="D2152" s="26"/>
      <c r="AA2152" s="100"/>
      <c r="AB2152" s="100"/>
      <c r="AC2152" s="100"/>
      <c r="AD2152" s="100"/>
      <c r="AE2152" s="100"/>
      <c r="AF2152" s="122"/>
      <c r="AG2152" s="121"/>
      <c r="AN2152" s="100"/>
      <c r="AO2152" s="100"/>
      <c r="AP2152" s="100"/>
      <c r="AQ2152" s="100"/>
      <c r="AR2152" s="100"/>
      <c r="AS2152" s="100"/>
      <c r="AT2152" s="100"/>
      <c r="AU2152" s="100"/>
    </row>
    <row r="2153" spans="3:47" x14ac:dyDescent="0.2">
      <c r="C2153" s="26"/>
      <c r="D2153" s="26"/>
      <c r="AA2153" s="100"/>
      <c r="AB2153" s="100"/>
      <c r="AC2153" s="100"/>
      <c r="AD2153" s="100"/>
      <c r="AE2153" s="100"/>
      <c r="AF2153" s="122"/>
      <c r="AG2153" s="121"/>
      <c r="AN2153" s="100"/>
      <c r="AO2153" s="100"/>
      <c r="AP2153" s="100"/>
      <c r="AQ2153" s="100"/>
      <c r="AR2153" s="100"/>
      <c r="AS2153" s="100"/>
      <c r="AT2153" s="100"/>
      <c r="AU2153" s="100"/>
    </row>
    <row r="2154" spans="3:47" x14ac:dyDescent="0.2">
      <c r="C2154" s="26"/>
      <c r="D2154" s="26"/>
      <c r="AA2154" s="100"/>
      <c r="AB2154" s="100"/>
      <c r="AC2154" s="100"/>
      <c r="AD2154" s="100"/>
      <c r="AE2154" s="100"/>
      <c r="AF2154" s="122"/>
      <c r="AG2154" s="121"/>
      <c r="AN2154" s="100"/>
      <c r="AO2154" s="100"/>
      <c r="AP2154" s="100"/>
      <c r="AQ2154" s="100"/>
      <c r="AR2154" s="100"/>
      <c r="AS2154" s="100"/>
      <c r="AT2154" s="100"/>
      <c r="AU2154" s="100"/>
    </row>
    <row r="2155" spans="3:47" x14ac:dyDescent="0.2">
      <c r="C2155" s="26"/>
      <c r="D2155" s="26"/>
      <c r="AA2155" s="100"/>
      <c r="AB2155" s="100"/>
      <c r="AC2155" s="100"/>
      <c r="AD2155" s="100"/>
      <c r="AE2155" s="100"/>
      <c r="AF2155" s="122"/>
      <c r="AG2155" s="121"/>
      <c r="AN2155" s="100"/>
      <c r="AO2155" s="100"/>
      <c r="AP2155" s="100"/>
      <c r="AQ2155" s="100"/>
      <c r="AR2155" s="100"/>
      <c r="AS2155" s="100"/>
      <c r="AT2155" s="100"/>
      <c r="AU2155" s="100"/>
    </row>
    <row r="2156" spans="3:47" x14ac:dyDescent="0.2">
      <c r="C2156" s="26"/>
      <c r="D2156" s="26"/>
      <c r="AA2156" s="100"/>
      <c r="AB2156" s="100"/>
      <c r="AC2156" s="100"/>
      <c r="AD2156" s="100"/>
      <c r="AE2156" s="100"/>
      <c r="AF2156" s="122"/>
      <c r="AG2156" s="121"/>
      <c r="AN2156" s="100"/>
      <c r="AO2156" s="100"/>
      <c r="AP2156" s="100"/>
      <c r="AQ2156" s="100"/>
      <c r="AR2156" s="100"/>
      <c r="AS2156" s="100"/>
      <c r="AT2156" s="100"/>
      <c r="AU2156" s="100"/>
    </row>
    <row r="2157" spans="3:47" x14ac:dyDescent="0.2">
      <c r="C2157" s="26"/>
      <c r="D2157" s="26"/>
      <c r="AA2157" s="100"/>
      <c r="AB2157" s="100"/>
      <c r="AC2157" s="100"/>
      <c r="AD2157" s="100"/>
      <c r="AE2157" s="100"/>
      <c r="AF2157" s="122"/>
      <c r="AG2157" s="121"/>
      <c r="AN2157" s="100"/>
      <c r="AO2157" s="100"/>
      <c r="AP2157" s="100"/>
      <c r="AQ2157" s="100"/>
      <c r="AR2157" s="100"/>
      <c r="AS2157" s="100"/>
      <c r="AT2157" s="100"/>
      <c r="AU2157" s="100"/>
    </row>
    <row r="2158" spans="3:47" x14ac:dyDescent="0.2">
      <c r="C2158" s="26"/>
      <c r="D2158" s="26"/>
      <c r="AA2158" s="100"/>
      <c r="AB2158" s="100"/>
      <c r="AC2158" s="100"/>
      <c r="AD2158" s="100"/>
      <c r="AE2158" s="100"/>
      <c r="AF2158" s="122"/>
      <c r="AG2158" s="121"/>
      <c r="AN2158" s="100"/>
      <c r="AO2158" s="100"/>
      <c r="AP2158" s="100"/>
      <c r="AQ2158" s="100"/>
      <c r="AR2158" s="100"/>
      <c r="AS2158" s="100"/>
      <c r="AT2158" s="100"/>
      <c r="AU2158" s="100"/>
    </row>
    <row r="2159" spans="3:47" x14ac:dyDescent="0.2">
      <c r="C2159" s="26"/>
      <c r="D2159" s="26"/>
      <c r="AA2159" s="100"/>
      <c r="AB2159" s="100"/>
      <c r="AC2159" s="100"/>
      <c r="AD2159" s="100"/>
      <c r="AE2159" s="100"/>
      <c r="AF2159" s="122"/>
      <c r="AG2159" s="121"/>
      <c r="AN2159" s="100"/>
      <c r="AO2159" s="100"/>
      <c r="AP2159" s="100"/>
      <c r="AQ2159" s="100"/>
      <c r="AR2159" s="100"/>
      <c r="AS2159" s="100"/>
      <c r="AT2159" s="100"/>
      <c r="AU2159" s="100"/>
    </row>
    <row r="2160" spans="3:47" x14ac:dyDescent="0.2">
      <c r="C2160" s="26"/>
      <c r="D2160" s="26"/>
      <c r="AA2160" s="100"/>
      <c r="AB2160" s="100"/>
      <c r="AC2160" s="100"/>
      <c r="AD2160" s="100"/>
      <c r="AE2160" s="100"/>
      <c r="AF2160" s="122"/>
      <c r="AG2160" s="121"/>
      <c r="AN2160" s="100"/>
      <c r="AO2160" s="100"/>
      <c r="AP2160" s="100"/>
      <c r="AQ2160" s="100"/>
      <c r="AR2160" s="100"/>
      <c r="AS2160" s="100"/>
      <c r="AT2160" s="100"/>
      <c r="AU2160" s="100"/>
    </row>
    <row r="2161" spans="3:47" x14ac:dyDescent="0.2">
      <c r="C2161" s="26"/>
      <c r="D2161" s="26"/>
      <c r="AA2161" s="100"/>
      <c r="AB2161" s="100"/>
      <c r="AC2161" s="100"/>
      <c r="AD2161" s="100"/>
      <c r="AE2161" s="100"/>
      <c r="AF2161" s="122"/>
      <c r="AG2161" s="121"/>
      <c r="AN2161" s="100"/>
      <c r="AO2161" s="100"/>
      <c r="AP2161" s="100"/>
      <c r="AQ2161" s="100"/>
      <c r="AR2161" s="100"/>
      <c r="AS2161" s="100"/>
      <c r="AT2161" s="100"/>
      <c r="AU2161" s="100"/>
    </row>
    <row r="2162" spans="3:47" x14ac:dyDescent="0.2">
      <c r="C2162" s="26"/>
      <c r="D2162" s="26"/>
      <c r="AA2162" s="100"/>
      <c r="AB2162" s="100"/>
      <c r="AC2162" s="100"/>
      <c r="AD2162" s="100"/>
      <c r="AE2162" s="100"/>
      <c r="AF2162" s="122"/>
      <c r="AG2162" s="121"/>
      <c r="AN2162" s="100"/>
      <c r="AO2162" s="100"/>
      <c r="AP2162" s="100"/>
      <c r="AQ2162" s="100"/>
      <c r="AR2162" s="100"/>
      <c r="AS2162" s="100"/>
      <c r="AT2162" s="100"/>
      <c r="AU2162" s="100"/>
    </row>
    <row r="2163" spans="3:47" x14ac:dyDescent="0.2">
      <c r="C2163" s="26"/>
      <c r="D2163" s="26"/>
      <c r="AA2163" s="100"/>
      <c r="AB2163" s="100"/>
      <c r="AC2163" s="100"/>
      <c r="AD2163" s="100"/>
      <c r="AE2163" s="100"/>
      <c r="AF2163" s="122"/>
      <c r="AG2163" s="121"/>
      <c r="AN2163" s="100"/>
      <c r="AO2163" s="100"/>
      <c r="AP2163" s="100"/>
      <c r="AQ2163" s="100"/>
      <c r="AR2163" s="100"/>
      <c r="AS2163" s="100"/>
      <c r="AT2163" s="100"/>
      <c r="AU2163" s="100"/>
    </row>
    <row r="2164" spans="3:47" x14ac:dyDescent="0.2">
      <c r="C2164" s="26"/>
      <c r="D2164" s="26"/>
      <c r="AA2164" s="100"/>
      <c r="AB2164" s="100"/>
      <c r="AC2164" s="100"/>
      <c r="AD2164" s="100"/>
      <c r="AE2164" s="100"/>
      <c r="AF2164" s="122"/>
      <c r="AG2164" s="121"/>
      <c r="AN2164" s="100"/>
      <c r="AO2164" s="100"/>
      <c r="AP2164" s="100"/>
      <c r="AQ2164" s="100"/>
      <c r="AR2164" s="100"/>
      <c r="AS2164" s="100"/>
      <c r="AT2164" s="100"/>
      <c r="AU2164" s="100"/>
    </row>
    <row r="2165" spans="3:47" x14ac:dyDescent="0.2">
      <c r="C2165" s="26"/>
      <c r="D2165" s="26"/>
      <c r="AA2165" s="100"/>
      <c r="AB2165" s="100"/>
      <c r="AC2165" s="100"/>
      <c r="AD2165" s="100"/>
      <c r="AE2165" s="100"/>
      <c r="AF2165" s="122"/>
      <c r="AG2165" s="121"/>
      <c r="AN2165" s="100"/>
      <c r="AO2165" s="100"/>
      <c r="AP2165" s="100"/>
      <c r="AQ2165" s="100"/>
      <c r="AR2165" s="100"/>
      <c r="AS2165" s="100"/>
      <c r="AT2165" s="100"/>
      <c r="AU2165" s="100"/>
    </row>
    <row r="2166" spans="3:47" x14ac:dyDescent="0.2">
      <c r="C2166" s="26"/>
      <c r="D2166" s="26"/>
      <c r="AA2166" s="100"/>
      <c r="AB2166" s="100"/>
      <c r="AC2166" s="100"/>
      <c r="AD2166" s="100"/>
      <c r="AE2166" s="100"/>
      <c r="AF2166" s="122"/>
      <c r="AG2166" s="121"/>
      <c r="AN2166" s="100"/>
      <c r="AO2166" s="100"/>
      <c r="AP2166" s="100"/>
      <c r="AQ2166" s="100"/>
      <c r="AR2166" s="100"/>
      <c r="AS2166" s="100"/>
      <c r="AT2166" s="100"/>
      <c r="AU2166" s="100"/>
    </row>
    <row r="2167" spans="3:47" x14ac:dyDescent="0.2">
      <c r="C2167" s="26"/>
      <c r="D2167" s="26"/>
      <c r="AA2167" s="100"/>
      <c r="AB2167" s="100"/>
      <c r="AC2167" s="100"/>
      <c r="AD2167" s="100"/>
      <c r="AE2167" s="100"/>
      <c r="AF2167" s="122"/>
      <c r="AG2167" s="121"/>
      <c r="AN2167" s="100"/>
      <c r="AO2167" s="100"/>
      <c r="AP2167" s="100"/>
      <c r="AQ2167" s="100"/>
      <c r="AR2167" s="100"/>
      <c r="AS2167" s="100"/>
      <c r="AT2167" s="100"/>
      <c r="AU2167" s="100"/>
    </row>
    <row r="2168" spans="3:47" x14ac:dyDescent="0.2">
      <c r="C2168" s="26"/>
      <c r="D2168" s="26"/>
      <c r="AA2168" s="100"/>
      <c r="AB2168" s="100"/>
      <c r="AC2168" s="100"/>
      <c r="AD2168" s="100"/>
      <c r="AE2168" s="100"/>
      <c r="AF2168" s="122"/>
      <c r="AG2168" s="121"/>
      <c r="AN2168" s="100"/>
      <c r="AO2168" s="100"/>
      <c r="AP2168" s="100"/>
      <c r="AQ2168" s="100"/>
      <c r="AR2168" s="100"/>
      <c r="AS2168" s="100"/>
      <c r="AT2168" s="100"/>
      <c r="AU2168" s="100"/>
    </row>
    <row r="2169" spans="3:47" x14ac:dyDescent="0.2">
      <c r="C2169" s="26"/>
      <c r="D2169" s="26"/>
      <c r="AA2169" s="100"/>
      <c r="AB2169" s="100"/>
      <c r="AC2169" s="100"/>
      <c r="AD2169" s="100"/>
      <c r="AE2169" s="100"/>
      <c r="AF2169" s="122"/>
      <c r="AG2169" s="121"/>
      <c r="AN2169" s="100"/>
      <c r="AO2169" s="100"/>
      <c r="AP2169" s="100"/>
      <c r="AQ2169" s="100"/>
      <c r="AR2169" s="100"/>
      <c r="AS2169" s="100"/>
      <c r="AT2169" s="100"/>
      <c r="AU2169" s="100"/>
    </row>
    <row r="2170" spans="3:47" x14ac:dyDescent="0.2">
      <c r="C2170" s="26"/>
      <c r="D2170" s="26"/>
      <c r="AA2170" s="100"/>
      <c r="AB2170" s="100"/>
      <c r="AC2170" s="100"/>
      <c r="AD2170" s="100"/>
      <c r="AE2170" s="100"/>
      <c r="AF2170" s="122"/>
      <c r="AG2170" s="121"/>
      <c r="AN2170" s="100"/>
      <c r="AO2170" s="100"/>
      <c r="AP2170" s="100"/>
      <c r="AQ2170" s="100"/>
      <c r="AR2170" s="100"/>
      <c r="AS2170" s="100"/>
      <c r="AT2170" s="100"/>
      <c r="AU2170" s="100"/>
    </row>
    <row r="2171" spans="3:47" x14ac:dyDescent="0.2">
      <c r="C2171" s="26"/>
      <c r="D2171" s="26"/>
      <c r="AA2171" s="100"/>
      <c r="AB2171" s="100"/>
      <c r="AC2171" s="100"/>
      <c r="AD2171" s="100"/>
      <c r="AE2171" s="100"/>
      <c r="AF2171" s="122"/>
      <c r="AG2171" s="121"/>
      <c r="AN2171" s="100"/>
      <c r="AO2171" s="100"/>
      <c r="AP2171" s="100"/>
      <c r="AQ2171" s="100"/>
      <c r="AR2171" s="100"/>
      <c r="AS2171" s="100"/>
      <c r="AT2171" s="100"/>
      <c r="AU2171" s="100"/>
    </row>
    <row r="2172" spans="3:47" x14ac:dyDescent="0.2">
      <c r="C2172" s="26"/>
      <c r="D2172" s="26"/>
      <c r="AA2172" s="100"/>
      <c r="AB2172" s="100"/>
      <c r="AC2172" s="100"/>
      <c r="AD2172" s="100"/>
      <c r="AE2172" s="100"/>
      <c r="AF2172" s="122"/>
      <c r="AG2172" s="121"/>
      <c r="AN2172" s="100"/>
      <c r="AO2172" s="100"/>
      <c r="AP2172" s="100"/>
      <c r="AQ2172" s="100"/>
      <c r="AR2172" s="100"/>
      <c r="AS2172" s="100"/>
      <c r="AT2172" s="100"/>
      <c r="AU2172" s="100"/>
    </row>
    <row r="2173" spans="3:47" x14ac:dyDescent="0.2">
      <c r="C2173" s="26"/>
      <c r="D2173" s="26"/>
      <c r="AA2173" s="100"/>
      <c r="AB2173" s="100"/>
      <c r="AC2173" s="100"/>
      <c r="AD2173" s="100"/>
      <c r="AE2173" s="100"/>
      <c r="AF2173" s="122"/>
      <c r="AG2173" s="121"/>
      <c r="AN2173" s="100"/>
      <c r="AO2173" s="100"/>
      <c r="AP2173" s="100"/>
      <c r="AQ2173" s="100"/>
      <c r="AR2173" s="100"/>
      <c r="AS2173" s="100"/>
      <c r="AT2173" s="100"/>
      <c r="AU2173" s="100"/>
    </row>
    <row r="2174" spans="3:47" x14ac:dyDescent="0.2">
      <c r="C2174" s="26"/>
      <c r="D2174" s="26"/>
      <c r="AA2174" s="100"/>
      <c r="AB2174" s="100"/>
      <c r="AC2174" s="100"/>
      <c r="AD2174" s="100"/>
      <c r="AE2174" s="100"/>
      <c r="AF2174" s="122"/>
      <c r="AG2174" s="121"/>
      <c r="AN2174" s="100"/>
      <c r="AO2174" s="100"/>
      <c r="AP2174" s="100"/>
      <c r="AQ2174" s="100"/>
      <c r="AR2174" s="100"/>
      <c r="AS2174" s="100"/>
      <c r="AT2174" s="100"/>
      <c r="AU2174" s="100"/>
    </row>
    <row r="2175" spans="3:47" x14ac:dyDescent="0.2">
      <c r="C2175" s="26"/>
      <c r="D2175" s="26"/>
      <c r="AA2175" s="100"/>
      <c r="AB2175" s="100"/>
      <c r="AC2175" s="100"/>
      <c r="AD2175" s="100"/>
      <c r="AE2175" s="100"/>
      <c r="AF2175" s="122"/>
      <c r="AG2175" s="121"/>
      <c r="AN2175" s="100"/>
      <c r="AO2175" s="100"/>
      <c r="AP2175" s="100"/>
      <c r="AQ2175" s="100"/>
      <c r="AR2175" s="100"/>
      <c r="AS2175" s="100"/>
      <c r="AT2175" s="100"/>
      <c r="AU2175" s="100"/>
    </row>
    <row r="2176" spans="3:47" x14ac:dyDescent="0.2">
      <c r="C2176" s="26"/>
      <c r="D2176" s="26"/>
      <c r="AA2176" s="100"/>
      <c r="AB2176" s="100"/>
      <c r="AC2176" s="100"/>
      <c r="AD2176" s="100"/>
      <c r="AE2176" s="100"/>
      <c r="AF2176" s="122"/>
      <c r="AG2176" s="121"/>
      <c r="AN2176" s="100"/>
      <c r="AO2176" s="100"/>
      <c r="AP2176" s="100"/>
      <c r="AQ2176" s="100"/>
      <c r="AR2176" s="100"/>
      <c r="AS2176" s="100"/>
      <c r="AT2176" s="100"/>
      <c r="AU2176" s="100"/>
    </row>
    <row r="2177" spans="3:47" x14ac:dyDescent="0.2">
      <c r="C2177" s="26"/>
      <c r="D2177" s="26"/>
      <c r="AA2177" s="100"/>
      <c r="AB2177" s="100"/>
      <c r="AC2177" s="100"/>
      <c r="AD2177" s="100"/>
      <c r="AE2177" s="100"/>
      <c r="AF2177" s="122"/>
      <c r="AG2177" s="121"/>
      <c r="AN2177" s="100"/>
      <c r="AO2177" s="100"/>
      <c r="AP2177" s="100"/>
      <c r="AQ2177" s="100"/>
      <c r="AR2177" s="100"/>
      <c r="AS2177" s="100"/>
      <c r="AT2177" s="100"/>
      <c r="AU2177" s="100"/>
    </row>
    <row r="2178" spans="3:47" x14ac:dyDescent="0.2">
      <c r="C2178" s="26"/>
      <c r="D2178" s="26"/>
      <c r="AA2178" s="100"/>
      <c r="AB2178" s="100"/>
      <c r="AC2178" s="100"/>
      <c r="AD2178" s="100"/>
      <c r="AE2178" s="100"/>
      <c r="AF2178" s="122"/>
      <c r="AG2178" s="121"/>
      <c r="AN2178" s="100"/>
      <c r="AO2178" s="100"/>
      <c r="AP2178" s="100"/>
      <c r="AQ2178" s="100"/>
      <c r="AR2178" s="100"/>
      <c r="AS2178" s="100"/>
      <c r="AT2178" s="100"/>
      <c r="AU2178" s="100"/>
    </row>
    <row r="2179" spans="3:47" x14ac:dyDescent="0.2">
      <c r="C2179" s="26"/>
      <c r="D2179" s="26"/>
      <c r="AA2179" s="100"/>
      <c r="AB2179" s="100"/>
      <c r="AC2179" s="100"/>
      <c r="AD2179" s="100"/>
      <c r="AE2179" s="100"/>
      <c r="AF2179" s="122"/>
      <c r="AG2179" s="121"/>
      <c r="AN2179" s="100"/>
      <c r="AO2179" s="100"/>
      <c r="AP2179" s="100"/>
      <c r="AQ2179" s="100"/>
      <c r="AR2179" s="100"/>
      <c r="AS2179" s="100"/>
      <c r="AT2179" s="100"/>
      <c r="AU2179" s="100"/>
    </row>
    <row r="2180" spans="3:47" x14ac:dyDescent="0.2">
      <c r="C2180" s="26"/>
      <c r="D2180" s="26"/>
      <c r="AA2180" s="100"/>
      <c r="AB2180" s="100"/>
      <c r="AC2180" s="100"/>
      <c r="AD2180" s="100"/>
      <c r="AE2180" s="100"/>
      <c r="AF2180" s="122"/>
      <c r="AG2180" s="121"/>
      <c r="AN2180" s="100"/>
      <c r="AO2180" s="100"/>
      <c r="AP2180" s="100"/>
      <c r="AQ2180" s="100"/>
      <c r="AR2180" s="100"/>
      <c r="AS2180" s="100"/>
      <c r="AT2180" s="100"/>
      <c r="AU2180" s="100"/>
    </row>
    <row r="2181" spans="3:47" x14ac:dyDescent="0.2">
      <c r="C2181" s="26"/>
      <c r="D2181" s="26"/>
      <c r="AA2181" s="100"/>
      <c r="AB2181" s="100"/>
      <c r="AC2181" s="100"/>
      <c r="AD2181" s="100"/>
      <c r="AE2181" s="100"/>
      <c r="AF2181" s="122"/>
      <c r="AG2181" s="121"/>
      <c r="AN2181" s="100"/>
      <c r="AO2181" s="100"/>
      <c r="AP2181" s="100"/>
      <c r="AQ2181" s="100"/>
      <c r="AR2181" s="100"/>
      <c r="AS2181" s="100"/>
      <c r="AT2181" s="100"/>
      <c r="AU2181" s="100"/>
    </row>
    <row r="2182" spans="3:47" x14ac:dyDescent="0.2">
      <c r="C2182" s="26"/>
      <c r="D2182" s="26"/>
      <c r="AA2182" s="100"/>
      <c r="AB2182" s="100"/>
      <c r="AC2182" s="100"/>
      <c r="AD2182" s="100"/>
      <c r="AE2182" s="100"/>
      <c r="AF2182" s="122"/>
      <c r="AG2182" s="121"/>
      <c r="AN2182" s="100"/>
      <c r="AO2182" s="100"/>
      <c r="AP2182" s="100"/>
      <c r="AQ2182" s="100"/>
      <c r="AR2182" s="100"/>
      <c r="AS2182" s="100"/>
      <c r="AT2182" s="100"/>
      <c r="AU2182" s="100"/>
    </row>
    <row r="2183" spans="3:47" x14ac:dyDescent="0.2">
      <c r="C2183" s="26"/>
      <c r="D2183" s="26"/>
      <c r="AA2183" s="100"/>
      <c r="AB2183" s="100"/>
      <c r="AC2183" s="100"/>
      <c r="AD2183" s="100"/>
      <c r="AE2183" s="100"/>
      <c r="AF2183" s="122"/>
      <c r="AG2183" s="121"/>
      <c r="AN2183" s="100"/>
      <c r="AO2183" s="100"/>
      <c r="AP2183" s="100"/>
      <c r="AQ2183" s="100"/>
      <c r="AR2183" s="100"/>
      <c r="AS2183" s="100"/>
      <c r="AT2183" s="100"/>
      <c r="AU2183" s="100"/>
    </row>
    <row r="2184" spans="3:47" x14ac:dyDescent="0.2">
      <c r="C2184" s="26"/>
      <c r="D2184" s="26"/>
      <c r="AA2184" s="100"/>
      <c r="AB2184" s="100"/>
      <c r="AC2184" s="100"/>
      <c r="AD2184" s="100"/>
      <c r="AE2184" s="100"/>
      <c r="AF2184" s="122"/>
      <c r="AG2184" s="121"/>
      <c r="AN2184" s="100"/>
      <c r="AO2184" s="100"/>
      <c r="AP2184" s="100"/>
      <c r="AQ2184" s="100"/>
      <c r="AR2184" s="100"/>
      <c r="AS2184" s="100"/>
      <c r="AT2184" s="100"/>
      <c r="AU2184" s="100"/>
    </row>
    <row r="2185" spans="3:47" x14ac:dyDescent="0.2">
      <c r="C2185" s="26"/>
      <c r="D2185" s="26"/>
      <c r="AA2185" s="100"/>
      <c r="AB2185" s="100"/>
      <c r="AC2185" s="100"/>
      <c r="AD2185" s="100"/>
      <c r="AE2185" s="100"/>
      <c r="AF2185" s="122"/>
      <c r="AG2185" s="121"/>
      <c r="AN2185" s="100"/>
      <c r="AO2185" s="100"/>
      <c r="AP2185" s="100"/>
      <c r="AQ2185" s="100"/>
      <c r="AR2185" s="100"/>
      <c r="AS2185" s="100"/>
      <c r="AT2185" s="100"/>
      <c r="AU2185" s="100"/>
    </row>
    <row r="2186" spans="3:47" x14ac:dyDescent="0.2">
      <c r="C2186" s="26"/>
      <c r="D2186" s="26"/>
      <c r="AA2186" s="100"/>
      <c r="AB2186" s="100"/>
      <c r="AC2186" s="100"/>
      <c r="AD2186" s="100"/>
      <c r="AE2186" s="100"/>
      <c r="AF2186" s="122"/>
      <c r="AG2186" s="121"/>
      <c r="AN2186" s="100"/>
      <c r="AO2186" s="100"/>
      <c r="AP2186" s="100"/>
      <c r="AQ2186" s="100"/>
      <c r="AR2186" s="100"/>
      <c r="AS2186" s="100"/>
      <c r="AT2186" s="100"/>
      <c r="AU2186" s="100"/>
    </row>
    <row r="2187" spans="3:47" x14ac:dyDescent="0.2">
      <c r="C2187" s="26"/>
      <c r="D2187" s="26"/>
      <c r="AA2187" s="100"/>
      <c r="AB2187" s="100"/>
      <c r="AC2187" s="100"/>
      <c r="AD2187" s="100"/>
      <c r="AE2187" s="100"/>
      <c r="AF2187" s="122"/>
      <c r="AG2187" s="121"/>
      <c r="AN2187" s="100"/>
      <c r="AO2187" s="100"/>
      <c r="AP2187" s="100"/>
      <c r="AQ2187" s="100"/>
      <c r="AR2187" s="100"/>
      <c r="AS2187" s="100"/>
      <c r="AT2187" s="100"/>
      <c r="AU2187" s="100"/>
    </row>
    <row r="2188" spans="3:47" x14ac:dyDescent="0.2">
      <c r="C2188" s="26"/>
      <c r="D2188" s="26"/>
      <c r="AA2188" s="100"/>
      <c r="AB2188" s="100"/>
      <c r="AC2188" s="100"/>
      <c r="AD2188" s="100"/>
      <c r="AE2188" s="100"/>
      <c r="AF2188" s="122"/>
      <c r="AG2188" s="121"/>
      <c r="AN2188" s="100"/>
      <c r="AO2188" s="100"/>
      <c r="AP2188" s="100"/>
      <c r="AQ2188" s="100"/>
      <c r="AR2188" s="100"/>
      <c r="AS2188" s="100"/>
      <c r="AT2188" s="100"/>
      <c r="AU2188" s="100"/>
    </row>
    <row r="2189" spans="3:47" x14ac:dyDescent="0.2">
      <c r="C2189" s="26"/>
      <c r="D2189" s="26"/>
      <c r="AA2189" s="100"/>
      <c r="AB2189" s="100"/>
      <c r="AC2189" s="100"/>
      <c r="AD2189" s="100"/>
      <c r="AE2189" s="100"/>
      <c r="AF2189" s="122"/>
      <c r="AG2189" s="121"/>
      <c r="AN2189" s="100"/>
      <c r="AO2189" s="100"/>
      <c r="AP2189" s="100"/>
      <c r="AQ2189" s="100"/>
      <c r="AR2189" s="100"/>
      <c r="AS2189" s="100"/>
      <c r="AT2189" s="100"/>
      <c r="AU2189" s="100"/>
    </row>
    <row r="2190" spans="3:47" x14ac:dyDescent="0.2">
      <c r="C2190" s="26"/>
      <c r="D2190" s="26"/>
      <c r="AA2190" s="100"/>
      <c r="AB2190" s="100"/>
      <c r="AC2190" s="100"/>
      <c r="AD2190" s="100"/>
      <c r="AE2190" s="100"/>
      <c r="AF2190" s="122"/>
      <c r="AG2190" s="121"/>
      <c r="AN2190" s="100"/>
      <c r="AO2190" s="100"/>
      <c r="AP2190" s="100"/>
      <c r="AQ2190" s="100"/>
      <c r="AR2190" s="100"/>
      <c r="AS2190" s="100"/>
      <c r="AT2190" s="100"/>
      <c r="AU2190" s="100"/>
    </row>
    <row r="2191" spans="3:47" x14ac:dyDescent="0.2">
      <c r="C2191" s="26"/>
      <c r="D2191" s="26"/>
      <c r="AA2191" s="100"/>
      <c r="AB2191" s="100"/>
      <c r="AC2191" s="100"/>
      <c r="AD2191" s="100"/>
      <c r="AE2191" s="100"/>
      <c r="AF2191" s="122"/>
      <c r="AG2191" s="121"/>
      <c r="AN2191" s="100"/>
      <c r="AO2191" s="100"/>
      <c r="AP2191" s="100"/>
      <c r="AQ2191" s="100"/>
      <c r="AR2191" s="100"/>
      <c r="AS2191" s="100"/>
      <c r="AT2191" s="100"/>
      <c r="AU2191" s="100"/>
    </row>
    <row r="2192" spans="3:47" x14ac:dyDescent="0.2">
      <c r="C2192" s="26"/>
      <c r="D2192" s="26"/>
      <c r="AA2192" s="100"/>
      <c r="AB2192" s="100"/>
      <c r="AC2192" s="100"/>
      <c r="AD2192" s="100"/>
      <c r="AE2192" s="100"/>
      <c r="AF2192" s="122"/>
      <c r="AG2192" s="121"/>
      <c r="AN2192" s="100"/>
      <c r="AO2192" s="100"/>
      <c r="AP2192" s="100"/>
      <c r="AQ2192" s="100"/>
      <c r="AR2192" s="100"/>
      <c r="AS2192" s="100"/>
      <c r="AT2192" s="100"/>
      <c r="AU2192" s="100"/>
    </row>
    <row r="2193" spans="3:47" x14ac:dyDescent="0.2">
      <c r="C2193" s="26"/>
      <c r="D2193" s="26"/>
      <c r="AA2193" s="100"/>
      <c r="AB2193" s="100"/>
      <c r="AC2193" s="100"/>
      <c r="AD2193" s="100"/>
      <c r="AE2193" s="100"/>
      <c r="AF2193" s="122"/>
      <c r="AG2193" s="121"/>
      <c r="AN2193" s="100"/>
      <c r="AO2193" s="100"/>
      <c r="AP2193" s="100"/>
      <c r="AQ2193" s="100"/>
      <c r="AR2193" s="100"/>
      <c r="AS2193" s="100"/>
      <c r="AT2193" s="100"/>
      <c r="AU2193" s="100"/>
    </row>
    <row r="2194" spans="3:47" x14ac:dyDescent="0.2">
      <c r="C2194" s="26"/>
      <c r="D2194" s="26"/>
      <c r="AA2194" s="100"/>
      <c r="AB2194" s="100"/>
      <c r="AC2194" s="100"/>
      <c r="AD2194" s="100"/>
      <c r="AE2194" s="100"/>
      <c r="AF2194" s="122"/>
      <c r="AG2194" s="121"/>
      <c r="AN2194" s="100"/>
      <c r="AO2194" s="100"/>
      <c r="AP2194" s="100"/>
      <c r="AQ2194" s="100"/>
      <c r="AR2194" s="100"/>
      <c r="AS2194" s="100"/>
      <c r="AT2194" s="100"/>
      <c r="AU2194" s="100"/>
    </row>
    <row r="2195" spans="3:47" x14ac:dyDescent="0.2">
      <c r="C2195" s="26"/>
      <c r="D2195" s="26"/>
      <c r="AA2195" s="100"/>
      <c r="AB2195" s="100"/>
      <c r="AC2195" s="100"/>
      <c r="AD2195" s="100"/>
      <c r="AE2195" s="100"/>
      <c r="AF2195" s="122"/>
      <c r="AG2195" s="121"/>
      <c r="AN2195" s="100"/>
      <c r="AO2195" s="100"/>
      <c r="AP2195" s="100"/>
      <c r="AQ2195" s="100"/>
      <c r="AR2195" s="100"/>
      <c r="AS2195" s="100"/>
      <c r="AT2195" s="100"/>
      <c r="AU2195" s="100"/>
    </row>
    <row r="2196" spans="3:47" x14ac:dyDescent="0.2">
      <c r="C2196" s="26"/>
      <c r="D2196" s="26"/>
      <c r="AA2196" s="100"/>
      <c r="AB2196" s="100"/>
      <c r="AC2196" s="100"/>
      <c r="AD2196" s="100"/>
      <c r="AE2196" s="100"/>
      <c r="AF2196" s="122"/>
      <c r="AG2196" s="121"/>
      <c r="AN2196" s="100"/>
      <c r="AO2196" s="100"/>
      <c r="AP2196" s="100"/>
      <c r="AQ2196" s="100"/>
      <c r="AR2196" s="100"/>
      <c r="AS2196" s="100"/>
      <c r="AT2196" s="100"/>
      <c r="AU2196" s="100"/>
    </row>
    <row r="2197" spans="3:47" x14ac:dyDescent="0.2">
      <c r="C2197" s="26"/>
      <c r="D2197" s="26"/>
      <c r="AA2197" s="100"/>
      <c r="AB2197" s="100"/>
      <c r="AC2197" s="100"/>
      <c r="AD2197" s="100"/>
      <c r="AE2197" s="100"/>
      <c r="AF2197" s="122"/>
      <c r="AG2197" s="121"/>
      <c r="AN2197" s="100"/>
      <c r="AO2197" s="100"/>
      <c r="AP2197" s="100"/>
      <c r="AQ2197" s="100"/>
      <c r="AR2197" s="100"/>
      <c r="AS2197" s="100"/>
      <c r="AT2197" s="100"/>
      <c r="AU2197" s="100"/>
    </row>
    <row r="2198" spans="3:47" x14ac:dyDescent="0.2">
      <c r="C2198" s="26"/>
      <c r="D2198" s="26"/>
      <c r="AA2198" s="100"/>
      <c r="AB2198" s="100"/>
      <c r="AC2198" s="100"/>
      <c r="AD2198" s="100"/>
      <c r="AE2198" s="100"/>
      <c r="AF2198" s="122"/>
      <c r="AG2198" s="121"/>
      <c r="AN2198" s="100"/>
      <c r="AO2198" s="100"/>
      <c r="AP2198" s="100"/>
      <c r="AQ2198" s="100"/>
      <c r="AR2198" s="100"/>
      <c r="AS2198" s="100"/>
      <c r="AT2198" s="100"/>
      <c r="AU2198" s="100"/>
    </row>
    <row r="2199" spans="3:47" x14ac:dyDescent="0.2">
      <c r="C2199" s="26"/>
      <c r="D2199" s="26"/>
      <c r="AA2199" s="100"/>
      <c r="AB2199" s="100"/>
      <c r="AC2199" s="100"/>
      <c r="AD2199" s="100"/>
      <c r="AE2199" s="100"/>
      <c r="AF2199" s="122"/>
      <c r="AG2199" s="121"/>
      <c r="AN2199" s="100"/>
      <c r="AO2199" s="100"/>
      <c r="AP2199" s="100"/>
      <c r="AQ2199" s="100"/>
      <c r="AR2199" s="100"/>
      <c r="AS2199" s="100"/>
      <c r="AT2199" s="100"/>
      <c r="AU2199" s="100"/>
    </row>
    <row r="2200" spans="3:47" x14ac:dyDescent="0.2">
      <c r="C2200" s="26"/>
      <c r="D2200" s="26"/>
      <c r="AA2200" s="100"/>
      <c r="AB2200" s="100"/>
      <c r="AC2200" s="100"/>
      <c r="AD2200" s="100"/>
      <c r="AE2200" s="100"/>
      <c r="AF2200" s="122"/>
      <c r="AG2200" s="121"/>
      <c r="AN2200" s="100"/>
      <c r="AO2200" s="100"/>
      <c r="AP2200" s="100"/>
      <c r="AQ2200" s="100"/>
      <c r="AR2200" s="100"/>
      <c r="AS2200" s="100"/>
      <c r="AT2200" s="100"/>
      <c r="AU2200" s="100"/>
    </row>
    <row r="2201" spans="3:47" x14ac:dyDescent="0.2">
      <c r="C2201" s="26"/>
      <c r="D2201" s="26"/>
      <c r="AA2201" s="100"/>
      <c r="AB2201" s="100"/>
      <c r="AC2201" s="100"/>
      <c r="AD2201" s="100"/>
      <c r="AE2201" s="100"/>
      <c r="AF2201" s="122"/>
      <c r="AG2201" s="121"/>
      <c r="AN2201" s="100"/>
      <c r="AO2201" s="100"/>
      <c r="AP2201" s="100"/>
      <c r="AQ2201" s="100"/>
      <c r="AR2201" s="100"/>
      <c r="AS2201" s="100"/>
      <c r="AT2201" s="100"/>
      <c r="AU2201" s="100"/>
    </row>
    <row r="2202" spans="3:47" x14ac:dyDescent="0.2">
      <c r="C2202" s="26"/>
      <c r="D2202" s="26"/>
      <c r="AA2202" s="100"/>
      <c r="AB2202" s="100"/>
      <c r="AC2202" s="100"/>
      <c r="AD2202" s="100"/>
      <c r="AE2202" s="100"/>
      <c r="AF2202" s="122"/>
      <c r="AG2202" s="121"/>
      <c r="AN2202" s="100"/>
      <c r="AO2202" s="100"/>
      <c r="AP2202" s="100"/>
      <c r="AQ2202" s="100"/>
      <c r="AR2202" s="100"/>
      <c r="AS2202" s="100"/>
      <c r="AT2202" s="100"/>
      <c r="AU2202" s="100"/>
    </row>
    <row r="2203" spans="3:47" x14ac:dyDescent="0.2">
      <c r="C2203" s="26"/>
      <c r="D2203" s="26"/>
      <c r="AA2203" s="100"/>
      <c r="AB2203" s="100"/>
      <c r="AC2203" s="100"/>
      <c r="AD2203" s="100"/>
      <c r="AE2203" s="100"/>
      <c r="AF2203" s="122"/>
      <c r="AG2203" s="121"/>
      <c r="AN2203" s="100"/>
      <c r="AO2203" s="100"/>
      <c r="AP2203" s="100"/>
      <c r="AQ2203" s="100"/>
      <c r="AR2203" s="100"/>
      <c r="AS2203" s="100"/>
      <c r="AT2203" s="100"/>
      <c r="AU2203" s="100"/>
    </row>
    <row r="2204" spans="3:47" x14ac:dyDescent="0.2">
      <c r="C2204" s="26"/>
      <c r="D2204" s="26"/>
      <c r="AA2204" s="100"/>
      <c r="AB2204" s="100"/>
      <c r="AC2204" s="100"/>
      <c r="AD2204" s="100"/>
      <c r="AE2204" s="100"/>
      <c r="AF2204" s="122"/>
      <c r="AG2204" s="121"/>
      <c r="AN2204" s="100"/>
      <c r="AO2204" s="100"/>
      <c r="AP2204" s="100"/>
      <c r="AQ2204" s="100"/>
      <c r="AR2204" s="100"/>
      <c r="AS2204" s="100"/>
      <c r="AT2204" s="100"/>
      <c r="AU2204" s="100"/>
    </row>
    <row r="2205" spans="3:47" x14ac:dyDescent="0.2">
      <c r="C2205" s="26"/>
      <c r="D2205" s="26"/>
      <c r="AA2205" s="100"/>
      <c r="AB2205" s="100"/>
      <c r="AC2205" s="100"/>
      <c r="AD2205" s="100"/>
      <c r="AE2205" s="100"/>
      <c r="AF2205" s="122"/>
      <c r="AG2205" s="121"/>
      <c r="AN2205" s="100"/>
      <c r="AO2205" s="100"/>
      <c r="AP2205" s="100"/>
      <c r="AQ2205" s="100"/>
      <c r="AR2205" s="100"/>
      <c r="AS2205" s="100"/>
      <c r="AT2205" s="100"/>
      <c r="AU2205" s="100"/>
    </row>
    <row r="2206" spans="3:47" x14ac:dyDescent="0.2">
      <c r="C2206" s="26"/>
      <c r="D2206" s="26"/>
      <c r="AA2206" s="100"/>
      <c r="AB2206" s="100"/>
      <c r="AC2206" s="100"/>
      <c r="AD2206" s="100"/>
      <c r="AE2206" s="100"/>
      <c r="AF2206" s="122"/>
      <c r="AG2206" s="121"/>
      <c r="AN2206" s="100"/>
      <c r="AO2206" s="100"/>
      <c r="AP2206" s="100"/>
      <c r="AQ2206" s="100"/>
      <c r="AR2206" s="100"/>
      <c r="AS2206" s="100"/>
      <c r="AT2206" s="100"/>
      <c r="AU2206" s="100"/>
    </row>
    <row r="2207" spans="3:47" x14ac:dyDescent="0.2">
      <c r="C2207" s="26"/>
      <c r="D2207" s="26"/>
      <c r="AA2207" s="100"/>
      <c r="AB2207" s="100"/>
      <c r="AC2207" s="100"/>
      <c r="AD2207" s="100"/>
      <c r="AE2207" s="100"/>
      <c r="AF2207" s="122"/>
      <c r="AG2207" s="121"/>
      <c r="AN2207" s="100"/>
      <c r="AO2207" s="100"/>
      <c r="AP2207" s="100"/>
      <c r="AQ2207" s="100"/>
      <c r="AR2207" s="100"/>
      <c r="AS2207" s="100"/>
      <c r="AT2207" s="100"/>
      <c r="AU2207" s="100"/>
    </row>
    <row r="2208" spans="3:47" x14ac:dyDescent="0.2">
      <c r="C2208" s="26"/>
      <c r="D2208" s="26"/>
      <c r="AA2208" s="100"/>
      <c r="AB2208" s="100"/>
      <c r="AC2208" s="100"/>
      <c r="AD2208" s="100"/>
      <c r="AE2208" s="100"/>
      <c r="AF2208" s="122"/>
      <c r="AG2208" s="121"/>
      <c r="AN2208" s="100"/>
      <c r="AO2208" s="100"/>
      <c r="AP2208" s="100"/>
      <c r="AQ2208" s="100"/>
      <c r="AR2208" s="100"/>
      <c r="AS2208" s="100"/>
      <c r="AT2208" s="100"/>
      <c r="AU2208" s="100"/>
    </row>
    <row r="2209" spans="3:47" x14ac:dyDescent="0.2">
      <c r="C2209" s="26"/>
      <c r="D2209" s="26"/>
      <c r="AA2209" s="100"/>
      <c r="AB2209" s="100"/>
      <c r="AC2209" s="100"/>
      <c r="AD2209" s="100"/>
      <c r="AE2209" s="100"/>
      <c r="AF2209" s="122"/>
      <c r="AG2209" s="121"/>
      <c r="AN2209" s="100"/>
      <c r="AO2209" s="100"/>
      <c r="AP2209" s="100"/>
      <c r="AQ2209" s="100"/>
      <c r="AR2209" s="100"/>
      <c r="AS2209" s="100"/>
      <c r="AT2209" s="100"/>
      <c r="AU2209" s="100"/>
    </row>
    <row r="2210" spans="3:47" x14ac:dyDescent="0.2">
      <c r="C2210" s="26"/>
      <c r="D2210" s="26"/>
      <c r="AA2210" s="100"/>
      <c r="AB2210" s="100"/>
      <c r="AC2210" s="100"/>
      <c r="AD2210" s="100"/>
      <c r="AE2210" s="100"/>
      <c r="AF2210" s="122"/>
      <c r="AG2210" s="121"/>
      <c r="AN2210" s="100"/>
      <c r="AO2210" s="100"/>
      <c r="AP2210" s="100"/>
      <c r="AQ2210" s="100"/>
      <c r="AR2210" s="100"/>
      <c r="AS2210" s="100"/>
      <c r="AT2210" s="100"/>
      <c r="AU2210" s="100"/>
    </row>
    <row r="2211" spans="3:47" x14ac:dyDescent="0.2">
      <c r="C2211" s="26"/>
      <c r="D2211" s="26"/>
      <c r="AA2211" s="100"/>
      <c r="AB2211" s="100"/>
      <c r="AC2211" s="100"/>
      <c r="AD2211" s="100"/>
      <c r="AE2211" s="100"/>
      <c r="AF2211" s="122"/>
      <c r="AG2211" s="121"/>
      <c r="AN2211" s="100"/>
      <c r="AO2211" s="100"/>
      <c r="AP2211" s="100"/>
      <c r="AQ2211" s="100"/>
      <c r="AR2211" s="100"/>
      <c r="AS2211" s="100"/>
      <c r="AT2211" s="100"/>
      <c r="AU2211" s="100"/>
    </row>
    <row r="2212" spans="3:47" x14ac:dyDescent="0.2">
      <c r="C2212" s="26"/>
      <c r="D2212" s="26"/>
      <c r="AA2212" s="100"/>
      <c r="AB2212" s="100"/>
      <c r="AC2212" s="100"/>
      <c r="AD2212" s="100"/>
      <c r="AE2212" s="100"/>
      <c r="AF2212" s="122"/>
      <c r="AG2212" s="121"/>
      <c r="AN2212" s="100"/>
      <c r="AO2212" s="100"/>
      <c r="AP2212" s="100"/>
      <c r="AQ2212" s="100"/>
      <c r="AR2212" s="100"/>
      <c r="AS2212" s="100"/>
      <c r="AT2212" s="100"/>
      <c r="AU2212" s="100"/>
    </row>
    <row r="2213" spans="3:47" x14ac:dyDescent="0.2">
      <c r="C2213" s="26"/>
      <c r="D2213" s="26"/>
      <c r="AA2213" s="100"/>
      <c r="AB2213" s="100"/>
      <c r="AC2213" s="100"/>
      <c r="AD2213" s="100"/>
      <c r="AE2213" s="100"/>
      <c r="AF2213" s="122"/>
      <c r="AG2213" s="121"/>
      <c r="AN2213" s="100"/>
      <c r="AO2213" s="100"/>
      <c r="AP2213" s="100"/>
      <c r="AQ2213" s="100"/>
      <c r="AR2213" s="100"/>
      <c r="AS2213" s="100"/>
      <c r="AT2213" s="100"/>
      <c r="AU2213" s="100"/>
    </row>
    <row r="2214" spans="3:47" x14ac:dyDescent="0.2">
      <c r="C2214" s="26"/>
      <c r="D2214" s="26"/>
      <c r="AA2214" s="100"/>
      <c r="AB2214" s="100"/>
      <c r="AC2214" s="100"/>
      <c r="AD2214" s="100"/>
      <c r="AE2214" s="100"/>
      <c r="AF2214" s="122"/>
      <c r="AG2214" s="121"/>
      <c r="AN2214" s="100"/>
      <c r="AO2214" s="100"/>
      <c r="AP2214" s="100"/>
      <c r="AQ2214" s="100"/>
      <c r="AR2214" s="100"/>
      <c r="AS2214" s="100"/>
      <c r="AT2214" s="100"/>
      <c r="AU2214" s="100"/>
    </row>
    <row r="2215" spans="3:47" x14ac:dyDescent="0.2">
      <c r="C2215" s="26"/>
      <c r="D2215" s="26"/>
      <c r="AA2215" s="100"/>
      <c r="AB2215" s="100"/>
      <c r="AC2215" s="100"/>
      <c r="AD2215" s="100"/>
      <c r="AE2215" s="100"/>
      <c r="AF2215" s="122"/>
      <c r="AG2215" s="121"/>
      <c r="AN2215" s="100"/>
      <c r="AO2215" s="100"/>
      <c r="AP2215" s="100"/>
      <c r="AQ2215" s="100"/>
      <c r="AR2215" s="100"/>
      <c r="AS2215" s="100"/>
      <c r="AT2215" s="100"/>
      <c r="AU2215" s="100"/>
    </row>
    <row r="2216" spans="3:47" x14ac:dyDescent="0.2">
      <c r="C2216" s="26"/>
      <c r="D2216" s="26"/>
      <c r="AA2216" s="100"/>
      <c r="AB2216" s="100"/>
      <c r="AC2216" s="100"/>
      <c r="AD2216" s="100"/>
      <c r="AE2216" s="100"/>
      <c r="AF2216" s="122"/>
      <c r="AG2216" s="121"/>
      <c r="AN2216" s="100"/>
      <c r="AO2216" s="100"/>
      <c r="AP2216" s="100"/>
      <c r="AQ2216" s="100"/>
      <c r="AR2216" s="100"/>
      <c r="AS2216" s="100"/>
      <c r="AT2216" s="100"/>
      <c r="AU2216" s="100"/>
    </row>
    <row r="2217" spans="3:47" x14ac:dyDescent="0.2">
      <c r="C2217" s="26"/>
      <c r="D2217" s="26"/>
      <c r="AA2217" s="100"/>
      <c r="AB2217" s="100"/>
      <c r="AC2217" s="100"/>
      <c r="AD2217" s="100"/>
      <c r="AE2217" s="100"/>
      <c r="AF2217" s="122"/>
      <c r="AG2217" s="121"/>
      <c r="AN2217" s="100"/>
      <c r="AO2217" s="100"/>
      <c r="AP2217" s="100"/>
      <c r="AQ2217" s="100"/>
      <c r="AR2217" s="100"/>
      <c r="AS2217" s="100"/>
      <c r="AT2217" s="100"/>
      <c r="AU2217" s="100"/>
    </row>
    <row r="2218" spans="3:47" x14ac:dyDescent="0.2">
      <c r="C2218" s="26"/>
      <c r="D2218" s="26"/>
      <c r="AA2218" s="100"/>
      <c r="AB2218" s="100"/>
      <c r="AC2218" s="100"/>
      <c r="AD2218" s="100"/>
      <c r="AE2218" s="100"/>
      <c r="AF2218" s="122"/>
      <c r="AG2218" s="121"/>
      <c r="AN2218" s="100"/>
      <c r="AO2218" s="100"/>
      <c r="AP2218" s="100"/>
      <c r="AQ2218" s="100"/>
      <c r="AR2218" s="100"/>
      <c r="AS2218" s="100"/>
      <c r="AT2218" s="100"/>
      <c r="AU2218" s="100"/>
    </row>
    <row r="2219" spans="3:47" x14ac:dyDescent="0.2">
      <c r="C2219" s="26"/>
      <c r="D2219" s="26"/>
      <c r="AA2219" s="100"/>
      <c r="AB2219" s="100"/>
      <c r="AC2219" s="100"/>
      <c r="AD2219" s="100"/>
      <c r="AE2219" s="100"/>
      <c r="AF2219" s="122"/>
      <c r="AG2219" s="121"/>
      <c r="AN2219" s="100"/>
      <c r="AO2219" s="100"/>
      <c r="AP2219" s="100"/>
      <c r="AQ2219" s="100"/>
      <c r="AR2219" s="100"/>
      <c r="AS2219" s="100"/>
      <c r="AT2219" s="100"/>
      <c r="AU2219" s="100"/>
    </row>
    <row r="2220" spans="3:47" x14ac:dyDescent="0.2">
      <c r="C2220" s="26"/>
      <c r="D2220" s="26"/>
      <c r="AA2220" s="100"/>
      <c r="AB2220" s="100"/>
      <c r="AC2220" s="100"/>
      <c r="AD2220" s="100"/>
      <c r="AE2220" s="100"/>
      <c r="AF2220" s="122"/>
      <c r="AG2220" s="121"/>
      <c r="AN2220" s="100"/>
      <c r="AO2220" s="100"/>
      <c r="AP2220" s="100"/>
      <c r="AQ2220" s="100"/>
      <c r="AR2220" s="100"/>
      <c r="AS2220" s="100"/>
      <c r="AT2220" s="100"/>
      <c r="AU2220" s="100"/>
    </row>
    <row r="2221" spans="3:47" x14ac:dyDescent="0.2">
      <c r="C2221" s="26"/>
      <c r="D2221" s="26"/>
      <c r="AA2221" s="100"/>
      <c r="AB2221" s="100"/>
      <c r="AC2221" s="100"/>
      <c r="AD2221" s="100"/>
      <c r="AE2221" s="100"/>
      <c r="AF2221" s="122"/>
      <c r="AG2221" s="121"/>
      <c r="AN2221" s="100"/>
      <c r="AO2221" s="100"/>
      <c r="AP2221" s="100"/>
      <c r="AQ2221" s="100"/>
      <c r="AR2221" s="100"/>
      <c r="AS2221" s="100"/>
      <c r="AT2221" s="100"/>
      <c r="AU2221" s="100"/>
    </row>
    <row r="2222" spans="3:47" x14ac:dyDescent="0.2">
      <c r="C2222" s="26"/>
      <c r="D2222" s="26"/>
      <c r="AA2222" s="100"/>
      <c r="AB2222" s="100"/>
      <c r="AC2222" s="100"/>
      <c r="AD2222" s="100"/>
      <c r="AE2222" s="100"/>
      <c r="AF2222" s="122"/>
      <c r="AG2222" s="121"/>
      <c r="AN2222" s="100"/>
      <c r="AO2222" s="100"/>
      <c r="AP2222" s="100"/>
      <c r="AQ2222" s="100"/>
      <c r="AR2222" s="100"/>
      <c r="AS2222" s="100"/>
      <c r="AT2222" s="100"/>
      <c r="AU2222" s="100"/>
    </row>
    <row r="2223" spans="3:47" x14ac:dyDescent="0.2">
      <c r="C2223" s="26"/>
      <c r="D2223" s="26"/>
      <c r="AA2223" s="100"/>
      <c r="AB2223" s="100"/>
      <c r="AC2223" s="100"/>
      <c r="AD2223" s="100"/>
      <c r="AE2223" s="100"/>
      <c r="AF2223" s="122"/>
      <c r="AG2223" s="121"/>
      <c r="AN2223" s="100"/>
      <c r="AO2223" s="100"/>
      <c r="AP2223" s="100"/>
      <c r="AQ2223" s="100"/>
      <c r="AR2223" s="100"/>
      <c r="AS2223" s="100"/>
      <c r="AT2223" s="100"/>
      <c r="AU2223" s="100"/>
    </row>
    <row r="2224" spans="3:47" x14ac:dyDescent="0.2">
      <c r="C2224" s="26"/>
      <c r="D2224" s="26"/>
      <c r="AA2224" s="100"/>
      <c r="AB2224" s="100"/>
      <c r="AC2224" s="100"/>
      <c r="AD2224" s="100"/>
      <c r="AE2224" s="100"/>
      <c r="AF2224" s="122"/>
      <c r="AG2224" s="121"/>
      <c r="AN2224" s="100"/>
      <c r="AO2224" s="100"/>
      <c r="AP2224" s="100"/>
      <c r="AQ2224" s="100"/>
      <c r="AR2224" s="100"/>
      <c r="AS2224" s="100"/>
      <c r="AT2224" s="100"/>
      <c r="AU2224" s="100"/>
    </row>
    <row r="2225" spans="3:47" x14ac:dyDescent="0.2">
      <c r="C2225" s="26"/>
      <c r="D2225" s="26"/>
      <c r="AA2225" s="100"/>
      <c r="AB2225" s="100"/>
      <c r="AC2225" s="100"/>
      <c r="AD2225" s="100"/>
      <c r="AE2225" s="100"/>
      <c r="AF2225" s="122"/>
      <c r="AG2225" s="121"/>
      <c r="AN2225" s="100"/>
      <c r="AO2225" s="100"/>
      <c r="AP2225" s="100"/>
      <c r="AQ2225" s="100"/>
      <c r="AR2225" s="100"/>
      <c r="AS2225" s="100"/>
      <c r="AT2225" s="100"/>
      <c r="AU2225" s="100"/>
    </row>
    <row r="2226" spans="3:47" x14ac:dyDescent="0.2">
      <c r="C2226" s="26"/>
      <c r="D2226" s="26"/>
      <c r="AA2226" s="100"/>
      <c r="AB2226" s="100"/>
      <c r="AC2226" s="100"/>
      <c r="AD2226" s="100"/>
      <c r="AE2226" s="100"/>
      <c r="AF2226" s="122"/>
      <c r="AG2226" s="121"/>
      <c r="AN2226" s="100"/>
      <c r="AO2226" s="100"/>
      <c r="AP2226" s="100"/>
      <c r="AQ2226" s="100"/>
      <c r="AR2226" s="100"/>
      <c r="AS2226" s="100"/>
      <c r="AT2226" s="100"/>
      <c r="AU2226" s="100"/>
    </row>
    <row r="2227" spans="3:47" x14ac:dyDescent="0.2">
      <c r="C2227" s="26"/>
      <c r="D2227" s="26"/>
      <c r="AA2227" s="100"/>
      <c r="AB2227" s="100"/>
      <c r="AC2227" s="100"/>
      <c r="AD2227" s="100"/>
      <c r="AE2227" s="100"/>
      <c r="AF2227" s="122"/>
      <c r="AG2227" s="121"/>
      <c r="AN2227" s="100"/>
      <c r="AO2227" s="100"/>
      <c r="AP2227" s="100"/>
      <c r="AQ2227" s="100"/>
      <c r="AR2227" s="100"/>
      <c r="AS2227" s="100"/>
      <c r="AT2227" s="100"/>
      <c r="AU2227" s="100"/>
    </row>
    <row r="2228" spans="3:47" x14ac:dyDescent="0.2">
      <c r="C2228" s="26"/>
      <c r="D2228" s="26"/>
      <c r="AA2228" s="100"/>
      <c r="AB2228" s="100"/>
      <c r="AC2228" s="100"/>
      <c r="AD2228" s="100"/>
      <c r="AE2228" s="100"/>
      <c r="AF2228" s="122"/>
      <c r="AG2228" s="121"/>
      <c r="AN2228" s="100"/>
      <c r="AO2228" s="100"/>
      <c r="AP2228" s="100"/>
      <c r="AQ2228" s="100"/>
      <c r="AR2228" s="100"/>
      <c r="AS2228" s="100"/>
      <c r="AT2228" s="100"/>
      <c r="AU2228" s="100"/>
    </row>
    <row r="2229" spans="3:47" x14ac:dyDescent="0.2">
      <c r="C2229" s="26"/>
      <c r="D2229" s="26"/>
      <c r="AA2229" s="100"/>
      <c r="AB2229" s="100"/>
      <c r="AC2229" s="100"/>
      <c r="AD2229" s="100"/>
      <c r="AE2229" s="100"/>
      <c r="AF2229" s="122"/>
      <c r="AG2229" s="121"/>
      <c r="AN2229" s="100"/>
      <c r="AO2229" s="100"/>
      <c r="AP2229" s="100"/>
      <c r="AQ2229" s="100"/>
      <c r="AR2229" s="100"/>
      <c r="AS2229" s="100"/>
      <c r="AT2229" s="100"/>
      <c r="AU2229" s="100"/>
    </row>
    <row r="2230" spans="3:47" x14ac:dyDescent="0.2">
      <c r="C2230" s="26"/>
      <c r="D2230" s="26"/>
      <c r="AA2230" s="100"/>
      <c r="AB2230" s="100"/>
      <c r="AC2230" s="100"/>
      <c r="AD2230" s="100"/>
      <c r="AE2230" s="100"/>
      <c r="AF2230" s="122"/>
      <c r="AG2230" s="121"/>
      <c r="AN2230" s="100"/>
      <c r="AO2230" s="100"/>
      <c r="AP2230" s="100"/>
      <c r="AQ2230" s="100"/>
      <c r="AR2230" s="100"/>
      <c r="AS2230" s="100"/>
      <c r="AT2230" s="100"/>
      <c r="AU2230" s="100"/>
    </row>
    <row r="2231" spans="3:47" x14ac:dyDescent="0.2">
      <c r="C2231" s="26"/>
      <c r="D2231" s="26"/>
      <c r="AA2231" s="100"/>
      <c r="AB2231" s="100"/>
      <c r="AC2231" s="100"/>
      <c r="AD2231" s="100"/>
      <c r="AE2231" s="100"/>
      <c r="AF2231" s="122"/>
      <c r="AG2231" s="121"/>
      <c r="AN2231" s="100"/>
      <c r="AO2231" s="100"/>
      <c r="AP2231" s="100"/>
      <c r="AQ2231" s="100"/>
      <c r="AR2231" s="100"/>
      <c r="AS2231" s="100"/>
      <c r="AT2231" s="100"/>
      <c r="AU2231" s="100"/>
    </row>
    <row r="2232" spans="3:47" x14ac:dyDescent="0.2">
      <c r="C2232" s="26"/>
      <c r="D2232" s="26"/>
      <c r="AA2232" s="100"/>
      <c r="AB2232" s="100"/>
      <c r="AC2232" s="100"/>
      <c r="AD2232" s="100"/>
      <c r="AE2232" s="100"/>
      <c r="AF2232" s="122"/>
      <c r="AG2232" s="121"/>
      <c r="AN2232" s="100"/>
      <c r="AO2232" s="100"/>
      <c r="AP2232" s="100"/>
      <c r="AQ2232" s="100"/>
      <c r="AR2232" s="100"/>
      <c r="AS2232" s="100"/>
      <c r="AT2232" s="100"/>
      <c r="AU2232" s="100"/>
    </row>
    <row r="2233" spans="3:47" x14ac:dyDescent="0.2">
      <c r="C2233" s="26"/>
      <c r="D2233" s="26"/>
      <c r="AA2233" s="100"/>
      <c r="AB2233" s="100"/>
      <c r="AC2233" s="100"/>
      <c r="AD2233" s="100"/>
      <c r="AE2233" s="100"/>
      <c r="AF2233" s="122"/>
      <c r="AG2233" s="121"/>
      <c r="AN2233" s="100"/>
      <c r="AO2233" s="100"/>
      <c r="AP2233" s="100"/>
      <c r="AQ2233" s="100"/>
      <c r="AR2233" s="100"/>
      <c r="AS2233" s="100"/>
      <c r="AT2233" s="100"/>
      <c r="AU2233" s="100"/>
    </row>
    <row r="2234" spans="3:47" x14ac:dyDescent="0.2">
      <c r="C2234" s="26"/>
      <c r="D2234" s="26"/>
      <c r="AA2234" s="100"/>
      <c r="AB2234" s="100"/>
      <c r="AC2234" s="100"/>
      <c r="AD2234" s="100"/>
      <c r="AE2234" s="100"/>
      <c r="AF2234" s="122"/>
      <c r="AG2234" s="121"/>
      <c r="AN2234" s="100"/>
      <c r="AO2234" s="100"/>
      <c r="AP2234" s="100"/>
      <c r="AQ2234" s="100"/>
      <c r="AR2234" s="100"/>
      <c r="AS2234" s="100"/>
      <c r="AT2234" s="100"/>
      <c r="AU2234" s="100"/>
    </row>
    <row r="2235" spans="3:47" x14ac:dyDescent="0.2">
      <c r="C2235" s="26"/>
      <c r="D2235" s="26"/>
      <c r="AA2235" s="100"/>
      <c r="AB2235" s="100"/>
      <c r="AC2235" s="100"/>
      <c r="AD2235" s="100"/>
      <c r="AE2235" s="100"/>
      <c r="AF2235" s="122"/>
      <c r="AG2235" s="121"/>
      <c r="AN2235" s="100"/>
      <c r="AO2235" s="100"/>
      <c r="AP2235" s="100"/>
      <c r="AQ2235" s="100"/>
      <c r="AR2235" s="100"/>
      <c r="AS2235" s="100"/>
      <c r="AT2235" s="100"/>
      <c r="AU2235" s="100"/>
    </row>
    <row r="2236" spans="3:47" x14ac:dyDescent="0.2">
      <c r="C2236" s="26"/>
      <c r="D2236" s="26"/>
      <c r="AA2236" s="100"/>
      <c r="AB2236" s="100"/>
      <c r="AC2236" s="100"/>
      <c r="AD2236" s="100"/>
      <c r="AE2236" s="100"/>
      <c r="AF2236" s="122"/>
      <c r="AG2236" s="121"/>
      <c r="AN2236" s="100"/>
      <c r="AO2236" s="100"/>
      <c r="AP2236" s="100"/>
      <c r="AQ2236" s="100"/>
      <c r="AR2236" s="100"/>
      <c r="AS2236" s="100"/>
      <c r="AT2236" s="100"/>
      <c r="AU2236" s="100"/>
    </row>
    <row r="2237" spans="3:47" x14ac:dyDescent="0.2">
      <c r="C2237" s="26"/>
      <c r="D2237" s="26"/>
      <c r="AA2237" s="100"/>
      <c r="AB2237" s="100"/>
      <c r="AC2237" s="100"/>
      <c r="AD2237" s="100"/>
      <c r="AE2237" s="100"/>
      <c r="AF2237" s="122"/>
      <c r="AG2237" s="121"/>
      <c r="AN2237" s="100"/>
      <c r="AO2237" s="100"/>
      <c r="AP2237" s="100"/>
      <c r="AQ2237" s="100"/>
      <c r="AR2237" s="100"/>
      <c r="AS2237" s="100"/>
      <c r="AT2237" s="100"/>
      <c r="AU2237" s="100"/>
    </row>
    <row r="2238" spans="3:47" x14ac:dyDescent="0.2">
      <c r="C2238" s="26"/>
      <c r="D2238" s="26"/>
      <c r="AA2238" s="100"/>
      <c r="AB2238" s="100"/>
      <c r="AC2238" s="100"/>
      <c r="AD2238" s="100"/>
      <c r="AE2238" s="100"/>
      <c r="AF2238" s="122"/>
      <c r="AG2238" s="121"/>
      <c r="AN2238" s="100"/>
      <c r="AO2238" s="100"/>
      <c r="AP2238" s="100"/>
      <c r="AQ2238" s="100"/>
      <c r="AR2238" s="100"/>
      <c r="AS2238" s="100"/>
      <c r="AT2238" s="100"/>
      <c r="AU2238" s="100"/>
    </row>
    <row r="2239" spans="3:47" x14ac:dyDescent="0.2">
      <c r="C2239" s="26"/>
      <c r="D2239" s="26"/>
      <c r="AA2239" s="100"/>
      <c r="AB2239" s="100"/>
      <c r="AC2239" s="100"/>
      <c r="AD2239" s="100"/>
      <c r="AE2239" s="100"/>
      <c r="AF2239" s="122"/>
      <c r="AG2239" s="121"/>
      <c r="AN2239" s="100"/>
      <c r="AO2239" s="100"/>
      <c r="AP2239" s="100"/>
      <c r="AQ2239" s="100"/>
      <c r="AR2239" s="100"/>
      <c r="AS2239" s="100"/>
      <c r="AT2239" s="100"/>
      <c r="AU2239" s="100"/>
    </row>
    <row r="2240" spans="3:47" x14ac:dyDescent="0.2">
      <c r="C2240" s="26"/>
      <c r="D2240" s="26"/>
      <c r="AA2240" s="100"/>
      <c r="AB2240" s="100"/>
      <c r="AC2240" s="100"/>
      <c r="AD2240" s="100"/>
      <c r="AE2240" s="100"/>
      <c r="AF2240" s="122"/>
      <c r="AG2240" s="121"/>
      <c r="AN2240" s="100"/>
      <c r="AO2240" s="100"/>
      <c r="AP2240" s="100"/>
      <c r="AQ2240" s="100"/>
      <c r="AR2240" s="100"/>
      <c r="AS2240" s="100"/>
      <c r="AT2240" s="100"/>
      <c r="AU2240" s="100"/>
    </row>
    <row r="2241" spans="3:47" x14ac:dyDescent="0.2">
      <c r="C2241" s="26"/>
      <c r="D2241" s="26"/>
      <c r="AA2241" s="100"/>
      <c r="AB2241" s="100"/>
      <c r="AC2241" s="100"/>
      <c r="AD2241" s="100"/>
      <c r="AE2241" s="100"/>
      <c r="AF2241" s="122"/>
      <c r="AG2241" s="121"/>
      <c r="AN2241" s="100"/>
      <c r="AO2241" s="100"/>
      <c r="AP2241" s="100"/>
      <c r="AQ2241" s="100"/>
      <c r="AR2241" s="100"/>
      <c r="AS2241" s="100"/>
      <c r="AT2241" s="100"/>
      <c r="AU2241" s="100"/>
    </row>
    <row r="2242" spans="3:47" x14ac:dyDescent="0.2">
      <c r="C2242" s="26"/>
      <c r="D2242" s="26"/>
      <c r="AA2242" s="100"/>
      <c r="AB2242" s="100"/>
      <c r="AC2242" s="100"/>
      <c r="AD2242" s="100"/>
      <c r="AE2242" s="100"/>
      <c r="AF2242" s="122"/>
      <c r="AG2242" s="121"/>
      <c r="AN2242" s="100"/>
      <c r="AO2242" s="100"/>
      <c r="AP2242" s="100"/>
      <c r="AQ2242" s="100"/>
      <c r="AR2242" s="100"/>
      <c r="AS2242" s="100"/>
      <c r="AT2242" s="100"/>
      <c r="AU2242" s="100"/>
    </row>
    <row r="2243" spans="3:47" x14ac:dyDescent="0.2">
      <c r="C2243" s="26"/>
      <c r="D2243" s="26"/>
      <c r="AA2243" s="100"/>
      <c r="AB2243" s="100"/>
      <c r="AC2243" s="100"/>
      <c r="AD2243" s="100"/>
      <c r="AE2243" s="100"/>
      <c r="AF2243" s="122"/>
      <c r="AG2243" s="121"/>
      <c r="AN2243" s="100"/>
      <c r="AO2243" s="100"/>
      <c r="AP2243" s="100"/>
      <c r="AQ2243" s="100"/>
      <c r="AR2243" s="100"/>
      <c r="AS2243" s="100"/>
      <c r="AT2243" s="100"/>
      <c r="AU2243" s="100"/>
    </row>
    <row r="2244" spans="3:47" x14ac:dyDescent="0.2">
      <c r="C2244" s="26"/>
      <c r="D2244" s="26"/>
      <c r="AA2244" s="100"/>
      <c r="AB2244" s="100"/>
      <c r="AC2244" s="100"/>
      <c r="AD2244" s="100"/>
      <c r="AE2244" s="100"/>
      <c r="AF2244" s="122"/>
      <c r="AG2244" s="121"/>
      <c r="AN2244" s="100"/>
      <c r="AO2244" s="100"/>
      <c r="AP2244" s="100"/>
      <c r="AQ2244" s="100"/>
      <c r="AR2244" s="100"/>
      <c r="AS2244" s="100"/>
      <c r="AT2244" s="100"/>
      <c r="AU2244" s="100"/>
    </row>
    <row r="2245" spans="3:47" x14ac:dyDescent="0.2">
      <c r="C2245" s="26"/>
      <c r="D2245" s="26"/>
      <c r="AA2245" s="100"/>
      <c r="AB2245" s="100"/>
      <c r="AC2245" s="100"/>
      <c r="AD2245" s="100"/>
      <c r="AE2245" s="100"/>
      <c r="AF2245" s="122"/>
      <c r="AG2245" s="121"/>
      <c r="AN2245" s="100"/>
      <c r="AO2245" s="100"/>
      <c r="AP2245" s="100"/>
      <c r="AQ2245" s="100"/>
      <c r="AR2245" s="100"/>
      <c r="AS2245" s="100"/>
      <c r="AT2245" s="100"/>
      <c r="AU2245" s="100"/>
    </row>
    <row r="2246" spans="3:47" x14ac:dyDescent="0.2">
      <c r="C2246" s="26"/>
      <c r="D2246" s="26"/>
      <c r="AA2246" s="100"/>
      <c r="AB2246" s="100"/>
      <c r="AC2246" s="100"/>
      <c r="AD2246" s="100"/>
      <c r="AE2246" s="100"/>
      <c r="AF2246" s="122"/>
      <c r="AG2246" s="121"/>
      <c r="AN2246" s="100"/>
      <c r="AO2246" s="100"/>
      <c r="AP2246" s="100"/>
      <c r="AQ2246" s="100"/>
      <c r="AR2246" s="100"/>
      <c r="AS2246" s="100"/>
      <c r="AT2246" s="100"/>
      <c r="AU2246" s="100"/>
    </row>
    <row r="2247" spans="3:47" x14ac:dyDescent="0.2">
      <c r="C2247" s="26"/>
      <c r="D2247" s="26"/>
      <c r="AA2247" s="100"/>
      <c r="AB2247" s="100"/>
      <c r="AC2247" s="100"/>
      <c r="AD2247" s="100"/>
      <c r="AE2247" s="100"/>
      <c r="AF2247" s="122"/>
      <c r="AG2247" s="121"/>
      <c r="AN2247" s="100"/>
      <c r="AO2247" s="100"/>
      <c r="AP2247" s="100"/>
      <c r="AQ2247" s="100"/>
      <c r="AR2247" s="100"/>
      <c r="AS2247" s="100"/>
      <c r="AT2247" s="100"/>
      <c r="AU2247" s="100"/>
    </row>
    <row r="2248" spans="3:47" x14ac:dyDescent="0.2">
      <c r="C2248" s="26"/>
      <c r="D2248" s="26"/>
      <c r="AA2248" s="100"/>
      <c r="AB2248" s="100"/>
      <c r="AC2248" s="100"/>
      <c r="AD2248" s="100"/>
      <c r="AE2248" s="100"/>
      <c r="AF2248" s="122"/>
      <c r="AG2248" s="121"/>
      <c r="AN2248" s="100"/>
      <c r="AO2248" s="100"/>
      <c r="AP2248" s="100"/>
      <c r="AQ2248" s="100"/>
      <c r="AR2248" s="100"/>
      <c r="AS2248" s="100"/>
      <c r="AT2248" s="100"/>
      <c r="AU2248" s="100"/>
    </row>
    <row r="2249" spans="3:47" x14ac:dyDescent="0.2">
      <c r="C2249" s="26"/>
      <c r="D2249" s="26"/>
      <c r="AA2249" s="100"/>
      <c r="AB2249" s="100"/>
      <c r="AC2249" s="100"/>
      <c r="AD2249" s="100"/>
      <c r="AE2249" s="100"/>
      <c r="AF2249" s="122"/>
      <c r="AG2249" s="121"/>
      <c r="AN2249" s="100"/>
      <c r="AO2249" s="100"/>
      <c r="AP2249" s="100"/>
      <c r="AQ2249" s="100"/>
      <c r="AR2249" s="100"/>
      <c r="AS2249" s="100"/>
      <c r="AT2249" s="100"/>
      <c r="AU2249" s="100"/>
    </row>
    <row r="2250" spans="3:47" x14ac:dyDescent="0.2">
      <c r="C2250" s="26"/>
      <c r="D2250" s="26"/>
      <c r="AA2250" s="100"/>
      <c r="AB2250" s="100"/>
      <c r="AC2250" s="100"/>
      <c r="AD2250" s="100"/>
      <c r="AE2250" s="100"/>
      <c r="AF2250" s="122"/>
      <c r="AG2250" s="121"/>
      <c r="AN2250" s="100"/>
      <c r="AO2250" s="100"/>
      <c r="AP2250" s="100"/>
      <c r="AQ2250" s="100"/>
      <c r="AR2250" s="100"/>
      <c r="AS2250" s="100"/>
      <c r="AT2250" s="100"/>
      <c r="AU2250" s="100"/>
    </row>
    <row r="2251" spans="3:47" x14ac:dyDescent="0.2">
      <c r="C2251" s="26"/>
      <c r="D2251" s="26"/>
      <c r="AA2251" s="100"/>
      <c r="AB2251" s="100"/>
      <c r="AC2251" s="100"/>
      <c r="AD2251" s="100"/>
      <c r="AE2251" s="100"/>
      <c r="AF2251" s="122"/>
      <c r="AG2251" s="121"/>
      <c r="AN2251" s="100"/>
      <c r="AO2251" s="100"/>
      <c r="AP2251" s="100"/>
      <c r="AQ2251" s="100"/>
      <c r="AR2251" s="100"/>
      <c r="AS2251" s="100"/>
      <c r="AT2251" s="100"/>
      <c r="AU2251" s="100"/>
    </row>
    <row r="2252" spans="3:47" x14ac:dyDescent="0.2">
      <c r="C2252" s="26"/>
      <c r="D2252" s="26"/>
      <c r="AA2252" s="100"/>
      <c r="AB2252" s="100"/>
      <c r="AC2252" s="100"/>
      <c r="AD2252" s="100"/>
      <c r="AE2252" s="100"/>
      <c r="AF2252" s="122"/>
      <c r="AG2252" s="121"/>
      <c r="AN2252" s="100"/>
      <c r="AO2252" s="100"/>
      <c r="AP2252" s="100"/>
      <c r="AQ2252" s="100"/>
      <c r="AR2252" s="100"/>
      <c r="AS2252" s="100"/>
      <c r="AT2252" s="100"/>
      <c r="AU2252" s="100"/>
    </row>
    <row r="2253" spans="3:47" x14ac:dyDescent="0.2">
      <c r="C2253" s="26"/>
      <c r="D2253" s="26"/>
      <c r="AA2253" s="100"/>
      <c r="AB2253" s="100"/>
      <c r="AC2253" s="100"/>
      <c r="AD2253" s="100"/>
      <c r="AE2253" s="100"/>
      <c r="AF2253" s="122"/>
      <c r="AG2253" s="121"/>
      <c r="AN2253" s="100"/>
      <c r="AO2253" s="100"/>
      <c r="AP2253" s="100"/>
      <c r="AQ2253" s="100"/>
      <c r="AR2253" s="100"/>
      <c r="AS2253" s="100"/>
      <c r="AT2253" s="100"/>
      <c r="AU2253" s="100"/>
    </row>
    <row r="2254" spans="3:47" x14ac:dyDescent="0.2">
      <c r="C2254" s="26"/>
      <c r="D2254" s="26"/>
      <c r="AA2254" s="100"/>
      <c r="AB2254" s="100"/>
      <c r="AC2254" s="100"/>
      <c r="AD2254" s="100"/>
      <c r="AE2254" s="100"/>
      <c r="AF2254" s="122"/>
      <c r="AG2254" s="121"/>
      <c r="AN2254" s="100"/>
      <c r="AO2254" s="100"/>
      <c r="AP2254" s="100"/>
      <c r="AQ2254" s="100"/>
      <c r="AR2254" s="100"/>
      <c r="AS2254" s="100"/>
      <c r="AT2254" s="100"/>
      <c r="AU2254" s="100"/>
    </row>
    <row r="2255" spans="3:47" x14ac:dyDescent="0.2">
      <c r="C2255" s="26"/>
      <c r="D2255" s="26"/>
      <c r="AA2255" s="100"/>
      <c r="AB2255" s="100"/>
      <c r="AC2255" s="100"/>
      <c r="AD2255" s="100"/>
      <c r="AE2255" s="100"/>
      <c r="AF2255" s="122"/>
      <c r="AG2255" s="121"/>
      <c r="AN2255" s="100"/>
      <c r="AO2255" s="100"/>
      <c r="AP2255" s="100"/>
      <c r="AQ2255" s="100"/>
      <c r="AR2255" s="100"/>
      <c r="AS2255" s="100"/>
      <c r="AT2255" s="100"/>
      <c r="AU2255" s="100"/>
    </row>
    <row r="2256" spans="3:47" x14ac:dyDescent="0.2">
      <c r="C2256" s="26"/>
      <c r="D2256" s="26"/>
      <c r="AA2256" s="100"/>
      <c r="AB2256" s="100"/>
      <c r="AC2256" s="100"/>
      <c r="AD2256" s="100"/>
      <c r="AE2256" s="100"/>
      <c r="AF2256" s="122"/>
      <c r="AG2256" s="121"/>
      <c r="AN2256" s="100"/>
      <c r="AO2256" s="100"/>
      <c r="AP2256" s="100"/>
      <c r="AQ2256" s="100"/>
      <c r="AR2256" s="100"/>
      <c r="AS2256" s="100"/>
      <c r="AT2256" s="100"/>
      <c r="AU2256" s="100"/>
    </row>
    <row r="2257" spans="3:47" x14ac:dyDescent="0.2">
      <c r="C2257" s="26"/>
      <c r="D2257" s="26"/>
      <c r="AA2257" s="100"/>
      <c r="AB2257" s="100"/>
      <c r="AC2257" s="100"/>
      <c r="AD2257" s="100"/>
      <c r="AE2257" s="100"/>
      <c r="AF2257" s="122"/>
      <c r="AG2257" s="121"/>
      <c r="AN2257" s="100"/>
      <c r="AO2257" s="100"/>
      <c r="AP2257" s="100"/>
      <c r="AQ2257" s="100"/>
      <c r="AR2257" s="100"/>
      <c r="AS2257" s="100"/>
      <c r="AT2257" s="100"/>
      <c r="AU2257" s="100"/>
    </row>
    <row r="2258" spans="3:47" x14ac:dyDescent="0.2">
      <c r="C2258" s="26"/>
      <c r="D2258" s="26"/>
      <c r="AA2258" s="100"/>
      <c r="AB2258" s="100"/>
      <c r="AC2258" s="100"/>
      <c r="AD2258" s="100"/>
      <c r="AE2258" s="100"/>
      <c r="AF2258" s="122"/>
      <c r="AG2258" s="121"/>
      <c r="AN2258" s="100"/>
      <c r="AO2258" s="100"/>
      <c r="AP2258" s="100"/>
      <c r="AQ2258" s="100"/>
      <c r="AR2258" s="100"/>
      <c r="AS2258" s="100"/>
      <c r="AT2258" s="100"/>
      <c r="AU2258" s="100"/>
    </row>
    <row r="2259" spans="3:47" x14ac:dyDescent="0.2">
      <c r="C2259" s="26"/>
      <c r="D2259" s="26"/>
      <c r="AA2259" s="100"/>
      <c r="AB2259" s="100"/>
      <c r="AC2259" s="100"/>
      <c r="AD2259" s="100"/>
      <c r="AE2259" s="100"/>
      <c r="AF2259" s="122"/>
      <c r="AG2259" s="121"/>
      <c r="AN2259" s="100"/>
      <c r="AO2259" s="100"/>
      <c r="AP2259" s="100"/>
      <c r="AQ2259" s="100"/>
      <c r="AR2259" s="100"/>
      <c r="AS2259" s="100"/>
      <c r="AT2259" s="100"/>
      <c r="AU2259" s="100"/>
    </row>
    <row r="2260" spans="3:47" x14ac:dyDescent="0.2">
      <c r="C2260" s="26"/>
      <c r="D2260" s="26"/>
      <c r="AA2260" s="100"/>
      <c r="AB2260" s="100"/>
      <c r="AC2260" s="100"/>
      <c r="AD2260" s="100"/>
      <c r="AE2260" s="100"/>
      <c r="AF2260" s="122"/>
      <c r="AG2260" s="121"/>
      <c r="AN2260" s="100"/>
      <c r="AO2260" s="100"/>
      <c r="AP2260" s="100"/>
      <c r="AQ2260" s="100"/>
      <c r="AR2260" s="100"/>
      <c r="AS2260" s="100"/>
      <c r="AT2260" s="100"/>
      <c r="AU2260" s="100"/>
    </row>
    <row r="2261" spans="3:47" x14ac:dyDescent="0.2">
      <c r="C2261" s="26"/>
      <c r="D2261" s="26"/>
      <c r="AA2261" s="100"/>
      <c r="AB2261" s="100"/>
      <c r="AC2261" s="100"/>
      <c r="AD2261" s="100"/>
      <c r="AE2261" s="100"/>
      <c r="AF2261" s="122"/>
      <c r="AG2261" s="121"/>
      <c r="AN2261" s="100"/>
      <c r="AO2261" s="100"/>
      <c r="AP2261" s="100"/>
      <c r="AQ2261" s="100"/>
      <c r="AR2261" s="100"/>
      <c r="AS2261" s="100"/>
      <c r="AT2261" s="100"/>
      <c r="AU2261" s="100"/>
    </row>
    <row r="2262" spans="3:47" x14ac:dyDescent="0.2">
      <c r="C2262" s="26"/>
      <c r="D2262" s="26"/>
      <c r="AA2262" s="100"/>
      <c r="AB2262" s="100"/>
      <c r="AC2262" s="100"/>
      <c r="AD2262" s="100"/>
      <c r="AE2262" s="100"/>
      <c r="AF2262" s="122"/>
      <c r="AG2262" s="121"/>
      <c r="AN2262" s="100"/>
      <c r="AO2262" s="100"/>
      <c r="AP2262" s="100"/>
      <c r="AQ2262" s="100"/>
      <c r="AR2262" s="100"/>
      <c r="AS2262" s="100"/>
      <c r="AT2262" s="100"/>
      <c r="AU2262" s="100"/>
    </row>
    <row r="2263" spans="3:47" x14ac:dyDescent="0.2">
      <c r="C2263" s="26"/>
      <c r="D2263" s="26"/>
      <c r="AA2263" s="100"/>
      <c r="AB2263" s="100"/>
      <c r="AC2263" s="100"/>
      <c r="AD2263" s="100"/>
      <c r="AE2263" s="100"/>
      <c r="AF2263" s="122"/>
      <c r="AG2263" s="121"/>
      <c r="AN2263" s="100"/>
      <c r="AO2263" s="100"/>
      <c r="AP2263" s="100"/>
      <c r="AQ2263" s="100"/>
      <c r="AR2263" s="100"/>
      <c r="AS2263" s="100"/>
      <c r="AT2263" s="100"/>
      <c r="AU2263" s="100"/>
    </row>
    <row r="2264" spans="3:47" x14ac:dyDescent="0.2">
      <c r="C2264" s="26"/>
      <c r="D2264" s="26"/>
      <c r="AA2264" s="100"/>
      <c r="AB2264" s="100"/>
      <c r="AC2264" s="100"/>
      <c r="AD2264" s="100"/>
      <c r="AE2264" s="100"/>
      <c r="AF2264" s="122"/>
      <c r="AG2264" s="121"/>
      <c r="AN2264" s="100"/>
      <c r="AO2264" s="100"/>
      <c r="AP2264" s="100"/>
      <c r="AQ2264" s="100"/>
      <c r="AR2264" s="100"/>
      <c r="AS2264" s="100"/>
      <c r="AT2264" s="100"/>
      <c r="AU2264" s="100"/>
    </row>
    <row r="2265" spans="3:47" x14ac:dyDescent="0.2">
      <c r="C2265" s="26"/>
      <c r="D2265" s="26"/>
      <c r="AA2265" s="100"/>
      <c r="AB2265" s="100"/>
      <c r="AC2265" s="100"/>
      <c r="AD2265" s="100"/>
      <c r="AE2265" s="100"/>
      <c r="AF2265" s="122"/>
      <c r="AG2265" s="121"/>
      <c r="AN2265" s="100"/>
      <c r="AO2265" s="100"/>
      <c r="AP2265" s="100"/>
      <c r="AQ2265" s="100"/>
      <c r="AR2265" s="100"/>
      <c r="AS2265" s="100"/>
      <c r="AT2265" s="100"/>
      <c r="AU2265" s="100"/>
    </row>
    <row r="2266" spans="3:47" x14ac:dyDescent="0.2">
      <c r="C2266" s="26"/>
      <c r="D2266" s="26"/>
      <c r="AA2266" s="100"/>
      <c r="AB2266" s="100"/>
      <c r="AC2266" s="100"/>
      <c r="AD2266" s="100"/>
      <c r="AE2266" s="100"/>
      <c r="AF2266" s="122"/>
      <c r="AG2266" s="121"/>
      <c r="AN2266" s="100"/>
      <c r="AO2266" s="100"/>
      <c r="AP2266" s="100"/>
      <c r="AQ2266" s="100"/>
      <c r="AR2266" s="100"/>
      <c r="AS2266" s="100"/>
      <c r="AT2266" s="100"/>
      <c r="AU2266" s="100"/>
    </row>
    <row r="2267" spans="3:47" x14ac:dyDescent="0.2">
      <c r="C2267" s="26"/>
      <c r="D2267" s="26"/>
      <c r="AA2267" s="100"/>
      <c r="AB2267" s="100"/>
      <c r="AC2267" s="100"/>
      <c r="AD2267" s="100"/>
      <c r="AE2267" s="100"/>
      <c r="AF2267" s="122"/>
      <c r="AG2267" s="121"/>
      <c r="AN2267" s="100"/>
      <c r="AO2267" s="100"/>
      <c r="AP2267" s="100"/>
      <c r="AQ2267" s="100"/>
      <c r="AR2267" s="100"/>
      <c r="AS2267" s="100"/>
      <c r="AT2267" s="100"/>
      <c r="AU2267" s="100"/>
    </row>
    <row r="2268" spans="3:47" x14ac:dyDescent="0.2">
      <c r="C2268" s="26"/>
      <c r="D2268" s="26"/>
      <c r="AA2268" s="100"/>
      <c r="AB2268" s="100"/>
      <c r="AC2268" s="100"/>
      <c r="AD2268" s="100"/>
      <c r="AE2268" s="100"/>
      <c r="AF2268" s="122"/>
      <c r="AG2268" s="121"/>
      <c r="AN2268" s="100"/>
      <c r="AO2268" s="100"/>
      <c r="AP2268" s="100"/>
      <c r="AQ2268" s="100"/>
      <c r="AR2268" s="100"/>
      <c r="AS2268" s="100"/>
      <c r="AT2268" s="100"/>
      <c r="AU2268" s="100"/>
    </row>
    <row r="2269" spans="3:47" x14ac:dyDescent="0.2">
      <c r="C2269" s="26"/>
      <c r="D2269" s="26"/>
      <c r="AA2269" s="100"/>
      <c r="AB2269" s="100"/>
      <c r="AC2269" s="100"/>
      <c r="AD2269" s="100"/>
      <c r="AE2269" s="100"/>
      <c r="AF2269" s="122"/>
      <c r="AG2269" s="121"/>
      <c r="AN2269" s="100"/>
      <c r="AO2269" s="100"/>
      <c r="AP2269" s="100"/>
      <c r="AQ2269" s="100"/>
      <c r="AR2269" s="100"/>
      <c r="AS2269" s="100"/>
      <c r="AT2269" s="100"/>
      <c r="AU2269" s="100"/>
    </row>
    <row r="2270" spans="3:47" x14ac:dyDescent="0.2">
      <c r="C2270" s="26"/>
      <c r="D2270" s="26"/>
      <c r="AA2270" s="100"/>
      <c r="AB2270" s="100"/>
      <c r="AC2270" s="100"/>
      <c r="AD2270" s="100"/>
      <c r="AE2270" s="100"/>
      <c r="AF2270" s="122"/>
      <c r="AG2270" s="121"/>
      <c r="AN2270" s="100"/>
      <c r="AO2270" s="100"/>
      <c r="AP2270" s="100"/>
      <c r="AQ2270" s="100"/>
      <c r="AR2270" s="100"/>
      <c r="AS2270" s="100"/>
      <c r="AT2270" s="100"/>
      <c r="AU2270" s="100"/>
    </row>
    <row r="2271" spans="3:47" x14ac:dyDescent="0.2">
      <c r="C2271" s="26"/>
      <c r="D2271" s="26"/>
      <c r="AA2271" s="100"/>
      <c r="AB2271" s="100"/>
      <c r="AC2271" s="100"/>
      <c r="AD2271" s="100"/>
      <c r="AE2271" s="100"/>
      <c r="AF2271" s="122"/>
      <c r="AG2271" s="121"/>
      <c r="AN2271" s="100"/>
      <c r="AO2271" s="100"/>
      <c r="AP2271" s="100"/>
      <c r="AQ2271" s="100"/>
      <c r="AR2271" s="100"/>
      <c r="AS2271" s="100"/>
      <c r="AT2271" s="100"/>
      <c r="AU2271" s="100"/>
    </row>
    <row r="2272" spans="3:47" x14ac:dyDescent="0.2">
      <c r="C2272" s="26"/>
      <c r="D2272" s="26"/>
      <c r="AA2272" s="100"/>
      <c r="AB2272" s="100"/>
      <c r="AC2272" s="100"/>
      <c r="AD2272" s="100"/>
      <c r="AE2272" s="100"/>
      <c r="AF2272" s="122"/>
      <c r="AG2272" s="121"/>
      <c r="AN2272" s="100"/>
      <c r="AO2272" s="100"/>
      <c r="AP2272" s="100"/>
      <c r="AQ2272" s="100"/>
      <c r="AR2272" s="100"/>
      <c r="AS2272" s="100"/>
      <c r="AT2272" s="100"/>
      <c r="AU2272" s="100"/>
    </row>
    <row r="2273" spans="3:47" x14ac:dyDescent="0.2">
      <c r="C2273" s="26"/>
      <c r="D2273" s="26"/>
      <c r="AA2273" s="100"/>
      <c r="AB2273" s="100"/>
      <c r="AC2273" s="100"/>
      <c r="AD2273" s="100"/>
      <c r="AE2273" s="100"/>
      <c r="AF2273" s="122"/>
      <c r="AG2273" s="121"/>
      <c r="AN2273" s="100"/>
      <c r="AO2273" s="100"/>
      <c r="AP2273" s="100"/>
      <c r="AQ2273" s="100"/>
      <c r="AR2273" s="100"/>
      <c r="AS2273" s="100"/>
      <c r="AT2273" s="100"/>
      <c r="AU2273" s="100"/>
    </row>
    <row r="2274" spans="3:47" x14ac:dyDescent="0.2">
      <c r="C2274" s="26"/>
      <c r="D2274" s="26"/>
      <c r="AA2274" s="100"/>
      <c r="AB2274" s="100"/>
      <c r="AC2274" s="100"/>
      <c r="AD2274" s="100"/>
      <c r="AE2274" s="100"/>
      <c r="AF2274" s="122"/>
      <c r="AG2274" s="121"/>
      <c r="AN2274" s="100"/>
      <c r="AO2274" s="100"/>
      <c r="AP2274" s="100"/>
      <c r="AQ2274" s="100"/>
      <c r="AR2274" s="100"/>
      <c r="AS2274" s="100"/>
      <c r="AT2274" s="100"/>
      <c r="AU2274" s="100"/>
    </row>
    <row r="2275" spans="3:47" x14ac:dyDescent="0.2">
      <c r="C2275" s="26"/>
      <c r="D2275" s="26"/>
      <c r="AA2275" s="100"/>
      <c r="AB2275" s="100"/>
      <c r="AC2275" s="100"/>
      <c r="AD2275" s="100"/>
      <c r="AE2275" s="100"/>
      <c r="AF2275" s="122"/>
      <c r="AG2275" s="121"/>
      <c r="AN2275" s="100"/>
      <c r="AO2275" s="100"/>
      <c r="AP2275" s="100"/>
      <c r="AQ2275" s="100"/>
      <c r="AR2275" s="100"/>
      <c r="AS2275" s="100"/>
      <c r="AT2275" s="100"/>
      <c r="AU2275" s="100"/>
    </row>
    <row r="2276" spans="3:47" x14ac:dyDescent="0.2">
      <c r="C2276" s="26"/>
      <c r="D2276" s="26"/>
      <c r="AA2276" s="100"/>
      <c r="AB2276" s="100"/>
      <c r="AC2276" s="100"/>
      <c r="AD2276" s="100"/>
      <c r="AE2276" s="100"/>
      <c r="AF2276" s="122"/>
      <c r="AG2276" s="121"/>
      <c r="AN2276" s="100"/>
      <c r="AO2276" s="100"/>
      <c r="AP2276" s="100"/>
      <c r="AQ2276" s="100"/>
      <c r="AR2276" s="100"/>
      <c r="AS2276" s="100"/>
      <c r="AT2276" s="100"/>
      <c r="AU2276" s="100"/>
    </row>
    <row r="2277" spans="3:47" x14ac:dyDescent="0.2">
      <c r="C2277" s="26"/>
      <c r="D2277" s="26"/>
      <c r="AA2277" s="100"/>
      <c r="AB2277" s="100"/>
      <c r="AC2277" s="100"/>
      <c r="AD2277" s="100"/>
      <c r="AE2277" s="100"/>
      <c r="AF2277" s="122"/>
      <c r="AG2277" s="121"/>
      <c r="AN2277" s="100"/>
      <c r="AO2277" s="100"/>
      <c r="AP2277" s="100"/>
      <c r="AQ2277" s="100"/>
      <c r="AR2277" s="100"/>
      <c r="AS2277" s="100"/>
      <c r="AT2277" s="100"/>
      <c r="AU2277" s="100"/>
    </row>
    <row r="2278" spans="3:47" x14ac:dyDescent="0.2">
      <c r="C2278" s="26"/>
      <c r="D2278" s="26"/>
      <c r="AA2278" s="100"/>
      <c r="AB2278" s="100"/>
      <c r="AC2278" s="100"/>
      <c r="AD2278" s="100"/>
      <c r="AE2278" s="100"/>
      <c r="AF2278" s="122"/>
      <c r="AG2278" s="121"/>
      <c r="AN2278" s="100"/>
      <c r="AO2278" s="100"/>
      <c r="AP2278" s="100"/>
      <c r="AQ2278" s="100"/>
      <c r="AR2278" s="100"/>
      <c r="AS2278" s="100"/>
      <c r="AT2278" s="100"/>
      <c r="AU2278" s="100"/>
    </row>
    <row r="2279" spans="3:47" x14ac:dyDescent="0.2">
      <c r="C2279" s="26"/>
      <c r="D2279" s="26"/>
      <c r="AA2279" s="100"/>
      <c r="AB2279" s="100"/>
      <c r="AC2279" s="100"/>
      <c r="AD2279" s="100"/>
      <c r="AE2279" s="100"/>
      <c r="AF2279" s="122"/>
      <c r="AG2279" s="121"/>
      <c r="AN2279" s="100"/>
      <c r="AO2279" s="100"/>
      <c r="AP2279" s="100"/>
      <c r="AQ2279" s="100"/>
      <c r="AR2279" s="100"/>
      <c r="AS2279" s="100"/>
      <c r="AT2279" s="100"/>
      <c r="AU2279" s="100"/>
    </row>
    <row r="2280" spans="3:47" x14ac:dyDescent="0.2">
      <c r="C2280" s="26"/>
      <c r="D2280" s="26"/>
      <c r="AA2280" s="100"/>
      <c r="AB2280" s="100"/>
      <c r="AC2280" s="100"/>
      <c r="AD2280" s="100"/>
      <c r="AE2280" s="100"/>
      <c r="AF2280" s="122"/>
      <c r="AG2280" s="121"/>
      <c r="AN2280" s="100"/>
      <c r="AO2280" s="100"/>
      <c r="AP2280" s="100"/>
      <c r="AQ2280" s="100"/>
      <c r="AR2280" s="100"/>
      <c r="AS2280" s="100"/>
      <c r="AT2280" s="100"/>
      <c r="AU2280" s="100"/>
    </row>
    <row r="2281" spans="3:47" x14ac:dyDescent="0.2">
      <c r="C2281" s="26"/>
      <c r="D2281" s="26"/>
      <c r="AA2281" s="100"/>
      <c r="AB2281" s="100"/>
      <c r="AC2281" s="100"/>
      <c r="AD2281" s="100"/>
      <c r="AE2281" s="100"/>
      <c r="AF2281" s="122"/>
      <c r="AG2281" s="121"/>
      <c r="AN2281" s="100"/>
      <c r="AO2281" s="100"/>
      <c r="AP2281" s="100"/>
      <c r="AQ2281" s="100"/>
      <c r="AR2281" s="100"/>
      <c r="AS2281" s="100"/>
      <c r="AT2281" s="100"/>
      <c r="AU2281" s="100"/>
    </row>
    <row r="2282" spans="3:47" x14ac:dyDescent="0.2">
      <c r="C2282" s="26"/>
      <c r="D2282" s="26"/>
      <c r="AA2282" s="100"/>
      <c r="AB2282" s="100"/>
      <c r="AC2282" s="100"/>
      <c r="AD2282" s="100"/>
      <c r="AE2282" s="100"/>
      <c r="AF2282" s="122"/>
      <c r="AG2282" s="121"/>
      <c r="AN2282" s="100"/>
      <c r="AO2282" s="100"/>
      <c r="AP2282" s="100"/>
      <c r="AQ2282" s="100"/>
      <c r="AR2282" s="100"/>
      <c r="AS2282" s="100"/>
      <c r="AT2282" s="100"/>
      <c r="AU2282" s="100"/>
    </row>
    <row r="2283" spans="3:47" x14ac:dyDescent="0.2">
      <c r="C2283" s="26"/>
      <c r="D2283" s="26"/>
      <c r="AA2283" s="100"/>
      <c r="AB2283" s="100"/>
      <c r="AC2283" s="100"/>
      <c r="AD2283" s="100"/>
      <c r="AE2283" s="100"/>
      <c r="AF2283" s="122"/>
      <c r="AG2283" s="121"/>
      <c r="AN2283" s="100"/>
      <c r="AO2283" s="100"/>
      <c r="AP2283" s="100"/>
      <c r="AQ2283" s="100"/>
      <c r="AR2283" s="100"/>
      <c r="AS2283" s="100"/>
      <c r="AT2283" s="100"/>
      <c r="AU2283" s="100"/>
    </row>
    <row r="2284" spans="3:47" x14ac:dyDescent="0.2">
      <c r="C2284" s="26"/>
      <c r="D2284" s="26"/>
      <c r="AA2284" s="100"/>
      <c r="AB2284" s="100"/>
      <c r="AC2284" s="100"/>
      <c r="AD2284" s="100"/>
      <c r="AE2284" s="100"/>
      <c r="AF2284" s="122"/>
      <c r="AG2284" s="121"/>
      <c r="AN2284" s="100"/>
      <c r="AO2284" s="100"/>
      <c r="AP2284" s="100"/>
      <c r="AQ2284" s="100"/>
      <c r="AR2284" s="100"/>
      <c r="AS2284" s="100"/>
      <c r="AT2284" s="100"/>
      <c r="AU2284" s="100"/>
    </row>
    <row r="2285" spans="3:47" x14ac:dyDescent="0.2">
      <c r="C2285" s="26"/>
      <c r="D2285" s="26"/>
      <c r="AA2285" s="100"/>
      <c r="AB2285" s="100"/>
      <c r="AC2285" s="100"/>
      <c r="AD2285" s="100"/>
      <c r="AE2285" s="100"/>
      <c r="AF2285" s="122"/>
      <c r="AG2285" s="121"/>
      <c r="AN2285" s="100"/>
      <c r="AO2285" s="100"/>
      <c r="AP2285" s="100"/>
      <c r="AQ2285" s="100"/>
      <c r="AR2285" s="100"/>
      <c r="AS2285" s="100"/>
      <c r="AT2285" s="100"/>
      <c r="AU2285" s="100"/>
    </row>
    <row r="2286" spans="3:47" x14ac:dyDescent="0.2">
      <c r="C2286" s="26"/>
      <c r="D2286" s="26"/>
      <c r="AA2286" s="100"/>
      <c r="AB2286" s="100"/>
      <c r="AC2286" s="100"/>
      <c r="AD2286" s="100"/>
      <c r="AE2286" s="100"/>
      <c r="AF2286" s="122"/>
      <c r="AG2286" s="121"/>
      <c r="AN2286" s="100"/>
      <c r="AO2286" s="100"/>
      <c r="AP2286" s="100"/>
      <c r="AQ2286" s="100"/>
      <c r="AR2286" s="100"/>
      <c r="AS2286" s="100"/>
      <c r="AT2286" s="100"/>
      <c r="AU2286" s="100"/>
    </row>
    <row r="2287" spans="3:47" x14ac:dyDescent="0.2">
      <c r="C2287" s="26"/>
      <c r="D2287" s="26"/>
      <c r="AA2287" s="100"/>
      <c r="AB2287" s="100"/>
      <c r="AC2287" s="100"/>
      <c r="AD2287" s="100"/>
      <c r="AE2287" s="100"/>
      <c r="AF2287" s="122"/>
      <c r="AG2287" s="121"/>
      <c r="AN2287" s="100"/>
      <c r="AO2287" s="100"/>
      <c r="AP2287" s="100"/>
      <c r="AQ2287" s="100"/>
      <c r="AR2287" s="100"/>
      <c r="AS2287" s="100"/>
      <c r="AT2287" s="100"/>
      <c r="AU2287" s="100"/>
    </row>
    <row r="2288" spans="3:47" x14ac:dyDescent="0.2">
      <c r="C2288" s="26"/>
      <c r="D2288" s="26"/>
      <c r="AA2288" s="100"/>
      <c r="AB2288" s="100"/>
      <c r="AC2288" s="100"/>
      <c r="AD2288" s="100"/>
      <c r="AE2288" s="100"/>
      <c r="AF2288" s="122"/>
      <c r="AG2288" s="121"/>
      <c r="AN2288" s="100"/>
      <c r="AO2288" s="100"/>
      <c r="AP2288" s="100"/>
      <c r="AQ2288" s="100"/>
      <c r="AR2288" s="100"/>
      <c r="AS2288" s="100"/>
      <c r="AT2288" s="100"/>
      <c r="AU2288" s="100"/>
    </row>
    <row r="2289" spans="3:47" x14ac:dyDescent="0.2">
      <c r="C2289" s="26"/>
      <c r="D2289" s="26"/>
      <c r="AA2289" s="100"/>
      <c r="AB2289" s="100"/>
      <c r="AC2289" s="100"/>
      <c r="AD2289" s="100"/>
      <c r="AE2289" s="100"/>
      <c r="AF2289" s="122"/>
      <c r="AG2289" s="121"/>
      <c r="AN2289" s="100"/>
      <c r="AO2289" s="100"/>
      <c r="AP2289" s="100"/>
      <c r="AQ2289" s="100"/>
      <c r="AR2289" s="100"/>
      <c r="AS2289" s="100"/>
      <c r="AT2289" s="100"/>
      <c r="AU2289" s="100"/>
    </row>
    <row r="2290" spans="3:47" x14ac:dyDescent="0.2">
      <c r="C2290" s="26"/>
      <c r="D2290" s="26"/>
      <c r="AA2290" s="100"/>
      <c r="AB2290" s="100"/>
      <c r="AC2290" s="100"/>
      <c r="AD2290" s="100"/>
      <c r="AE2290" s="100"/>
      <c r="AF2290" s="122"/>
      <c r="AG2290" s="121"/>
      <c r="AN2290" s="100"/>
      <c r="AO2290" s="100"/>
      <c r="AP2290" s="100"/>
      <c r="AQ2290" s="100"/>
      <c r="AR2290" s="100"/>
      <c r="AS2290" s="100"/>
      <c r="AT2290" s="100"/>
      <c r="AU2290" s="100"/>
    </row>
    <row r="2291" spans="3:47" x14ac:dyDescent="0.2">
      <c r="C2291" s="26"/>
      <c r="D2291" s="26"/>
      <c r="AA2291" s="100"/>
      <c r="AB2291" s="100"/>
      <c r="AC2291" s="100"/>
      <c r="AD2291" s="100"/>
      <c r="AE2291" s="100"/>
      <c r="AF2291" s="122"/>
      <c r="AG2291" s="121"/>
      <c r="AN2291" s="100"/>
      <c r="AO2291" s="100"/>
      <c r="AP2291" s="100"/>
      <c r="AQ2291" s="100"/>
      <c r="AR2291" s="100"/>
      <c r="AS2291" s="100"/>
      <c r="AT2291" s="100"/>
      <c r="AU2291" s="100"/>
    </row>
    <row r="2292" spans="3:47" x14ac:dyDescent="0.2">
      <c r="C2292" s="26"/>
      <c r="D2292" s="26"/>
      <c r="AA2292" s="100"/>
      <c r="AB2292" s="100"/>
      <c r="AC2292" s="100"/>
      <c r="AD2292" s="100"/>
      <c r="AE2292" s="100"/>
      <c r="AF2292" s="122"/>
      <c r="AG2292" s="121"/>
      <c r="AN2292" s="100"/>
      <c r="AO2292" s="100"/>
      <c r="AP2292" s="100"/>
      <c r="AQ2292" s="100"/>
      <c r="AR2292" s="100"/>
      <c r="AS2292" s="100"/>
      <c r="AT2292" s="100"/>
      <c r="AU2292" s="100"/>
    </row>
    <row r="2293" spans="3:47" x14ac:dyDescent="0.2">
      <c r="C2293" s="26"/>
      <c r="D2293" s="26"/>
      <c r="AA2293" s="100"/>
      <c r="AB2293" s="100"/>
      <c r="AC2293" s="100"/>
      <c r="AD2293" s="100"/>
      <c r="AE2293" s="100"/>
      <c r="AF2293" s="122"/>
      <c r="AG2293" s="121"/>
      <c r="AN2293" s="100"/>
      <c r="AO2293" s="100"/>
      <c r="AP2293" s="100"/>
      <c r="AQ2293" s="100"/>
      <c r="AR2293" s="100"/>
      <c r="AS2293" s="100"/>
      <c r="AT2293" s="100"/>
      <c r="AU2293" s="100"/>
    </row>
    <row r="2294" spans="3:47" x14ac:dyDescent="0.2">
      <c r="C2294" s="26"/>
      <c r="D2294" s="26"/>
      <c r="AA2294" s="100"/>
      <c r="AB2294" s="100"/>
      <c r="AC2294" s="100"/>
      <c r="AD2294" s="100"/>
      <c r="AE2294" s="100"/>
      <c r="AF2294" s="122"/>
      <c r="AG2294" s="121"/>
      <c r="AN2294" s="100"/>
      <c r="AO2294" s="100"/>
      <c r="AP2294" s="100"/>
      <c r="AQ2294" s="100"/>
      <c r="AR2294" s="100"/>
      <c r="AS2294" s="100"/>
      <c r="AT2294" s="100"/>
      <c r="AU2294" s="100"/>
    </row>
    <row r="2295" spans="3:47" x14ac:dyDescent="0.2">
      <c r="C2295" s="26"/>
      <c r="D2295" s="26"/>
      <c r="AA2295" s="100"/>
      <c r="AB2295" s="100"/>
      <c r="AC2295" s="100"/>
      <c r="AD2295" s="100"/>
      <c r="AE2295" s="100"/>
      <c r="AF2295" s="122"/>
      <c r="AG2295" s="121"/>
      <c r="AN2295" s="100"/>
      <c r="AO2295" s="100"/>
      <c r="AP2295" s="100"/>
      <c r="AQ2295" s="100"/>
      <c r="AR2295" s="100"/>
      <c r="AS2295" s="100"/>
      <c r="AT2295" s="100"/>
      <c r="AU2295" s="100"/>
    </row>
    <row r="2296" spans="3:47" x14ac:dyDescent="0.2">
      <c r="C2296" s="26"/>
      <c r="D2296" s="26"/>
      <c r="AA2296" s="100"/>
      <c r="AB2296" s="100"/>
      <c r="AC2296" s="100"/>
      <c r="AD2296" s="100"/>
      <c r="AE2296" s="100"/>
      <c r="AF2296" s="122"/>
      <c r="AG2296" s="121"/>
      <c r="AN2296" s="100"/>
      <c r="AO2296" s="100"/>
      <c r="AP2296" s="100"/>
      <c r="AQ2296" s="100"/>
      <c r="AR2296" s="100"/>
      <c r="AS2296" s="100"/>
      <c r="AT2296" s="100"/>
      <c r="AU2296" s="100"/>
    </row>
    <row r="2297" spans="3:47" x14ac:dyDescent="0.2">
      <c r="C2297" s="26"/>
      <c r="D2297" s="26"/>
      <c r="AA2297" s="100"/>
      <c r="AB2297" s="100"/>
      <c r="AC2297" s="100"/>
      <c r="AD2297" s="100"/>
      <c r="AE2297" s="100"/>
      <c r="AF2297" s="122"/>
      <c r="AG2297" s="121"/>
      <c r="AN2297" s="100"/>
      <c r="AO2297" s="100"/>
      <c r="AP2297" s="100"/>
      <c r="AQ2297" s="100"/>
      <c r="AR2297" s="100"/>
      <c r="AS2297" s="100"/>
      <c r="AT2297" s="100"/>
      <c r="AU2297" s="100"/>
    </row>
    <row r="2298" spans="3:47" x14ac:dyDescent="0.2">
      <c r="C2298" s="26"/>
      <c r="D2298" s="26"/>
      <c r="AA2298" s="100"/>
      <c r="AB2298" s="100"/>
      <c r="AC2298" s="100"/>
      <c r="AD2298" s="100"/>
      <c r="AE2298" s="100"/>
      <c r="AF2298" s="122"/>
      <c r="AG2298" s="121"/>
      <c r="AN2298" s="100"/>
      <c r="AO2298" s="100"/>
      <c r="AP2298" s="100"/>
      <c r="AQ2298" s="100"/>
      <c r="AR2298" s="100"/>
      <c r="AS2298" s="100"/>
      <c r="AT2298" s="100"/>
      <c r="AU2298" s="100"/>
    </row>
    <row r="2299" spans="3:47" x14ac:dyDescent="0.2">
      <c r="C2299" s="26"/>
      <c r="D2299" s="26"/>
      <c r="AA2299" s="100"/>
      <c r="AB2299" s="100"/>
      <c r="AC2299" s="100"/>
      <c r="AD2299" s="100"/>
      <c r="AE2299" s="100"/>
      <c r="AF2299" s="122"/>
      <c r="AG2299" s="121"/>
      <c r="AN2299" s="100"/>
      <c r="AO2299" s="100"/>
      <c r="AP2299" s="100"/>
      <c r="AQ2299" s="100"/>
      <c r="AR2299" s="100"/>
      <c r="AS2299" s="100"/>
      <c r="AT2299" s="100"/>
      <c r="AU2299" s="100"/>
    </row>
    <row r="2300" spans="3:47" x14ac:dyDescent="0.2">
      <c r="C2300" s="26"/>
      <c r="D2300" s="26"/>
      <c r="AA2300" s="100"/>
      <c r="AB2300" s="100"/>
      <c r="AC2300" s="100"/>
      <c r="AD2300" s="100"/>
      <c r="AE2300" s="100"/>
      <c r="AF2300" s="122"/>
      <c r="AG2300" s="121"/>
      <c r="AN2300" s="100"/>
      <c r="AO2300" s="100"/>
      <c r="AP2300" s="100"/>
      <c r="AQ2300" s="100"/>
      <c r="AR2300" s="100"/>
      <c r="AS2300" s="100"/>
      <c r="AT2300" s="100"/>
      <c r="AU2300" s="100"/>
    </row>
    <row r="2301" spans="3:47" x14ac:dyDescent="0.2">
      <c r="C2301" s="26"/>
      <c r="D2301" s="26"/>
      <c r="AA2301" s="100"/>
      <c r="AB2301" s="100"/>
      <c r="AC2301" s="100"/>
      <c r="AD2301" s="100"/>
      <c r="AE2301" s="100"/>
      <c r="AF2301" s="122"/>
      <c r="AG2301" s="121"/>
      <c r="AN2301" s="100"/>
      <c r="AO2301" s="100"/>
      <c r="AP2301" s="100"/>
      <c r="AQ2301" s="100"/>
      <c r="AR2301" s="100"/>
      <c r="AS2301" s="100"/>
      <c r="AT2301" s="100"/>
      <c r="AU2301" s="100"/>
    </row>
    <row r="2302" spans="3:47" x14ac:dyDescent="0.2">
      <c r="C2302" s="26"/>
      <c r="D2302" s="26"/>
      <c r="AA2302" s="100"/>
      <c r="AB2302" s="100"/>
      <c r="AC2302" s="100"/>
      <c r="AD2302" s="100"/>
      <c r="AE2302" s="100"/>
      <c r="AF2302" s="122"/>
      <c r="AG2302" s="121"/>
      <c r="AN2302" s="100"/>
      <c r="AO2302" s="100"/>
      <c r="AP2302" s="100"/>
      <c r="AQ2302" s="100"/>
      <c r="AR2302" s="100"/>
      <c r="AS2302" s="100"/>
      <c r="AT2302" s="100"/>
      <c r="AU2302" s="100"/>
    </row>
    <row r="2303" spans="3:47" x14ac:dyDescent="0.2">
      <c r="C2303" s="26"/>
      <c r="D2303" s="26"/>
      <c r="AA2303" s="100"/>
      <c r="AB2303" s="100"/>
      <c r="AC2303" s="100"/>
      <c r="AD2303" s="100"/>
      <c r="AE2303" s="100"/>
      <c r="AF2303" s="122"/>
      <c r="AG2303" s="121"/>
      <c r="AN2303" s="100"/>
      <c r="AO2303" s="100"/>
      <c r="AP2303" s="100"/>
      <c r="AQ2303" s="100"/>
      <c r="AR2303" s="100"/>
      <c r="AS2303" s="100"/>
      <c r="AT2303" s="100"/>
      <c r="AU2303" s="100"/>
    </row>
    <row r="2304" spans="3:47" x14ac:dyDescent="0.2">
      <c r="C2304" s="26"/>
      <c r="D2304" s="26"/>
      <c r="AA2304" s="100"/>
      <c r="AB2304" s="100"/>
      <c r="AC2304" s="100"/>
      <c r="AD2304" s="100"/>
      <c r="AE2304" s="100"/>
      <c r="AF2304" s="122"/>
      <c r="AG2304" s="121"/>
      <c r="AN2304" s="100"/>
      <c r="AO2304" s="100"/>
      <c r="AP2304" s="100"/>
      <c r="AQ2304" s="100"/>
      <c r="AR2304" s="100"/>
      <c r="AS2304" s="100"/>
      <c r="AT2304" s="100"/>
      <c r="AU2304" s="100"/>
    </row>
    <row r="2305" spans="3:47" x14ac:dyDescent="0.2">
      <c r="C2305" s="26"/>
      <c r="D2305" s="26"/>
      <c r="AA2305" s="100"/>
      <c r="AB2305" s="100"/>
      <c r="AC2305" s="100"/>
      <c r="AD2305" s="100"/>
      <c r="AE2305" s="100"/>
      <c r="AF2305" s="122"/>
      <c r="AG2305" s="121"/>
      <c r="AN2305" s="100"/>
      <c r="AO2305" s="100"/>
      <c r="AP2305" s="100"/>
      <c r="AQ2305" s="100"/>
      <c r="AR2305" s="100"/>
      <c r="AS2305" s="100"/>
      <c r="AT2305" s="100"/>
      <c r="AU2305" s="100"/>
    </row>
    <row r="2306" spans="3:47" x14ac:dyDescent="0.2">
      <c r="C2306" s="26"/>
      <c r="D2306" s="26"/>
      <c r="AA2306" s="100"/>
      <c r="AB2306" s="100"/>
      <c r="AC2306" s="100"/>
      <c r="AD2306" s="100"/>
      <c r="AE2306" s="100"/>
      <c r="AF2306" s="122"/>
      <c r="AG2306" s="121"/>
      <c r="AN2306" s="100"/>
      <c r="AO2306" s="100"/>
      <c r="AP2306" s="100"/>
      <c r="AQ2306" s="100"/>
      <c r="AR2306" s="100"/>
      <c r="AS2306" s="100"/>
      <c r="AT2306" s="100"/>
      <c r="AU2306" s="100"/>
    </row>
    <row r="2307" spans="3:47" x14ac:dyDescent="0.2">
      <c r="C2307" s="26"/>
      <c r="D2307" s="26"/>
      <c r="AA2307" s="100"/>
      <c r="AB2307" s="100"/>
      <c r="AC2307" s="100"/>
      <c r="AD2307" s="100"/>
      <c r="AE2307" s="100"/>
      <c r="AF2307" s="122"/>
      <c r="AG2307" s="121"/>
      <c r="AN2307" s="100"/>
      <c r="AO2307" s="100"/>
      <c r="AP2307" s="100"/>
      <c r="AQ2307" s="100"/>
      <c r="AR2307" s="100"/>
      <c r="AS2307" s="100"/>
      <c r="AT2307" s="100"/>
      <c r="AU2307" s="100"/>
    </row>
    <row r="2308" spans="3:47" x14ac:dyDescent="0.2">
      <c r="C2308" s="26"/>
      <c r="D2308" s="26"/>
      <c r="AA2308" s="100"/>
      <c r="AB2308" s="100"/>
      <c r="AC2308" s="100"/>
      <c r="AD2308" s="100"/>
      <c r="AE2308" s="100"/>
      <c r="AF2308" s="122"/>
      <c r="AG2308" s="121"/>
      <c r="AN2308" s="100"/>
      <c r="AO2308" s="100"/>
      <c r="AP2308" s="100"/>
      <c r="AQ2308" s="100"/>
      <c r="AR2308" s="100"/>
      <c r="AS2308" s="100"/>
      <c r="AT2308" s="100"/>
      <c r="AU2308" s="100"/>
    </row>
    <row r="2309" spans="3:47" x14ac:dyDescent="0.2">
      <c r="C2309" s="26"/>
      <c r="D2309" s="26"/>
      <c r="AA2309" s="100"/>
      <c r="AB2309" s="100"/>
      <c r="AC2309" s="100"/>
      <c r="AD2309" s="100"/>
      <c r="AE2309" s="100"/>
      <c r="AF2309" s="122"/>
      <c r="AG2309" s="121"/>
      <c r="AN2309" s="100"/>
      <c r="AO2309" s="100"/>
      <c r="AP2309" s="100"/>
      <c r="AQ2309" s="100"/>
      <c r="AR2309" s="100"/>
      <c r="AS2309" s="100"/>
      <c r="AT2309" s="100"/>
      <c r="AU2309" s="100"/>
    </row>
    <row r="2310" spans="3:47" x14ac:dyDescent="0.2">
      <c r="C2310" s="26"/>
      <c r="D2310" s="26"/>
      <c r="AA2310" s="100"/>
      <c r="AB2310" s="100"/>
      <c r="AC2310" s="100"/>
      <c r="AD2310" s="100"/>
      <c r="AE2310" s="100"/>
      <c r="AF2310" s="122"/>
      <c r="AG2310" s="121"/>
      <c r="AN2310" s="100"/>
      <c r="AO2310" s="100"/>
      <c r="AP2310" s="100"/>
      <c r="AQ2310" s="100"/>
      <c r="AR2310" s="100"/>
      <c r="AS2310" s="100"/>
      <c r="AT2310" s="100"/>
      <c r="AU2310" s="100"/>
    </row>
    <row r="2311" spans="3:47" x14ac:dyDescent="0.2">
      <c r="C2311" s="26"/>
      <c r="D2311" s="26"/>
      <c r="AA2311" s="100"/>
      <c r="AB2311" s="100"/>
      <c r="AC2311" s="100"/>
      <c r="AD2311" s="100"/>
      <c r="AE2311" s="100"/>
      <c r="AF2311" s="122"/>
      <c r="AG2311" s="121"/>
      <c r="AN2311" s="100"/>
      <c r="AO2311" s="100"/>
      <c r="AP2311" s="100"/>
      <c r="AQ2311" s="100"/>
      <c r="AR2311" s="100"/>
      <c r="AS2311" s="100"/>
      <c r="AT2311" s="100"/>
      <c r="AU2311" s="100"/>
    </row>
    <row r="2312" spans="3:47" x14ac:dyDescent="0.2">
      <c r="C2312" s="26"/>
      <c r="D2312" s="26"/>
      <c r="AA2312" s="100"/>
      <c r="AB2312" s="100"/>
      <c r="AC2312" s="100"/>
      <c r="AD2312" s="100"/>
      <c r="AE2312" s="100"/>
      <c r="AF2312" s="122"/>
      <c r="AG2312" s="121"/>
      <c r="AN2312" s="100"/>
      <c r="AO2312" s="100"/>
      <c r="AP2312" s="100"/>
      <c r="AQ2312" s="100"/>
      <c r="AR2312" s="100"/>
      <c r="AS2312" s="100"/>
      <c r="AT2312" s="100"/>
      <c r="AU2312" s="100"/>
    </row>
    <row r="2313" spans="3:47" x14ac:dyDescent="0.2">
      <c r="C2313" s="26"/>
      <c r="D2313" s="26"/>
      <c r="AA2313" s="100"/>
      <c r="AB2313" s="100"/>
      <c r="AC2313" s="100"/>
      <c r="AD2313" s="100"/>
      <c r="AE2313" s="100"/>
      <c r="AF2313" s="122"/>
      <c r="AG2313" s="121"/>
      <c r="AN2313" s="100"/>
      <c r="AO2313" s="100"/>
      <c r="AP2313" s="100"/>
      <c r="AQ2313" s="100"/>
      <c r="AR2313" s="100"/>
      <c r="AS2313" s="100"/>
      <c r="AT2313" s="100"/>
      <c r="AU2313" s="100"/>
    </row>
    <row r="2314" spans="3:47" x14ac:dyDescent="0.2">
      <c r="C2314" s="26"/>
      <c r="D2314" s="26"/>
      <c r="AA2314" s="100"/>
      <c r="AB2314" s="100"/>
      <c r="AC2314" s="100"/>
      <c r="AD2314" s="100"/>
      <c r="AE2314" s="100"/>
      <c r="AF2314" s="122"/>
      <c r="AG2314" s="121"/>
      <c r="AN2314" s="100"/>
      <c r="AO2314" s="100"/>
      <c r="AP2314" s="100"/>
      <c r="AQ2314" s="100"/>
      <c r="AR2314" s="100"/>
      <c r="AS2314" s="100"/>
      <c r="AT2314" s="100"/>
      <c r="AU2314" s="100"/>
    </row>
    <row r="2315" spans="3:47" x14ac:dyDescent="0.2">
      <c r="C2315" s="26"/>
      <c r="D2315" s="26"/>
      <c r="AA2315" s="100"/>
      <c r="AB2315" s="100"/>
      <c r="AC2315" s="100"/>
      <c r="AD2315" s="100"/>
      <c r="AE2315" s="100"/>
      <c r="AF2315" s="122"/>
      <c r="AG2315" s="121"/>
      <c r="AN2315" s="100"/>
      <c r="AO2315" s="100"/>
      <c r="AP2315" s="100"/>
      <c r="AQ2315" s="100"/>
      <c r="AR2315" s="100"/>
      <c r="AS2315" s="100"/>
      <c r="AT2315" s="100"/>
      <c r="AU2315" s="100"/>
    </row>
    <row r="2316" spans="3:47" x14ac:dyDescent="0.2">
      <c r="C2316" s="26"/>
      <c r="D2316" s="26"/>
      <c r="AA2316" s="100"/>
      <c r="AB2316" s="100"/>
      <c r="AC2316" s="100"/>
      <c r="AD2316" s="100"/>
      <c r="AE2316" s="100"/>
      <c r="AF2316" s="122"/>
      <c r="AG2316" s="121"/>
      <c r="AN2316" s="100"/>
      <c r="AO2316" s="100"/>
      <c r="AP2316" s="100"/>
      <c r="AQ2316" s="100"/>
      <c r="AR2316" s="100"/>
      <c r="AS2316" s="100"/>
      <c r="AT2316" s="100"/>
      <c r="AU2316" s="100"/>
    </row>
    <row r="2317" spans="3:47" x14ac:dyDescent="0.2">
      <c r="C2317" s="26"/>
      <c r="D2317" s="26"/>
      <c r="AA2317" s="100"/>
      <c r="AB2317" s="100"/>
      <c r="AC2317" s="100"/>
      <c r="AD2317" s="100"/>
      <c r="AE2317" s="100"/>
      <c r="AF2317" s="122"/>
      <c r="AG2317" s="121"/>
      <c r="AN2317" s="100"/>
      <c r="AO2317" s="100"/>
      <c r="AP2317" s="100"/>
      <c r="AQ2317" s="100"/>
      <c r="AR2317" s="100"/>
      <c r="AS2317" s="100"/>
      <c r="AT2317" s="100"/>
      <c r="AU2317" s="100"/>
    </row>
    <row r="2318" spans="3:47" x14ac:dyDescent="0.2">
      <c r="C2318" s="26"/>
      <c r="D2318" s="26"/>
      <c r="AA2318" s="100"/>
      <c r="AB2318" s="100"/>
      <c r="AC2318" s="100"/>
      <c r="AD2318" s="100"/>
      <c r="AE2318" s="100"/>
      <c r="AF2318" s="122"/>
      <c r="AG2318" s="121"/>
      <c r="AN2318" s="100"/>
      <c r="AO2318" s="100"/>
      <c r="AP2318" s="100"/>
      <c r="AQ2318" s="100"/>
      <c r="AR2318" s="100"/>
      <c r="AS2318" s="100"/>
      <c r="AT2318" s="100"/>
      <c r="AU2318" s="100"/>
    </row>
    <row r="2319" spans="3:47" x14ac:dyDescent="0.2">
      <c r="C2319" s="26"/>
      <c r="D2319" s="26"/>
      <c r="AA2319" s="100"/>
      <c r="AB2319" s="100"/>
      <c r="AC2319" s="100"/>
      <c r="AD2319" s="100"/>
      <c r="AE2319" s="100"/>
      <c r="AF2319" s="122"/>
      <c r="AG2319" s="121"/>
      <c r="AN2319" s="100"/>
      <c r="AO2319" s="100"/>
      <c r="AP2319" s="100"/>
      <c r="AQ2319" s="100"/>
      <c r="AR2319" s="100"/>
      <c r="AS2319" s="100"/>
      <c r="AT2319" s="100"/>
      <c r="AU2319" s="100"/>
    </row>
    <row r="2320" spans="3:47" x14ac:dyDescent="0.2">
      <c r="C2320" s="26"/>
      <c r="D2320" s="26"/>
      <c r="AA2320" s="100"/>
      <c r="AB2320" s="100"/>
      <c r="AC2320" s="100"/>
      <c r="AD2320" s="100"/>
      <c r="AE2320" s="100"/>
      <c r="AF2320" s="122"/>
      <c r="AG2320" s="121"/>
      <c r="AN2320" s="100"/>
      <c r="AO2320" s="100"/>
      <c r="AP2320" s="100"/>
      <c r="AQ2320" s="100"/>
      <c r="AR2320" s="100"/>
      <c r="AS2320" s="100"/>
      <c r="AT2320" s="100"/>
      <c r="AU2320" s="100"/>
    </row>
    <row r="2321" spans="3:47" x14ac:dyDescent="0.2">
      <c r="C2321" s="26"/>
      <c r="D2321" s="26"/>
      <c r="AA2321" s="100"/>
      <c r="AB2321" s="100"/>
      <c r="AC2321" s="100"/>
      <c r="AD2321" s="100"/>
      <c r="AE2321" s="100"/>
      <c r="AF2321" s="122"/>
      <c r="AG2321" s="121"/>
      <c r="AN2321" s="100"/>
      <c r="AO2321" s="100"/>
      <c r="AP2321" s="100"/>
      <c r="AQ2321" s="100"/>
      <c r="AR2321" s="100"/>
      <c r="AS2321" s="100"/>
      <c r="AT2321" s="100"/>
      <c r="AU2321" s="100"/>
    </row>
    <row r="2322" spans="3:47" x14ac:dyDescent="0.2">
      <c r="C2322" s="26"/>
      <c r="D2322" s="26"/>
      <c r="AA2322" s="100"/>
      <c r="AB2322" s="100"/>
      <c r="AC2322" s="100"/>
      <c r="AD2322" s="100"/>
      <c r="AE2322" s="100"/>
      <c r="AF2322" s="122"/>
      <c r="AG2322" s="121"/>
      <c r="AN2322" s="100"/>
      <c r="AO2322" s="100"/>
      <c r="AP2322" s="100"/>
      <c r="AQ2322" s="100"/>
      <c r="AR2322" s="100"/>
      <c r="AS2322" s="100"/>
      <c r="AT2322" s="100"/>
      <c r="AU2322" s="100"/>
    </row>
    <row r="2323" spans="3:47" x14ac:dyDescent="0.2">
      <c r="C2323" s="26"/>
      <c r="D2323" s="26"/>
      <c r="AA2323" s="100"/>
      <c r="AB2323" s="100"/>
      <c r="AC2323" s="100"/>
      <c r="AD2323" s="100"/>
      <c r="AE2323" s="100"/>
      <c r="AF2323" s="122"/>
      <c r="AG2323" s="121"/>
      <c r="AN2323" s="100"/>
      <c r="AO2323" s="100"/>
      <c r="AP2323" s="100"/>
      <c r="AQ2323" s="100"/>
      <c r="AR2323" s="100"/>
      <c r="AS2323" s="100"/>
      <c r="AT2323" s="100"/>
      <c r="AU2323" s="100"/>
    </row>
    <row r="2324" spans="3:47" x14ac:dyDescent="0.2">
      <c r="C2324" s="26"/>
      <c r="D2324" s="26"/>
      <c r="AA2324" s="100"/>
      <c r="AB2324" s="100"/>
      <c r="AC2324" s="100"/>
      <c r="AD2324" s="100"/>
      <c r="AE2324" s="100"/>
      <c r="AF2324" s="122"/>
      <c r="AG2324" s="121"/>
      <c r="AN2324" s="100"/>
      <c r="AO2324" s="100"/>
      <c r="AP2324" s="100"/>
      <c r="AQ2324" s="100"/>
      <c r="AR2324" s="100"/>
      <c r="AS2324" s="100"/>
      <c r="AT2324" s="100"/>
      <c r="AU2324" s="100"/>
    </row>
    <row r="2325" spans="3:47" x14ac:dyDescent="0.2">
      <c r="C2325" s="26"/>
      <c r="D2325" s="26"/>
      <c r="AA2325" s="100"/>
      <c r="AB2325" s="100"/>
      <c r="AC2325" s="100"/>
      <c r="AD2325" s="100"/>
      <c r="AE2325" s="100"/>
      <c r="AF2325" s="122"/>
      <c r="AG2325" s="121"/>
      <c r="AN2325" s="100"/>
      <c r="AO2325" s="100"/>
      <c r="AP2325" s="100"/>
      <c r="AQ2325" s="100"/>
      <c r="AR2325" s="100"/>
      <c r="AS2325" s="100"/>
      <c r="AT2325" s="100"/>
      <c r="AU2325" s="100"/>
    </row>
    <row r="2326" spans="3:47" x14ac:dyDescent="0.2">
      <c r="C2326" s="26"/>
      <c r="D2326" s="26"/>
      <c r="AA2326" s="100"/>
      <c r="AB2326" s="100"/>
      <c r="AC2326" s="100"/>
      <c r="AD2326" s="100"/>
      <c r="AE2326" s="100"/>
      <c r="AF2326" s="122"/>
      <c r="AG2326" s="121"/>
      <c r="AN2326" s="100"/>
      <c r="AO2326" s="100"/>
      <c r="AP2326" s="100"/>
      <c r="AQ2326" s="100"/>
      <c r="AR2326" s="100"/>
      <c r="AS2326" s="100"/>
      <c r="AT2326" s="100"/>
      <c r="AU2326" s="100"/>
    </row>
    <row r="2327" spans="3:47" x14ac:dyDescent="0.2">
      <c r="C2327" s="26"/>
      <c r="D2327" s="26"/>
      <c r="AA2327" s="100"/>
      <c r="AB2327" s="100"/>
      <c r="AC2327" s="100"/>
      <c r="AD2327" s="100"/>
      <c r="AE2327" s="100"/>
      <c r="AF2327" s="122"/>
      <c r="AG2327" s="121"/>
      <c r="AN2327" s="100"/>
      <c r="AO2327" s="100"/>
      <c r="AP2327" s="100"/>
      <c r="AQ2327" s="100"/>
      <c r="AR2327" s="100"/>
      <c r="AS2327" s="100"/>
      <c r="AT2327" s="100"/>
      <c r="AU2327" s="100"/>
    </row>
    <row r="2328" spans="3:47" x14ac:dyDescent="0.2">
      <c r="C2328" s="26"/>
      <c r="D2328" s="26"/>
      <c r="AA2328" s="100"/>
      <c r="AB2328" s="100"/>
      <c r="AC2328" s="100"/>
      <c r="AD2328" s="100"/>
      <c r="AE2328" s="100"/>
      <c r="AF2328" s="122"/>
      <c r="AG2328" s="121"/>
      <c r="AN2328" s="100"/>
      <c r="AO2328" s="100"/>
      <c r="AP2328" s="100"/>
      <c r="AQ2328" s="100"/>
      <c r="AR2328" s="100"/>
      <c r="AS2328" s="100"/>
      <c r="AT2328" s="100"/>
      <c r="AU2328" s="100"/>
    </row>
    <row r="2329" spans="3:47" x14ac:dyDescent="0.2">
      <c r="C2329" s="26"/>
      <c r="D2329" s="26"/>
      <c r="AA2329" s="100"/>
      <c r="AB2329" s="100"/>
      <c r="AC2329" s="100"/>
      <c r="AD2329" s="100"/>
      <c r="AE2329" s="100"/>
      <c r="AF2329" s="122"/>
      <c r="AG2329" s="121"/>
      <c r="AN2329" s="100"/>
      <c r="AO2329" s="100"/>
      <c r="AP2329" s="100"/>
      <c r="AQ2329" s="100"/>
      <c r="AR2329" s="100"/>
      <c r="AS2329" s="100"/>
      <c r="AT2329" s="100"/>
      <c r="AU2329" s="100"/>
    </row>
    <row r="2330" spans="3:47" x14ac:dyDescent="0.2">
      <c r="C2330" s="26"/>
      <c r="D2330" s="26"/>
      <c r="AA2330" s="100"/>
      <c r="AB2330" s="100"/>
      <c r="AC2330" s="100"/>
      <c r="AD2330" s="100"/>
      <c r="AE2330" s="100"/>
      <c r="AF2330" s="122"/>
      <c r="AG2330" s="121"/>
      <c r="AN2330" s="100"/>
      <c r="AO2330" s="100"/>
      <c r="AP2330" s="100"/>
      <c r="AQ2330" s="100"/>
      <c r="AR2330" s="100"/>
      <c r="AS2330" s="100"/>
      <c r="AT2330" s="100"/>
      <c r="AU2330" s="100"/>
    </row>
    <row r="2331" spans="3:47" x14ac:dyDescent="0.2">
      <c r="C2331" s="26"/>
      <c r="D2331" s="26"/>
      <c r="AA2331" s="100"/>
      <c r="AB2331" s="100"/>
      <c r="AC2331" s="100"/>
      <c r="AD2331" s="100"/>
      <c r="AE2331" s="100"/>
      <c r="AF2331" s="122"/>
      <c r="AG2331" s="121"/>
      <c r="AN2331" s="100"/>
      <c r="AO2331" s="100"/>
      <c r="AP2331" s="100"/>
      <c r="AQ2331" s="100"/>
      <c r="AR2331" s="100"/>
      <c r="AS2331" s="100"/>
      <c r="AT2331" s="100"/>
      <c r="AU2331" s="100"/>
    </row>
    <row r="2332" spans="3:47" x14ac:dyDescent="0.2">
      <c r="C2332" s="26"/>
      <c r="D2332" s="26"/>
      <c r="AA2332" s="100"/>
      <c r="AB2332" s="100"/>
      <c r="AC2332" s="100"/>
      <c r="AD2332" s="100"/>
      <c r="AE2332" s="100"/>
      <c r="AF2332" s="122"/>
      <c r="AG2332" s="121"/>
      <c r="AN2332" s="100"/>
      <c r="AO2332" s="100"/>
      <c r="AP2332" s="100"/>
      <c r="AQ2332" s="100"/>
      <c r="AR2332" s="100"/>
      <c r="AS2332" s="100"/>
      <c r="AT2332" s="100"/>
      <c r="AU2332" s="100"/>
    </row>
    <row r="2333" spans="3:47" x14ac:dyDescent="0.2">
      <c r="C2333" s="26"/>
      <c r="D2333" s="26"/>
      <c r="AA2333" s="100"/>
      <c r="AB2333" s="100"/>
      <c r="AC2333" s="100"/>
      <c r="AD2333" s="100"/>
      <c r="AE2333" s="100"/>
      <c r="AF2333" s="122"/>
      <c r="AG2333" s="121"/>
      <c r="AN2333" s="100"/>
      <c r="AO2333" s="100"/>
      <c r="AP2333" s="100"/>
      <c r="AQ2333" s="100"/>
      <c r="AR2333" s="100"/>
      <c r="AS2333" s="100"/>
      <c r="AT2333" s="100"/>
      <c r="AU2333" s="100"/>
    </row>
    <row r="2334" spans="3:47" x14ac:dyDescent="0.2">
      <c r="C2334" s="26"/>
      <c r="D2334" s="26"/>
      <c r="AA2334" s="100"/>
      <c r="AB2334" s="100"/>
      <c r="AC2334" s="100"/>
      <c r="AD2334" s="100"/>
      <c r="AE2334" s="100"/>
      <c r="AF2334" s="122"/>
      <c r="AG2334" s="121"/>
      <c r="AN2334" s="100"/>
      <c r="AO2334" s="100"/>
      <c r="AP2334" s="100"/>
      <c r="AQ2334" s="100"/>
      <c r="AR2334" s="100"/>
      <c r="AS2334" s="100"/>
      <c r="AT2334" s="100"/>
      <c r="AU2334" s="100"/>
    </row>
    <row r="2335" spans="3:47" x14ac:dyDescent="0.2">
      <c r="C2335" s="26"/>
      <c r="D2335" s="26"/>
      <c r="AA2335" s="100"/>
      <c r="AB2335" s="100"/>
      <c r="AC2335" s="100"/>
      <c r="AD2335" s="100"/>
      <c r="AE2335" s="100"/>
      <c r="AF2335" s="122"/>
      <c r="AG2335" s="121"/>
      <c r="AN2335" s="100"/>
      <c r="AO2335" s="100"/>
      <c r="AP2335" s="100"/>
      <c r="AQ2335" s="100"/>
      <c r="AR2335" s="100"/>
      <c r="AS2335" s="100"/>
      <c r="AT2335" s="100"/>
      <c r="AU2335" s="100"/>
    </row>
    <row r="2336" spans="3:47" x14ac:dyDescent="0.2">
      <c r="C2336" s="26"/>
      <c r="D2336" s="26"/>
      <c r="AA2336" s="100"/>
      <c r="AB2336" s="100"/>
      <c r="AC2336" s="100"/>
      <c r="AD2336" s="100"/>
      <c r="AE2336" s="100"/>
      <c r="AF2336" s="122"/>
      <c r="AG2336" s="121"/>
      <c r="AN2336" s="100"/>
      <c r="AO2336" s="100"/>
      <c r="AP2336" s="100"/>
      <c r="AQ2336" s="100"/>
      <c r="AR2336" s="100"/>
      <c r="AS2336" s="100"/>
      <c r="AT2336" s="100"/>
      <c r="AU2336" s="100"/>
    </row>
    <row r="2337" spans="3:47" x14ac:dyDescent="0.2">
      <c r="C2337" s="26"/>
      <c r="D2337" s="26"/>
      <c r="AA2337" s="100"/>
      <c r="AB2337" s="100"/>
      <c r="AC2337" s="100"/>
      <c r="AD2337" s="100"/>
      <c r="AE2337" s="100"/>
      <c r="AF2337" s="122"/>
      <c r="AG2337" s="121"/>
      <c r="AN2337" s="100"/>
      <c r="AO2337" s="100"/>
      <c r="AP2337" s="100"/>
      <c r="AQ2337" s="100"/>
      <c r="AR2337" s="100"/>
      <c r="AS2337" s="100"/>
      <c r="AT2337" s="100"/>
      <c r="AU2337" s="100"/>
    </row>
    <row r="2338" spans="3:47" x14ac:dyDescent="0.2">
      <c r="C2338" s="26"/>
      <c r="D2338" s="26"/>
      <c r="AA2338" s="100"/>
      <c r="AB2338" s="100"/>
      <c r="AC2338" s="100"/>
      <c r="AD2338" s="100"/>
      <c r="AE2338" s="100"/>
      <c r="AF2338" s="122"/>
      <c r="AG2338" s="121"/>
      <c r="AN2338" s="100"/>
      <c r="AO2338" s="100"/>
      <c r="AP2338" s="100"/>
      <c r="AQ2338" s="100"/>
      <c r="AR2338" s="100"/>
      <c r="AS2338" s="100"/>
      <c r="AT2338" s="100"/>
      <c r="AU2338" s="100"/>
    </row>
    <row r="2339" spans="3:47" x14ac:dyDescent="0.2">
      <c r="C2339" s="26"/>
      <c r="D2339" s="26"/>
      <c r="AA2339" s="100"/>
      <c r="AB2339" s="100"/>
      <c r="AC2339" s="100"/>
      <c r="AD2339" s="100"/>
      <c r="AE2339" s="100"/>
      <c r="AF2339" s="122"/>
      <c r="AG2339" s="121"/>
      <c r="AN2339" s="100"/>
      <c r="AO2339" s="100"/>
      <c r="AP2339" s="100"/>
      <c r="AQ2339" s="100"/>
      <c r="AR2339" s="100"/>
      <c r="AS2339" s="100"/>
      <c r="AT2339" s="100"/>
      <c r="AU2339" s="100"/>
    </row>
    <row r="2340" spans="3:47" x14ac:dyDescent="0.2">
      <c r="C2340" s="26"/>
      <c r="D2340" s="26"/>
      <c r="AA2340" s="100"/>
      <c r="AB2340" s="100"/>
      <c r="AC2340" s="100"/>
      <c r="AD2340" s="100"/>
      <c r="AE2340" s="100"/>
      <c r="AF2340" s="122"/>
      <c r="AG2340" s="121"/>
      <c r="AN2340" s="100"/>
      <c r="AO2340" s="100"/>
      <c r="AP2340" s="100"/>
      <c r="AQ2340" s="100"/>
      <c r="AR2340" s="100"/>
      <c r="AS2340" s="100"/>
      <c r="AT2340" s="100"/>
      <c r="AU2340" s="100"/>
    </row>
    <row r="2341" spans="3:47" x14ac:dyDescent="0.2">
      <c r="C2341" s="26"/>
      <c r="D2341" s="26"/>
      <c r="AA2341" s="100"/>
      <c r="AB2341" s="100"/>
      <c r="AC2341" s="100"/>
      <c r="AD2341" s="100"/>
      <c r="AE2341" s="100"/>
      <c r="AF2341" s="122"/>
      <c r="AG2341" s="121"/>
      <c r="AN2341" s="100"/>
      <c r="AO2341" s="100"/>
      <c r="AP2341" s="100"/>
      <c r="AQ2341" s="100"/>
      <c r="AR2341" s="100"/>
      <c r="AS2341" s="100"/>
      <c r="AT2341" s="100"/>
      <c r="AU2341" s="100"/>
    </row>
    <row r="2342" spans="3:47" x14ac:dyDescent="0.2">
      <c r="C2342" s="26"/>
      <c r="D2342" s="26"/>
      <c r="AA2342" s="100"/>
      <c r="AB2342" s="100"/>
      <c r="AC2342" s="100"/>
      <c r="AD2342" s="100"/>
      <c r="AE2342" s="100"/>
      <c r="AF2342" s="122"/>
      <c r="AG2342" s="121"/>
      <c r="AN2342" s="100"/>
      <c r="AO2342" s="100"/>
      <c r="AP2342" s="100"/>
      <c r="AQ2342" s="100"/>
      <c r="AR2342" s="100"/>
      <c r="AS2342" s="100"/>
      <c r="AT2342" s="100"/>
      <c r="AU2342" s="100"/>
    </row>
    <row r="2343" spans="3:47" x14ac:dyDescent="0.2">
      <c r="C2343" s="26"/>
      <c r="D2343" s="26"/>
      <c r="AA2343" s="100"/>
      <c r="AB2343" s="100"/>
      <c r="AC2343" s="100"/>
      <c r="AD2343" s="100"/>
      <c r="AE2343" s="100"/>
      <c r="AF2343" s="122"/>
      <c r="AG2343" s="121"/>
      <c r="AN2343" s="100"/>
      <c r="AO2343" s="100"/>
      <c r="AP2343" s="100"/>
      <c r="AQ2343" s="100"/>
      <c r="AR2343" s="100"/>
      <c r="AS2343" s="100"/>
      <c r="AT2343" s="100"/>
      <c r="AU2343" s="100"/>
    </row>
    <row r="2344" spans="3:47" x14ac:dyDescent="0.2">
      <c r="C2344" s="26"/>
      <c r="D2344" s="26"/>
      <c r="AA2344" s="100"/>
      <c r="AB2344" s="100"/>
      <c r="AC2344" s="100"/>
      <c r="AD2344" s="100"/>
      <c r="AE2344" s="100"/>
      <c r="AF2344" s="122"/>
      <c r="AG2344" s="121"/>
      <c r="AN2344" s="100"/>
      <c r="AO2344" s="100"/>
      <c r="AP2344" s="100"/>
      <c r="AQ2344" s="100"/>
      <c r="AR2344" s="100"/>
      <c r="AS2344" s="100"/>
      <c r="AT2344" s="100"/>
      <c r="AU2344" s="100"/>
    </row>
    <row r="2345" spans="3:47" x14ac:dyDescent="0.2">
      <c r="C2345" s="26"/>
      <c r="D2345" s="26"/>
      <c r="AA2345" s="100"/>
      <c r="AB2345" s="100"/>
      <c r="AC2345" s="100"/>
      <c r="AD2345" s="100"/>
      <c r="AE2345" s="100"/>
      <c r="AF2345" s="122"/>
      <c r="AG2345" s="121"/>
      <c r="AN2345" s="100"/>
      <c r="AO2345" s="100"/>
      <c r="AP2345" s="100"/>
      <c r="AQ2345" s="100"/>
      <c r="AR2345" s="100"/>
      <c r="AS2345" s="100"/>
      <c r="AT2345" s="100"/>
      <c r="AU2345" s="100"/>
    </row>
    <row r="2346" spans="3:47" x14ac:dyDescent="0.2">
      <c r="C2346" s="26"/>
      <c r="D2346" s="26"/>
      <c r="AA2346" s="100"/>
      <c r="AB2346" s="100"/>
      <c r="AC2346" s="100"/>
      <c r="AD2346" s="100"/>
      <c r="AE2346" s="100"/>
      <c r="AF2346" s="122"/>
      <c r="AG2346" s="121"/>
      <c r="AN2346" s="100"/>
      <c r="AO2346" s="100"/>
      <c r="AP2346" s="100"/>
      <c r="AQ2346" s="100"/>
      <c r="AR2346" s="100"/>
      <c r="AS2346" s="100"/>
      <c r="AT2346" s="100"/>
      <c r="AU2346" s="100"/>
    </row>
    <row r="2347" spans="3:47" x14ac:dyDescent="0.2">
      <c r="C2347" s="26"/>
      <c r="D2347" s="26"/>
      <c r="AA2347" s="100"/>
      <c r="AB2347" s="100"/>
      <c r="AC2347" s="100"/>
      <c r="AD2347" s="100"/>
      <c r="AE2347" s="100"/>
      <c r="AF2347" s="122"/>
      <c r="AG2347" s="121"/>
      <c r="AN2347" s="100"/>
      <c r="AO2347" s="100"/>
      <c r="AP2347" s="100"/>
      <c r="AQ2347" s="100"/>
      <c r="AR2347" s="100"/>
      <c r="AS2347" s="100"/>
      <c r="AT2347" s="100"/>
      <c r="AU2347" s="100"/>
    </row>
    <row r="2348" spans="3:47" x14ac:dyDescent="0.2">
      <c r="C2348" s="26"/>
      <c r="D2348" s="26"/>
      <c r="AA2348" s="100"/>
      <c r="AB2348" s="100"/>
      <c r="AC2348" s="100"/>
      <c r="AD2348" s="100"/>
      <c r="AE2348" s="100"/>
      <c r="AF2348" s="122"/>
      <c r="AG2348" s="121"/>
      <c r="AN2348" s="100"/>
      <c r="AO2348" s="100"/>
      <c r="AP2348" s="100"/>
      <c r="AQ2348" s="100"/>
      <c r="AR2348" s="100"/>
      <c r="AS2348" s="100"/>
      <c r="AT2348" s="100"/>
      <c r="AU2348" s="100"/>
    </row>
    <row r="2349" spans="3:47" x14ac:dyDescent="0.2">
      <c r="C2349" s="26"/>
      <c r="D2349" s="26"/>
      <c r="AA2349" s="100"/>
      <c r="AB2349" s="100"/>
      <c r="AC2349" s="100"/>
      <c r="AD2349" s="100"/>
      <c r="AE2349" s="100"/>
      <c r="AF2349" s="122"/>
      <c r="AG2349" s="121"/>
      <c r="AN2349" s="100"/>
      <c r="AO2349" s="100"/>
      <c r="AP2349" s="100"/>
      <c r="AQ2349" s="100"/>
      <c r="AR2349" s="100"/>
      <c r="AS2349" s="100"/>
      <c r="AT2349" s="100"/>
      <c r="AU2349" s="100"/>
    </row>
    <row r="2350" spans="3:47" x14ac:dyDescent="0.2">
      <c r="C2350" s="26"/>
      <c r="D2350" s="26"/>
      <c r="AA2350" s="100"/>
      <c r="AB2350" s="100"/>
      <c r="AC2350" s="100"/>
      <c r="AD2350" s="100"/>
      <c r="AE2350" s="100"/>
      <c r="AF2350" s="122"/>
      <c r="AG2350" s="121"/>
      <c r="AN2350" s="100"/>
      <c r="AO2350" s="100"/>
      <c r="AP2350" s="100"/>
      <c r="AQ2350" s="100"/>
      <c r="AR2350" s="100"/>
      <c r="AS2350" s="100"/>
      <c r="AT2350" s="100"/>
      <c r="AU2350" s="100"/>
    </row>
    <row r="2351" spans="3:47" x14ac:dyDescent="0.2">
      <c r="C2351" s="26"/>
      <c r="D2351" s="26"/>
      <c r="AA2351" s="100"/>
      <c r="AB2351" s="100"/>
      <c r="AC2351" s="100"/>
      <c r="AD2351" s="100"/>
      <c r="AE2351" s="100"/>
      <c r="AF2351" s="122"/>
      <c r="AG2351" s="121"/>
      <c r="AN2351" s="100"/>
      <c r="AO2351" s="100"/>
      <c r="AP2351" s="100"/>
      <c r="AQ2351" s="100"/>
      <c r="AR2351" s="100"/>
      <c r="AS2351" s="100"/>
      <c r="AT2351" s="100"/>
      <c r="AU2351" s="100"/>
    </row>
    <row r="2352" spans="3:47" x14ac:dyDescent="0.2">
      <c r="C2352" s="26"/>
      <c r="D2352" s="26"/>
      <c r="AA2352" s="100"/>
      <c r="AB2352" s="100"/>
      <c r="AC2352" s="100"/>
      <c r="AD2352" s="100"/>
      <c r="AE2352" s="100"/>
      <c r="AF2352" s="122"/>
      <c r="AG2352" s="121"/>
      <c r="AN2352" s="100"/>
      <c r="AO2352" s="100"/>
      <c r="AP2352" s="100"/>
      <c r="AQ2352" s="100"/>
      <c r="AR2352" s="100"/>
      <c r="AS2352" s="100"/>
      <c r="AT2352" s="100"/>
      <c r="AU2352" s="100"/>
    </row>
    <row r="2353" spans="3:47" x14ac:dyDescent="0.2">
      <c r="C2353" s="26"/>
      <c r="D2353" s="26"/>
      <c r="AA2353" s="100"/>
      <c r="AB2353" s="100"/>
      <c r="AC2353" s="100"/>
      <c r="AD2353" s="100"/>
      <c r="AE2353" s="100"/>
      <c r="AF2353" s="122"/>
      <c r="AG2353" s="121"/>
      <c r="AN2353" s="100"/>
      <c r="AO2353" s="100"/>
      <c r="AP2353" s="100"/>
      <c r="AQ2353" s="100"/>
      <c r="AR2353" s="100"/>
      <c r="AS2353" s="100"/>
      <c r="AT2353" s="100"/>
      <c r="AU2353" s="100"/>
    </row>
    <row r="2354" spans="3:47" x14ac:dyDescent="0.2">
      <c r="C2354" s="26"/>
      <c r="D2354" s="26"/>
      <c r="AA2354" s="100"/>
      <c r="AB2354" s="100"/>
      <c r="AC2354" s="100"/>
      <c r="AD2354" s="100"/>
      <c r="AE2354" s="100"/>
      <c r="AF2354" s="122"/>
      <c r="AG2354" s="121"/>
      <c r="AN2354" s="100"/>
      <c r="AO2354" s="100"/>
      <c r="AP2354" s="100"/>
      <c r="AQ2354" s="100"/>
      <c r="AR2354" s="100"/>
      <c r="AS2354" s="100"/>
      <c r="AT2354" s="100"/>
      <c r="AU2354" s="100"/>
    </row>
    <row r="2355" spans="3:47" x14ac:dyDescent="0.2">
      <c r="C2355" s="26"/>
      <c r="D2355" s="26"/>
      <c r="AA2355" s="100"/>
      <c r="AB2355" s="100"/>
      <c r="AC2355" s="100"/>
      <c r="AD2355" s="100"/>
      <c r="AE2355" s="100"/>
      <c r="AF2355" s="122"/>
      <c r="AG2355" s="121"/>
      <c r="AN2355" s="100"/>
      <c r="AO2355" s="100"/>
      <c r="AP2355" s="100"/>
      <c r="AQ2355" s="100"/>
      <c r="AR2355" s="100"/>
      <c r="AS2355" s="100"/>
      <c r="AT2355" s="100"/>
      <c r="AU2355" s="100"/>
    </row>
    <row r="2356" spans="3:47" x14ac:dyDescent="0.2">
      <c r="C2356" s="26"/>
      <c r="D2356" s="26"/>
      <c r="AA2356" s="100"/>
      <c r="AB2356" s="100"/>
      <c r="AC2356" s="100"/>
      <c r="AD2356" s="100"/>
      <c r="AE2356" s="100"/>
      <c r="AF2356" s="122"/>
      <c r="AG2356" s="121"/>
      <c r="AN2356" s="100"/>
      <c r="AO2356" s="100"/>
      <c r="AP2356" s="100"/>
      <c r="AQ2356" s="100"/>
      <c r="AR2356" s="100"/>
      <c r="AS2356" s="100"/>
      <c r="AT2356" s="100"/>
      <c r="AU2356" s="100"/>
    </row>
    <row r="2357" spans="3:47" x14ac:dyDescent="0.2">
      <c r="C2357" s="26"/>
      <c r="D2357" s="26"/>
      <c r="AA2357" s="100"/>
      <c r="AB2357" s="100"/>
      <c r="AC2357" s="100"/>
      <c r="AD2357" s="100"/>
      <c r="AE2357" s="100"/>
      <c r="AF2357" s="122"/>
      <c r="AG2357" s="121"/>
      <c r="AN2357" s="100"/>
      <c r="AO2357" s="100"/>
      <c r="AP2357" s="100"/>
      <c r="AQ2357" s="100"/>
      <c r="AR2357" s="100"/>
      <c r="AS2357" s="100"/>
      <c r="AT2357" s="100"/>
      <c r="AU2357" s="100"/>
    </row>
    <row r="2358" spans="3:47" x14ac:dyDescent="0.2">
      <c r="C2358" s="26"/>
      <c r="D2358" s="26"/>
      <c r="AA2358" s="100"/>
      <c r="AB2358" s="100"/>
      <c r="AC2358" s="100"/>
      <c r="AD2358" s="100"/>
      <c r="AE2358" s="100"/>
      <c r="AF2358" s="122"/>
      <c r="AG2358" s="121"/>
      <c r="AN2358" s="100"/>
      <c r="AO2358" s="100"/>
      <c r="AP2358" s="100"/>
      <c r="AQ2358" s="100"/>
      <c r="AR2358" s="100"/>
      <c r="AS2358" s="100"/>
      <c r="AT2358" s="100"/>
      <c r="AU2358" s="100"/>
    </row>
    <row r="2359" spans="3:47" x14ac:dyDescent="0.2">
      <c r="C2359" s="26"/>
      <c r="D2359" s="26"/>
      <c r="AA2359" s="100"/>
      <c r="AB2359" s="100"/>
      <c r="AC2359" s="100"/>
      <c r="AD2359" s="100"/>
      <c r="AE2359" s="100"/>
      <c r="AF2359" s="122"/>
      <c r="AG2359" s="121"/>
      <c r="AN2359" s="100"/>
      <c r="AO2359" s="100"/>
      <c r="AP2359" s="100"/>
      <c r="AQ2359" s="100"/>
      <c r="AR2359" s="100"/>
      <c r="AS2359" s="100"/>
      <c r="AT2359" s="100"/>
      <c r="AU2359" s="100"/>
    </row>
    <row r="2360" spans="3:47" x14ac:dyDescent="0.2">
      <c r="C2360" s="26"/>
      <c r="D2360" s="26"/>
      <c r="AA2360" s="100"/>
      <c r="AB2360" s="100"/>
      <c r="AC2360" s="100"/>
      <c r="AD2360" s="100"/>
      <c r="AE2360" s="100"/>
      <c r="AF2360" s="122"/>
      <c r="AG2360" s="121"/>
      <c r="AN2360" s="100"/>
      <c r="AO2360" s="100"/>
      <c r="AP2360" s="100"/>
      <c r="AQ2360" s="100"/>
      <c r="AR2360" s="100"/>
      <c r="AS2360" s="100"/>
      <c r="AT2360" s="100"/>
      <c r="AU2360" s="100"/>
    </row>
    <row r="2361" spans="3:47" x14ac:dyDescent="0.2">
      <c r="C2361" s="26"/>
      <c r="D2361" s="26"/>
      <c r="AA2361" s="100"/>
      <c r="AB2361" s="100"/>
      <c r="AC2361" s="100"/>
      <c r="AD2361" s="100"/>
      <c r="AE2361" s="100"/>
      <c r="AF2361" s="122"/>
      <c r="AG2361" s="121"/>
      <c r="AN2361" s="100"/>
      <c r="AO2361" s="100"/>
      <c r="AP2361" s="100"/>
      <c r="AQ2361" s="100"/>
      <c r="AR2361" s="100"/>
      <c r="AS2361" s="100"/>
      <c r="AT2361" s="100"/>
      <c r="AU2361" s="100"/>
    </row>
    <row r="2362" spans="3:47" x14ac:dyDescent="0.2">
      <c r="C2362" s="26"/>
      <c r="D2362" s="26"/>
      <c r="AA2362" s="100"/>
      <c r="AB2362" s="100"/>
      <c r="AC2362" s="100"/>
      <c r="AD2362" s="100"/>
      <c r="AE2362" s="100"/>
      <c r="AF2362" s="122"/>
      <c r="AG2362" s="121"/>
      <c r="AN2362" s="100"/>
      <c r="AO2362" s="100"/>
      <c r="AP2362" s="100"/>
      <c r="AQ2362" s="100"/>
      <c r="AR2362" s="100"/>
      <c r="AS2362" s="100"/>
      <c r="AT2362" s="100"/>
      <c r="AU2362" s="100"/>
    </row>
    <row r="2363" spans="3:47" x14ac:dyDescent="0.2">
      <c r="C2363" s="26"/>
      <c r="D2363" s="26"/>
      <c r="AA2363" s="100"/>
      <c r="AB2363" s="100"/>
      <c r="AC2363" s="100"/>
      <c r="AD2363" s="100"/>
      <c r="AE2363" s="100"/>
      <c r="AF2363" s="122"/>
      <c r="AG2363" s="121"/>
      <c r="AN2363" s="100"/>
      <c r="AO2363" s="100"/>
      <c r="AP2363" s="100"/>
      <c r="AQ2363" s="100"/>
      <c r="AR2363" s="100"/>
      <c r="AS2363" s="100"/>
      <c r="AT2363" s="100"/>
      <c r="AU2363" s="100"/>
    </row>
    <row r="2364" spans="3:47" x14ac:dyDescent="0.2">
      <c r="C2364" s="26"/>
      <c r="D2364" s="26"/>
      <c r="AA2364" s="100"/>
      <c r="AB2364" s="100"/>
      <c r="AC2364" s="100"/>
      <c r="AD2364" s="100"/>
      <c r="AE2364" s="100"/>
      <c r="AF2364" s="122"/>
      <c r="AG2364" s="121"/>
      <c r="AN2364" s="100"/>
      <c r="AO2364" s="100"/>
      <c r="AP2364" s="100"/>
      <c r="AQ2364" s="100"/>
      <c r="AR2364" s="100"/>
      <c r="AS2364" s="100"/>
      <c r="AT2364" s="100"/>
      <c r="AU2364" s="100"/>
    </row>
    <row r="2365" spans="3:47" x14ac:dyDescent="0.2">
      <c r="C2365" s="26"/>
      <c r="D2365" s="26"/>
      <c r="AA2365" s="100"/>
      <c r="AB2365" s="100"/>
      <c r="AC2365" s="100"/>
      <c r="AD2365" s="100"/>
      <c r="AE2365" s="100"/>
      <c r="AF2365" s="122"/>
      <c r="AG2365" s="121"/>
      <c r="AN2365" s="100"/>
      <c r="AO2365" s="100"/>
      <c r="AP2365" s="100"/>
      <c r="AQ2365" s="100"/>
      <c r="AR2365" s="100"/>
      <c r="AS2365" s="100"/>
      <c r="AT2365" s="100"/>
      <c r="AU2365" s="100"/>
    </row>
    <row r="2366" spans="3:47" x14ac:dyDescent="0.2">
      <c r="C2366" s="26"/>
      <c r="D2366" s="26"/>
      <c r="AA2366" s="100"/>
      <c r="AB2366" s="100"/>
      <c r="AC2366" s="100"/>
      <c r="AD2366" s="100"/>
      <c r="AE2366" s="100"/>
      <c r="AF2366" s="122"/>
      <c r="AG2366" s="121"/>
      <c r="AN2366" s="100"/>
      <c r="AO2366" s="100"/>
      <c r="AP2366" s="100"/>
      <c r="AQ2366" s="100"/>
      <c r="AR2366" s="100"/>
      <c r="AS2366" s="100"/>
      <c r="AT2366" s="100"/>
      <c r="AU2366" s="100"/>
    </row>
    <row r="2367" spans="3:47" x14ac:dyDescent="0.2">
      <c r="C2367" s="26"/>
      <c r="D2367" s="26"/>
      <c r="AA2367" s="100"/>
      <c r="AB2367" s="100"/>
      <c r="AC2367" s="100"/>
      <c r="AD2367" s="100"/>
      <c r="AE2367" s="100"/>
      <c r="AF2367" s="122"/>
      <c r="AG2367" s="121"/>
      <c r="AN2367" s="100"/>
      <c r="AO2367" s="100"/>
      <c r="AP2367" s="100"/>
      <c r="AQ2367" s="100"/>
      <c r="AR2367" s="100"/>
      <c r="AS2367" s="100"/>
      <c r="AT2367" s="100"/>
      <c r="AU2367" s="100"/>
    </row>
    <row r="2368" spans="3:47" x14ac:dyDescent="0.2">
      <c r="C2368" s="26"/>
      <c r="D2368" s="26"/>
      <c r="AA2368" s="100"/>
      <c r="AB2368" s="100"/>
      <c r="AC2368" s="100"/>
      <c r="AD2368" s="100"/>
      <c r="AE2368" s="100"/>
      <c r="AF2368" s="122"/>
      <c r="AG2368" s="121"/>
      <c r="AN2368" s="100"/>
      <c r="AO2368" s="100"/>
      <c r="AP2368" s="100"/>
      <c r="AQ2368" s="100"/>
      <c r="AR2368" s="100"/>
      <c r="AS2368" s="100"/>
      <c r="AT2368" s="100"/>
      <c r="AU2368" s="100"/>
    </row>
    <row r="2369" spans="3:47" x14ac:dyDescent="0.2">
      <c r="C2369" s="26"/>
      <c r="D2369" s="26"/>
      <c r="AA2369" s="100"/>
      <c r="AB2369" s="100"/>
      <c r="AC2369" s="100"/>
      <c r="AD2369" s="100"/>
      <c r="AE2369" s="100"/>
      <c r="AF2369" s="122"/>
      <c r="AG2369" s="121"/>
      <c r="AN2369" s="100"/>
      <c r="AO2369" s="100"/>
      <c r="AP2369" s="100"/>
      <c r="AQ2369" s="100"/>
      <c r="AR2369" s="100"/>
      <c r="AS2369" s="100"/>
      <c r="AT2369" s="100"/>
      <c r="AU2369" s="100"/>
    </row>
    <row r="2370" spans="3:47" x14ac:dyDescent="0.2">
      <c r="C2370" s="26"/>
      <c r="D2370" s="26"/>
      <c r="AA2370" s="100"/>
      <c r="AB2370" s="100"/>
      <c r="AC2370" s="100"/>
      <c r="AD2370" s="100"/>
      <c r="AE2370" s="100"/>
      <c r="AF2370" s="122"/>
      <c r="AG2370" s="121"/>
      <c r="AN2370" s="100"/>
      <c r="AO2370" s="100"/>
      <c r="AP2370" s="100"/>
      <c r="AQ2370" s="100"/>
      <c r="AR2370" s="100"/>
      <c r="AS2370" s="100"/>
      <c r="AT2370" s="100"/>
      <c r="AU2370" s="100"/>
    </row>
    <row r="2371" spans="3:47" x14ac:dyDescent="0.2">
      <c r="C2371" s="26"/>
      <c r="D2371" s="26"/>
      <c r="AA2371" s="100"/>
      <c r="AB2371" s="100"/>
      <c r="AC2371" s="100"/>
      <c r="AD2371" s="100"/>
      <c r="AE2371" s="100"/>
      <c r="AF2371" s="122"/>
      <c r="AG2371" s="121"/>
      <c r="AN2371" s="100"/>
      <c r="AO2371" s="100"/>
      <c r="AP2371" s="100"/>
      <c r="AQ2371" s="100"/>
      <c r="AR2371" s="100"/>
      <c r="AS2371" s="100"/>
      <c r="AT2371" s="100"/>
      <c r="AU2371" s="100"/>
    </row>
    <row r="2372" spans="3:47" x14ac:dyDescent="0.2">
      <c r="C2372" s="26"/>
      <c r="D2372" s="26"/>
      <c r="AA2372" s="100"/>
      <c r="AB2372" s="100"/>
      <c r="AC2372" s="100"/>
      <c r="AD2372" s="100"/>
      <c r="AE2372" s="100"/>
      <c r="AF2372" s="122"/>
      <c r="AG2372" s="121"/>
      <c r="AN2372" s="100"/>
      <c r="AO2372" s="100"/>
      <c r="AP2372" s="100"/>
      <c r="AQ2372" s="100"/>
      <c r="AR2372" s="100"/>
      <c r="AS2372" s="100"/>
      <c r="AT2372" s="100"/>
      <c r="AU2372" s="100"/>
    </row>
    <row r="2373" spans="3:47" x14ac:dyDescent="0.2">
      <c r="C2373" s="26"/>
      <c r="D2373" s="26"/>
      <c r="AA2373" s="100"/>
      <c r="AB2373" s="100"/>
      <c r="AC2373" s="100"/>
      <c r="AD2373" s="100"/>
      <c r="AE2373" s="100"/>
      <c r="AF2373" s="122"/>
      <c r="AG2373" s="121"/>
      <c r="AN2373" s="100"/>
      <c r="AO2373" s="100"/>
      <c r="AP2373" s="100"/>
      <c r="AQ2373" s="100"/>
      <c r="AR2373" s="100"/>
      <c r="AS2373" s="100"/>
      <c r="AT2373" s="100"/>
      <c r="AU2373" s="100"/>
    </row>
    <row r="2374" spans="3:47" x14ac:dyDescent="0.2">
      <c r="C2374" s="26"/>
      <c r="D2374" s="26"/>
      <c r="AA2374" s="100"/>
      <c r="AB2374" s="100"/>
      <c r="AC2374" s="100"/>
      <c r="AD2374" s="100"/>
      <c r="AE2374" s="100"/>
      <c r="AF2374" s="122"/>
      <c r="AG2374" s="121"/>
      <c r="AN2374" s="100"/>
      <c r="AO2374" s="100"/>
      <c r="AP2374" s="100"/>
      <c r="AQ2374" s="100"/>
      <c r="AR2374" s="100"/>
      <c r="AS2374" s="100"/>
      <c r="AT2374" s="100"/>
      <c r="AU2374" s="100"/>
    </row>
    <row r="2375" spans="3:47" x14ac:dyDescent="0.2">
      <c r="C2375" s="26"/>
      <c r="D2375" s="26"/>
      <c r="AA2375" s="100"/>
      <c r="AB2375" s="100"/>
      <c r="AC2375" s="100"/>
      <c r="AD2375" s="100"/>
      <c r="AE2375" s="100"/>
      <c r="AF2375" s="122"/>
      <c r="AG2375" s="121"/>
      <c r="AN2375" s="100"/>
      <c r="AO2375" s="100"/>
      <c r="AP2375" s="100"/>
      <c r="AQ2375" s="100"/>
      <c r="AR2375" s="100"/>
      <c r="AS2375" s="100"/>
      <c r="AT2375" s="100"/>
      <c r="AU2375" s="100"/>
    </row>
    <row r="2376" spans="3:47" x14ac:dyDescent="0.2">
      <c r="C2376" s="26"/>
      <c r="D2376" s="26"/>
      <c r="AA2376" s="100"/>
      <c r="AB2376" s="100"/>
      <c r="AC2376" s="100"/>
      <c r="AD2376" s="100"/>
      <c r="AE2376" s="100"/>
      <c r="AF2376" s="122"/>
      <c r="AG2376" s="121"/>
      <c r="AN2376" s="100"/>
      <c r="AO2376" s="100"/>
      <c r="AP2376" s="100"/>
      <c r="AQ2376" s="100"/>
      <c r="AR2376" s="100"/>
      <c r="AS2376" s="100"/>
      <c r="AT2376" s="100"/>
      <c r="AU2376" s="100"/>
    </row>
    <row r="2377" spans="3:47" x14ac:dyDescent="0.2">
      <c r="C2377" s="26"/>
      <c r="D2377" s="26"/>
      <c r="AA2377" s="100"/>
      <c r="AB2377" s="100"/>
      <c r="AC2377" s="100"/>
      <c r="AD2377" s="100"/>
      <c r="AE2377" s="100"/>
      <c r="AF2377" s="122"/>
      <c r="AG2377" s="121"/>
      <c r="AN2377" s="100"/>
      <c r="AO2377" s="100"/>
      <c r="AP2377" s="100"/>
      <c r="AQ2377" s="100"/>
      <c r="AR2377" s="100"/>
      <c r="AS2377" s="100"/>
      <c r="AT2377" s="100"/>
      <c r="AU2377" s="100"/>
    </row>
    <row r="2378" spans="3:47" x14ac:dyDescent="0.2">
      <c r="C2378" s="26"/>
      <c r="D2378" s="26"/>
      <c r="AA2378" s="100"/>
      <c r="AB2378" s="100"/>
      <c r="AC2378" s="100"/>
      <c r="AD2378" s="100"/>
      <c r="AE2378" s="100"/>
      <c r="AF2378" s="122"/>
      <c r="AG2378" s="121"/>
      <c r="AN2378" s="100"/>
      <c r="AO2378" s="100"/>
      <c r="AP2378" s="100"/>
      <c r="AQ2378" s="100"/>
      <c r="AR2378" s="100"/>
      <c r="AS2378" s="100"/>
      <c r="AT2378" s="100"/>
      <c r="AU2378" s="100"/>
    </row>
    <row r="2379" spans="3:47" x14ac:dyDescent="0.2">
      <c r="C2379" s="26"/>
      <c r="D2379" s="26"/>
      <c r="AA2379" s="100"/>
      <c r="AB2379" s="100"/>
      <c r="AC2379" s="100"/>
      <c r="AD2379" s="100"/>
      <c r="AE2379" s="100"/>
      <c r="AF2379" s="122"/>
      <c r="AG2379" s="121"/>
      <c r="AN2379" s="100"/>
      <c r="AO2379" s="100"/>
      <c r="AP2379" s="100"/>
      <c r="AQ2379" s="100"/>
      <c r="AR2379" s="100"/>
      <c r="AS2379" s="100"/>
      <c r="AT2379" s="100"/>
      <c r="AU2379" s="100"/>
    </row>
    <row r="2380" spans="3:47" x14ac:dyDescent="0.2">
      <c r="C2380" s="26"/>
      <c r="D2380" s="26"/>
      <c r="AA2380" s="100"/>
      <c r="AB2380" s="100"/>
      <c r="AC2380" s="100"/>
      <c r="AD2380" s="100"/>
      <c r="AE2380" s="100"/>
      <c r="AF2380" s="122"/>
      <c r="AG2380" s="121"/>
      <c r="AN2380" s="100"/>
      <c r="AO2380" s="100"/>
      <c r="AP2380" s="100"/>
      <c r="AQ2380" s="100"/>
      <c r="AR2380" s="100"/>
      <c r="AS2380" s="100"/>
      <c r="AT2380" s="100"/>
      <c r="AU2380" s="100"/>
    </row>
    <row r="2381" spans="3:47" x14ac:dyDescent="0.2">
      <c r="C2381" s="26"/>
      <c r="D2381" s="26"/>
      <c r="AA2381" s="100"/>
      <c r="AB2381" s="100"/>
      <c r="AC2381" s="100"/>
      <c r="AD2381" s="100"/>
      <c r="AE2381" s="100"/>
      <c r="AF2381" s="122"/>
      <c r="AG2381" s="121"/>
      <c r="AN2381" s="100"/>
      <c r="AO2381" s="100"/>
      <c r="AP2381" s="100"/>
      <c r="AQ2381" s="100"/>
      <c r="AR2381" s="100"/>
      <c r="AS2381" s="100"/>
      <c r="AT2381" s="100"/>
      <c r="AU2381" s="100"/>
    </row>
    <row r="2382" spans="3:47" x14ac:dyDescent="0.2">
      <c r="C2382" s="26"/>
      <c r="D2382" s="26"/>
      <c r="AA2382" s="100"/>
      <c r="AB2382" s="100"/>
      <c r="AC2382" s="100"/>
      <c r="AD2382" s="100"/>
      <c r="AE2382" s="100"/>
      <c r="AF2382" s="122"/>
      <c r="AG2382" s="121"/>
      <c r="AN2382" s="100"/>
      <c r="AO2382" s="100"/>
      <c r="AP2382" s="100"/>
      <c r="AQ2382" s="100"/>
      <c r="AR2382" s="100"/>
      <c r="AS2382" s="100"/>
      <c r="AT2382" s="100"/>
      <c r="AU2382" s="100"/>
    </row>
    <row r="2383" spans="3:47" x14ac:dyDescent="0.2">
      <c r="C2383" s="26"/>
      <c r="D2383" s="26"/>
      <c r="AA2383" s="100"/>
      <c r="AB2383" s="100"/>
      <c r="AC2383" s="100"/>
      <c r="AD2383" s="100"/>
      <c r="AE2383" s="100"/>
      <c r="AF2383" s="122"/>
      <c r="AG2383" s="121"/>
      <c r="AN2383" s="100"/>
      <c r="AO2383" s="100"/>
      <c r="AP2383" s="100"/>
      <c r="AQ2383" s="100"/>
      <c r="AR2383" s="100"/>
      <c r="AS2383" s="100"/>
      <c r="AT2383" s="100"/>
      <c r="AU2383" s="100"/>
    </row>
    <row r="2384" spans="3:47" x14ac:dyDescent="0.2">
      <c r="C2384" s="26"/>
      <c r="D2384" s="26"/>
      <c r="AA2384" s="100"/>
      <c r="AB2384" s="100"/>
      <c r="AC2384" s="100"/>
      <c r="AD2384" s="100"/>
      <c r="AE2384" s="100"/>
      <c r="AF2384" s="122"/>
      <c r="AG2384" s="121"/>
      <c r="AN2384" s="100"/>
      <c r="AO2384" s="100"/>
      <c r="AP2384" s="100"/>
      <c r="AQ2384" s="100"/>
      <c r="AR2384" s="100"/>
      <c r="AS2384" s="100"/>
      <c r="AT2384" s="100"/>
      <c r="AU2384" s="100"/>
    </row>
    <row r="2385" spans="3:47" x14ac:dyDescent="0.2">
      <c r="C2385" s="26"/>
      <c r="D2385" s="26"/>
      <c r="AA2385" s="100"/>
      <c r="AB2385" s="100"/>
      <c r="AC2385" s="100"/>
      <c r="AD2385" s="100"/>
      <c r="AE2385" s="100"/>
      <c r="AF2385" s="122"/>
      <c r="AG2385" s="121"/>
      <c r="AN2385" s="100"/>
      <c r="AO2385" s="100"/>
      <c r="AP2385" s="100"/>
      <c r="AQ2385" s="100"/>
      <c r="AR2385" s="100"/>
      <c r="AS2385" s="100"/>
      <c r="AT2385" s="100"/>
      <c r="AU2385" s="100"/>
    </row>
    <row r="2386" spans="3:47" x14ac:dyDescent="0.2">
      <c r="C2386" s="26"/>
      <c r="D2386" s="26"/>
      <c r="AA2386" s="100"/>
      <c r="AB2386" s="100"/>
      <c r="AC2386" s="100"/>
      <c r="AD2386" s="100"/>
      <c r="AE2386" s="100"/>
      <c r="AF2386" s="122"/>
      <c r="AG2386" s="121"/>
      <c r="AN2386" s="100"/>
      <c r="AO2386" s="100"/>
      <c r="AP2386" s="100"/>
      <c r="AQ2386" s="100"/>
      <c r="AR2386" s="100"/>
      <c r="AS2386" s="100"/>
      <c r="AT2386" s="100"/>
      <c r="AU2386" s="100"/>
    </row>
    <row r="2387" spans="3:47" x14ac:dyDescent="0.2">
      <c r="C2387" s="26"/>
      <c r="D2387" s="26"/>
      <c r="AA2387" s="100"/>
      <c r="AB2387" s="100"/>
      <c r="AC2387" s="100"/>
      <c r="AD2387" s="100"/>
      <c r="AE2387" s="100"/>
      <c r="AF2387" s="122"/>
      <c r="AG2387" s="121"/>
      <c r="AN2387" s="100"/>
      <c r="AO2387" s="100"/>
      <c r="AP2387" s="100"/>
      <c r="AQ2387" s="100"/>
      <c r="AR2387" s="100"/>
      <c r="AS2387" s="100"/>
      <c r="AT2387" s="100"/>
      <c r="AU2387" s="100"/>
    </row>
    <row r="2388" spans="3:47" x14ac:dyDescent="0.2">
      <c r="C2388" s="26"/>
      <c r="D2388" s="26"/>
      <c r="AA2388" s="100"/>
      <c r="AB2388" s="100"/>
      <c r="AC2388" s="100"/>
      <c r="AD2388" s="100"/>
      <c r="AE2388" s="100"/>
      <c r="AF2388" s="122"/>
      <c r="AG2388" s="121"/>
      <c r="AN2388" s="100"/>
      <c r="AO2388" s="100"/>
      <c r="AP2388" s="100"/>
      <c r="AQ2388" s="100"/>
      <c r="AR2388" s="100"/>
      <c r="AS2388" s="100"/>
      <c r="AT2388" s="100"/>
      <c r="AU2388" s="100"/>
    </row>
    <row r="2389" spans="3:47" x14ac:dyDescent="0.2">
      <c r="C2389" s="26"/>
      <c r="D2389" s="26"/>
      <c r="AA2389" s="100"/>
      <c r="AB2389" s="100"/>
      <c r="AC2389" s="100"/>
      <c r="AD2389" s="100"/>
      <c r="AE2389" s="100"/>
      <c r="AF2389" s="122"/>
      <c r="AG2389" s="121"/>
      <c r="AN2389" s="100"/>
      <c r="AO2389" s="100"/>
      <c r="AP2389" s="100"/>
      <c r="AQ2389" s="100"/>
      <c r="AR2389" s="100"/>
      <c r="AS2389" s="100"/>
      <c r="AT2389" s="100"/>
      <c r="AU2389" s="100"/>
    </row>
    <row r="2390" spans="3:47" x14ac:dyDescent="0.2">
      <c r="C2390" s="26"/>
      <c r="D2390" s="26"/>
      <c r="AA2390" s="100"/>
      <c r="AB2390" s="100"/>
      <c r="AC2390" s="100"/>
      <c r="AD2390" s="100"/>
      <c r="AE2390" s="100"/>
      <c r="AF2390" s="122"/>
      <c r="AG2390" s="121"/>
      <c r="AN2390" s="100"/>
      <c r="AO2390" s="100"/>
      <c r="AP2390" s="100"/>
      <c r="AQ2390" s="100"/>
      <c r="AR2390" s="100"/>
      <c r="AS2390" s="100"/>
      <c r="AT2390" s="100"/>
      <c r="AU2390" s="100"/>
    </row>
    <row r="2391" spans="3:47" x14ac:dyDescent="0.2">
      <c r="C2391" s="26"/>
      <c r="D2391" s="26"/>
      <c r="AA2391" s="100"/>
      <c r="AB2391" s="100"/>
      <c r="AC2391" s="100"/>
      <c r="AD2391" s="100"/>
      <c r="AE2391" s="100"/>
      <c r="AF2391" s="122"/>
      <c r="AG2391" s="121"/>
      <c r="AN2391" s="100"/>
      <c r="AO2391" s="100"/>
      <c r="AP2391" s="100"/>
      <c r="AQ2391" s="100"/>
      <c r="AR2391" s="100"/>
      <c r="AS2391" s="100"/>
      <c r="AT2391" s="100"/>
      <c r="AU2391" s="100"/>
    </row>
    <row r="2392" spans="3:47" x14ac:dyDescent="0.2">
      <c r="C2392" s="26"/>
      <c r="D2392" s="26"/>
      <c r="AA2392" s="100"/>
      <c r="AB2392" s="100"/>
      <c r="AC2392" s="100"/>
      <c r="AD2392" s="100"/>
      <c r="AE2392" s="100"/>
      <c r="AF2392" s="122"/>
      <c r="AG2392" s="121"/>
      <c r="AN2392" s="100"/>
      <c r="AO2392" s="100"/>
      <c r="AP2392" s="100"/>
      <c r="AQ2392" s="100"/>
      <c r="AR2392" s="100"/>
      <c r="AS2392" s="100"/>
      <c r="AT2392" s="100"/>
      <c r="AU2392" s="100"/>
    </row>
    <row r="2393" spans="3:47" x14ac:dyDescent="0.2">
      <c r="AA2393" s="100"/>
      <c r="AB2393" s="100"/>
      <c r="AC2393" s="100"/>
      <c r="AD2393" s="100"/>
      <c r="AE2393" s="100"/>
      <c r="AF2393" s="122"/>
      <c r="AG2393" s="121"/>
      <c r="AN2393" s="100"/>
      <c r="AO2393" s="100"/>
      <c r="AP2393" s="100"/>
      <c r="AQ2393" s="100"/>
      <c r="AR2393" s="100"/>
      <c r="AS2393" s="100"/>
      <c r="AT2393" s="100"/>
      <c r="AU2393" s="100"/>
    </row>
    <row r="2394" spans="3:47" x14ac:dyDescent="0.2">
      <c r="AA2394" s="100"/>
      <c r="AB2394" s="100"/>
      <c r="AC2394" s="100"/>
      <c r="AD2394" s="100"/>
      <c r="AE2394" s="100"/>
      <c r="AF2394" s="122"/>
      <c r="AG2394" s="121"/>
      <c r="AN2394" s="100"/>
      <c r="AO2394" s="100"/>
      <c r="AP2394" s="100"/>
      <c r="AQ2394" s="100"/>
      <c r="AR2394" s="100"/>
      <c r="AS2394" s="100"/>
      <c r="AT2394" s="100"/>
      <c r="AU2394" s="100"/>
    </row>
    <row r="2395" spans="3:47" x14ac:dyDescent="0.2">
      <c r="AA2395" s="100"/>
      <c r="AB2395" s="100"/>
      <c r="AC2395" s="100"/>
      <c r="AD2395" s="100"/>
      <c r="AE2395" s="100"/>
      <c r="AF2395" s="122"/>
      <c r="AG2395" s="121"/>
      <c r="AN2395" s="100"/>
      <c r="AO2395" s="100"/>
      <c r="AP2395" s="100"/>
      <c r="AQ2395" s="100"/>
      <c r="AR2395" s="100"/>
      <c r="AS2395" s="100"/>
      <c r="AT2395" s="100"/>
      <c r="AU2395" s="100"/>
    </row>
    <row r="2396" spans="3:47" x14ac:dyDescent="0.2">
      <c r="AA2396" s="100"/>
      <c r="AB2396" s="100"/>
      <c r="AC2396" s="100"/>
      <c r="AD2396" s="100"/>
      <c r="AE2396" s="100"/>
      <c r="AF2396" s="122"/>
      <c r="AG2396" s="121"/>
      <c r="AN2396" s="100"/>
      <c r="AO2396" s="100"/>
      <c r="AP2396" s="100"/>
      <c r="AQ2396" s="100"/>
      <c r="AR2396" s="100"/>
      <c r="AS2396" s="100"/>
      <c r="AT2396" s="100"/>
      <c r="AU2396" s="100"/>
    </row>
    <row r="2397" spans="3:47" x14ac:dyDescent="0.2">
      <c r="AA2397" s="100"/>
      <c r="AB2397" s="100"/>
      <c r="AC2397" s="100"/>
      <c r="AD2397" s="100"/>
      <c r="AE2397" s="100"/>
      <c r="AF2397" s="122"/>
      <c r="AG2397" s="121"/>
      <c r="AN2397" s="100"/>
      <c r="AO2397" s="100"/>
      <c r="AP2397" s="100"/>
      <c r="AQ2397" s="100"/>
      <c r="AR2397" s="100"/>
      <c r="AS2397" s="100"/>
      <c r="AT2397" s="100"/>
      <c r="AU2397" s="100"/>
    </row>
    <row r="2398" spans="3:47" x14ac:dyDescent="0.2">
      <c r="AA2398" s="100"/>
      <c r="AB2398" s="100"/>
      <c r="AC2398" s="100"/>
      <c r="AD2398" s="100"/>
      <c r="AE2398" s="100"/>
      <c r="AF2398" s="122"/>
      <c r="AG2398" s="121"/>
      <c r="AN2398" s="100"/>
      <c r="AO2398" s="100"/>
      <c r="AP2398" s="100"/>
      <c r="AQ2398" s="100"/>
      <c r="AR2398" s="100"/>
      <c r="AS2398" s="100"/>
      <c r="AT2398" s="100"/>
      <c r="AU2398" s="100"/>
    </row>
    <row r="2399" spans="3:47" x14ac:dyDescent="0.2">
      <c r="AA2399" s="100"/>
      <c r="AB2399" s="100"/>
      <c r="AC2399" s="100"/>
      <c r="AD2399" s="100"/>
      <c r="AE2399" s="100"/>
      <c r="AF2399" s="122"/>
      <c r="AG2399" s="121"/>
      <c r="AN2399" s="100"/>
      <c r="AO2399" s="100"/>
      <c r="AP2399" s="100"/>
      <c r="AQ2399" s="100"/>
      <c r="AR2399" s="100"/>
      <c r="AS2399" s="100"/>
      <c r="AT2399" s="100"/>
      <c r="AU2399" s="100"/>
    </row>
    <row r="2400" spans="3:47" x14ac:dyDescent="0.2">
      <c r="AA2400" s="100"/>
      <c r="AB2400" s="100"/>
      <c r="AC2400" s="100"/>
      <c r="AD2400" s="100"/>
      <c r="AE2400" s="100"/>
      <c r="AF2400" s="122"/>
      <c r="AG2400" s="121"/>
      <c r="AN2400" s="100"/>
      <c r="AO2400" s="100"/>
      <c r="AP2400" s="100"/>
      <c r="AQ2400" s="100"/>
      <c r="AR2400" s="100"/>
      <c r="AS2400" s="100"/>
      <c r="AT2400" s="100"/>
      <c r="AU2400" s="100"/>
    </row>
    <row r="2401" spans="27:47" x14ac:dyDescent="0.2">
      <c r="AA2401" s="100"/>
      <c r="AB2401" s="100"/>
      <c r="AC2401" s="100"/>
      <c r="AD2401" s="100"/>
      <c r="AE2401" s="100"/>
      <c r="AF2401" s="122"/>
      <c r="AG2401" s="121"/>
      <c r="AN2401" s="100"/>
      <c r="AO2401" s="100"/>
      <c r="AP2401" s="100"/>
      <c r="AQ2401" s="100"/>
      <c r="AR2401" s="100"/>
      <c r="AS2401" s="100"/>
      <c r="AT2401" s="100"/>
      <c r="AU2401" s="100"/>
    </row>
    <row r="2402" spans="27:47" x14ac:dyDescent="0.2">
      <c r="AA2402" s="100"/>
      <c r="AB2402" s="100"/>
      <c r="AC2402" s="100"/>
      <c r="AD2402" s="100"/>
      <c r="AE2402" s="100"/>
      <c r="AF2402" s="122"/>
      <c r="AG2402" s="121"/>
      <c r="AN2402" s="100"/>
      <c r="AO2402" s="100"/>
      <c r="AP2402" s="100"/>
      <c r="AQ2402" s="100"/>
      <c r="AR2402" s="100"/>
      <c r="AS2402" s="100"/>
      <c r="AT2402" s="100"/>
      <c r="AU2402" s="100"/>
    </row>
    <row r="2403" spans="27:47" x14ac:dyDescent="0.2">
      <c r="AA2403" s="100"/>
      <c r="AB2403" s="100"/>
      <c r="AC2403" s="100"/>
      <c r="AD2403" s="100"/>
      <c r="AE2403" s="100"/>
      <c r="AF2403" s="122"/>
      <c r="AG2403" s="121"/>
      <c r="AN2403" s="100"/>
      <c r="AO2403" s="100"/>
      <c r="AP2403" s="100"/>
      <c r="AQ2403" s="100"/>
      <c r="AR2403" s="100"/>
      <c r="AS2403" s="100"/>
      <c r="AT2403" s="100"/>
      <c r="AU2403" s="100"/>
    </row>
    <row r="2404" spans="27:47" x14ac:dyDescent="0.2">
      <c r="AA2404" s="100"/>
      <c r="AB2404" s="100"/>
      <c r="AC2404" s="100"/>
      <c r="AD2404" s="100"/>
      <c r="AE2404" s="100"/>
      <c r="AF2404" s="122"/>
      <c r="AG2404" s="121"/>
      <c r="AN2404" s="100"/>
      <c r="AO2404" s="100"/>
      <c r="AP2404" s="100"/>
      <c r="AQ2404" s="100"/>
      <c r="AR2404" s="100"/>
      <c r="AS2404" s="100"/>
      <c r="AT2404" s="100"/>
      <c r="AU2404" s="100"/>
    </row>
    <row r="2405" spans="27:47" x14ac:dyDescent="0.2">
      <c r="AA2405" s="100"/>
      <c r="AB2405" s="100"/>
      <c r="AC2405" s="100"/>
      <c r="AD2405" s="100"/>
      <c r="AE2405" s="100"/>
      <c r="AF2405" s="122"/>
      <c r="AG2405" s="121"/>
      <c r="AN2405" s="100"/>
      <c r="AO2405" s="100"/>
      <c r="AP2405" s="100"/>
      <c r="AQ2405" s="100"/>
      <c r="AR2405" s="100"/>
      <c r="AS2405" s="100"/>
      <c r="AT2405" s="100"/>
      <c r="AU2405" s="100"/>
    </row>
    <row r="2406" spans="27:47" x14ac:dyDescent="0.2">
      <c r="AA2406" s="100"/>
      <c r="AB2406" s="100"/>
      <c r="AC2406" s="100"/>
      <c r="AD2406" s="100"/>
      <c r="AE2406" s="100"/>
      <c r="AF2406" s="122"/>
      <c r="AG2406" s="121"/>
      <c r="AN2406" s="100"/>
      <c r="AO2406" s="100"/>
      <c r="AP2406" s="100"/>
      <c r="AQ2406" s="100"/>
      <c r="AR2406" s="100"/>
      <c r="AS2406" s="100"/>
      <c r="AT2406" s="100"/>
      <c r="AU2406" s="100"/>
    </row>
    <row r="2407" spans="27:47" x14ac:dyDescent="0.2">
      <c r="AA2407" s="100"/>
      <c r="AB2407" s="100"/>
      <c r="AC2407" s="100"/>
      <c r="AD2407" s="100"/>
      <c r="AE2407" s="100"/>
      <c r="AF2407" s="122"/>
      <c r="AG2407" s="121"/>
      <c r="AN2407" s="100"/>
      <c r="AO2407" s="100"/>
      <c r="AP2407" s="100"/>
      <c r="AQ2407" s="100"/>
      <c r="AR2407" s="100"/>
      <c r="AS2407" s="100"/>
      <c r="AT2407" s="100"/>
      <c r="AU2407" s="100"/>
    </row>
    <row r="2408" spans="27:47" x14ac:dyDescent="0.2">
      <c r="AA2408" s="100"/>
      <c r="AB2408" s="100"/>
      <c r="AC2408" s="100"/>
      <c r="AD2408" s="100"/>
      <c r="AE2408" s="100"/>
      <c r="AF2408" s="122"/>
      <c r="AG2408" s="121"/>
      <c r="AN2408" s="100"/>
      <c r="AO2408" s="100"/>
      <c r="AP2408" s="100"/>
      <c r="AQ2408" s="100"/>
      <c r="AR2408" s="100"/>
      <c r="AS2408" s="100"/>
      <c r="AT2408" s="100"/>
      <c r="AU2408" s="100"/>
    </row>
    <row r="2409" spans="27:47" x14ac:dyDescent="0.2">
      <c r="AA2409" s="100"/>
      <c r="AB2409" s="100"/>
      <c r="AC2409" s="100"/>
      <c r="AD2409" s="100"/>
      <c r="AE2409" s="100"/>
      <c r="AF2409" s="122"/>
      <c r="AG2409" s="121"/>
      <c r="AN2409" s="100"/>
      <c r="AO2409" s="100"/>
      <c r="AP2409" s="100"/>
      <c r="AQ2409" s="100"/>
      <c r="AR2409" s="100"/>
      <c r="AS2409" s="100"/>
      <c r="AT2409" s="100"/>
      <c r="AU2409" s="100"/>
    </row>
    <row r="2410" spans="27:47" x14ac:dyDescent="0.2">
      <c r="AA2410" s="100"/>
      <c r="AB2410" s="100"/>
      <c r="AC2410" s="100"/>
      <c r="AD2410" s="100"/>
      <c r="AE2410" s="100"/>
      <c r="AF2410" s="122"/>
      <c r="AG2410" s="121"/>
      <c r="AN2410" s="100"/>
      <c r="AO2410" s="100"/>
      <c r="AP2410" s="100"/>
      <c r="AQ2410" s="100"/>
      <c r="AR2410" s="100"/>
      <c r="AS2410" s="100"/>
      <c r="AT2410" s="100"/>
      <c r="AU2410" s="100"/>
    </row>
    <row r="2411" spans="27:47" x14ac:dyDescent="0.2">
      <c r="AA2411" s="100"/>
      <c r="AB2411" s="100"/>
      <c r="AC2411" s="100"/>
      <c r="AD2411" s="100"/>
      <c r="AE2411" s="100"/>
      <c r="AF2411" s="122"/>
      <c r="AG2411" s="121"/>
      <c r="AN2411" s="100"/>
      <c r="AO2411" s="100"/>
      <c r="AP2411" s="100"/>
      <c r="AQ2411" s="100"/>
      <c r="AR2411" s="100"/>
      <c r="AS2411" s="100"/>
      <c r="AT2411" s="100"/>
      <c r="AU2411" s="100"/>
    </row>
    <row r="2412" spans="27:47" x14ac:dyDescent="0.2">
      <c r="AA2412" s="100"/>
      <c r="AB2412" s="100"/>
      <c r="AC2412" s="100"/>
      <c r="AD2412" s="100"/>
      <c r="AE2412" s="100"/>
      <c r="AF2412" s="122"/>
      <c r="AG2412" s="121"/>
      <c r="AN2412" s="100"/>
      <c r="AO2412" s="100"/>
      <c r="AP2412" s="100"/>
      <c r="AQ2412" s="100"/>
      <c r="AR2412" s="100"/>
      <c r="AS2412" s="100"/>
      <c r="AT2412" s="100"/>
      <c r="AU2412" s="100"/>
    </row>
    <row r="2413" spans="27:47" x14ac:dyDescent="0.2">
      <c r="AA2413" s="100"/>
      <c r="AB2413" s="100"/>
      <c r="AC2413" s="100"/>
      <c r="AD2413" s="100"/>
      <c r="AE2413" s="100"/>
      <c r="AF2413" s="122"/>
      <c r="AG2413" s="121"/>
      <c r="AN2413" s="100"/>
      <c r="AO2413" s="100"/>
      <c r="AP2413" s="100"/>
      <c r="AQ2413" s="100"/>
      <c r="AR2413" s="100"/>
      <c r="AS2413" s="100"/>
      <c r="AT2413" s="100"/>
      <c r="AU2413" s="100"/>
    </row>
    <row r="2414" spans="27:47" x14ac:dyDescent="0.2">
      <c r="AA2414" s="100"/>
      <c r="AB2414" s="100"/>
      <c r="AC2414" s="100"/>
      <c r="AD2414" s="100"/>
      <c r="AE2414" s="100"/>
      <c r="AF2414" s="122"/>
      <c r="AG2414" s="121"/>
      <c r="AN2414" s="100"/>
      <c r="AO2414" s="100"/>
      <c r="AP2414" s="100"/>
      <c r="AQ2414" s="100"/>
      <c r="AR2414" s="100"/>
      <c r="AS2414" s="100"/>
      <c r="AT2414" s="100"/>
      <c r="AU2414" s="100"/>
    </row>
    <row r="2415" spans="27:47" x14ac:dyDescent="0.2">
      <c r="AA2415" s="100"/>
      <c r="AB2415" s="100"/>
      <c r="AC2415" s="100"/>
      <c r="AD2415" s="100"/>
      <c r="AE2415" s="100"/>
      <c r="AF2415" s="122"/>
      <c r="AG2415" s="121"/>
      <c r="AN2415" s="100"/>
      <c r="AO2415" s="100"/>
      <c r="AP2415" s="100"/>
      <c r="AQ2415" s="100"/>
      <c r="AR2415" s="100"/>
      <c r="AS2415" s="100"/>
      <c r="AT2415" s="100"/>
      <c r="AU2415" s="100"/>
    </row>
    <row r="2416" spans="27:47" x14ac:dyDescent="0.2">
      <c r="AA2416" s="100"/>
      <c r="AB2416" s="100"/>
      <c r="AC2416" s="100"/>
      <c r="AD2416" s="100"/>
      <c r="AE2416" s="100"/>
      <c r="AF2416" s="122"/>
      <c r="AG2416" s="121"/>
      <c r="AN2416" s="100"/>
      <c r="AO2416" s="100"/>
      <c r="AP2416" s="100"/>
      <c r="AQ2416" s="100"/>
      <c r="AR2416" s="100"/>
      <c r="AS2416" s="100"/>
      <c r="AT2416" s="100"/>
      <c r="AU2416" s="100"/>
    </row>
    <row r="2417" spans="27:47" x14ac:dyDescent="0.2">
      <c r="AA2417" s="100"/>
      <c r="AB2417" s="100"/>
      <c r="AC2417" s="100"/>
      <c r="AD2417" s="100"/>
      <c r="AE2417" s="100"/>
      <c r="AF2417" s="122"/>
      <c r="AG2417" s="121"/>
      <c r="AN2417" s="100"/>
      <c r="AO2417" s="100"/>
      <c r="AP2417" s="100"/>
      <c r="AQ2417" s="100"/>
      <c r="AR2417" s="100"/>
      <c r="AS2417" s="100"/>
      <c r="AT2417" s="100"/>
      <c r="AU2417" s="100"/>
    </row>
    <row r="2418" spans="27:47" x14ac:dyDescent="0.2">
      <c r="AA2418" s="100"/>
      <c r="AB2418" s="100"/>
      <c r="AC2418" s="100"/>
      <c r="AD2418" s="100"/>
      <c r="AE2418" s="100"/>
      <c r="AF2418" s="122"/>
      <c r="AG2418" s="121"/>
      <c r="AN2418" s="100"/>
      <c r="AO2418" s="100"/>
      <c r="AP2418" s="100"/>
      <c r="AQ2418" s="100"/>
      <c r="AR2418" s="100"/>
      <c r="AS2418" s="100"/>
      <c r="AT2418" s="100"/>
      <c r="AU2418" s="100"/>
    </row>
    <row r="2419" spans="27:47" x14ac:dyDescent="0.2">
      <c r="AA2419" s="100"/>
      <c r="AB2419" s="100"/>
      <c r="AC2419" s="100"/>
      <c r="AD2419" s="100"/>
      <c r="AE2419" s="100"/>
      <c r="AF2419" s="122"/>
      <c r="AG2419" s="121"/>
      <c r="AN2419" s="100"/>
      <c r="AO2419" s="100"/>
      <c r="AP2419" s="100"/>
      <c r="AQ2419" s="100"/>
      <c r="AR2419" s="100"/>
      <c r="AS2419" s="100"/>
      <c r="AT2419" s="100"/>
      <c r="AU2419" s="100"/>
    </row>
    <row r="2420" spans="27:47" x14ac:dyDescent="0.2">
      <c r="AA2420" s="100"/>
      <c r="AB2420" s="100"/>
      <c r="AC2420" s="100"/>
      <c r="AD2420" s="100"/>
      <c r="AE2420" s="100"/>
      <c r="AF2420" s="122"/>
      <c r="AG2420" s="121"/>
      <c r="AN2420" s="100"/>
      <c r="AO2420" s="100"/>
      <c r="AP2420" s="100"/>
      <c r="AQ2420" s="100"/>
      <c r="AR2420" s="100"/>
      <c r="AS2420" s="100"/>
      <c r="AT2420" s="100"/>
      <c r="AU2420" s="100"/>
    </row>
    <row r="2421" spans="27:47" x14ac:dyDescent="0.2">
      <c r="AA2421" s="100"/>
      <c r="AB2421" s="100"/>
      <c r="AC2421" s="100"/>
      <c r="AD2421" s="100"/>
      <c r="AE2421" s="100"/>
      <c r="AF2421" s="122"/>
      <c r="AG2421" s="121"/>
      <c r="AN2421" s="100"/>
      <c r="AO2421" s="100"/>
      <c r="AP2421" s="100"/>
      <c r="AQ2421" s="100"/>
      <c r="AR2421" s="100"/>
      <c r="AS2421" s="100"/>
      <c r="AT2421" s="100"/>
      <c r="AU2421" s="100"/>
    </row>
    <row r="2422" spans="27:47" x14ac:dyDescent="0.2">
      <c r="AA2422" s="100"/>
      <c r="AB2422" s="100"/>
      <c r="AC2422" s="100"/>
      <c r="AD2422" s="100"/>
      <c r="AE2422" s="100"/>
      <c r="AF2422" s="122"/>
      <c r="AG2422" s="121"/>
      <c r="AN2422" s="100"/>
      <c r="AO2422" s="100"/>
      <c r="AP2422" s="100"/>
      <c r="AQ2422" s="100"/>
      <c r="AR2422" s="100"/>
      <c r="AS2422" s="100"/>
      <c r="AT2422" s="100"/>
      <c r="AU2422" s="100"/>
    </row>
    <row r="2423" spans="27:47" x14ac:dyDescent="0.2">
      <c r="AA2423" s="100"/>
      <c r="AB2423" s="100"/>
      <c r="AC2423" s="100"/>
      <c r="AD2423" s="100"/>
      <c r="AE2423" s="100"/>
      <c r="AF2423" s="122"/>
      <c r="AG2423" s="121"/>
      <c r="AN2423" s="100"/>
      <c r="AO2423" s="100"/>
      <c r="AP2423" s="100"/>
      <c r="AQ2423" s="100"/>
      <c r="AR2423" s="100"/>
      <c r="AS2423" s="100"/>
      <c r="AT2423" s="100"/>
      <c r="AU2423" s="100"/>
    </row>
    <row r="2424" spans="27:47" x14ac:dyDescent="0.2">
      <c r="AA2424" s="100"/>
      <c r="AB2424" s="100"/>
      <c r="AC2424" s="100"/>
      <c r="AD2424" s="100"/>
      <c r="AE2424" s="100"/>
      <c r="AF2424" s="122"/>
      <c r="AG2424" s="121"/>
      <c r="AN2424" s="100"/>
      <c r="AO2424" s="100"/>
      <c r="AP2424" s="100"/>
      <c r="AQ2424" s="100"/>
      <c r="AR2424" s="100"/>
      <c r="AS2424" s="100"/>
      <c r="AT2424" s="100"/>
      <c r="AU2424" s="100"/>
    </row>
    <row r="2425" spans="27:47" x14ac:dyDescent="0.2">
      <c r="AA2425" s="100"/>
      <c r="AB2425" s="100"/>
      <c r="AC2425" s="100"/>
      <c r="AD2425" s="100"/>
      <c r="AE2425" s="100"/>
      <c r="AF2425" s="122"/>
      <c r="AG2425" s="121"/>
      <c r="AN2425" s="100"/>
      <c r="AO2425" s="100"/>
      <c r="AP2425" s="100"/>
      <c r="AQ2425" s="100"/>
      <c r="AR2425" s="100"/>
      <c r="AS2425" s="100"/>
      <c r="AT2425" s="100"/>
      <c r="AU2425" s="100"/>
    </row>
    <row r="2426" spans="27:47" x14ac:dyDescent="0.2">
      <c r="AA2426" s="100"/>
      <c r="AB2426" s="100"/>
      <c r="AC2426" s="100"/>
      <c r="AD2426" s="100"/>
      <c r="AE2426" s="100"/>
      <c r="AF2426" s="122"/>
      <c r="AG2426" s="121"/>
      <c r="AN2426" s="100"/>
      <c r="AO2426" s="100"/>
      <c r="AP2426" s="100"/>
      <c r="AQ2426" s="100"/>
      <c r="AR2426" s="100"/>
      <c r="AS2426" s="100"/>
      <c r="AT2426" s="100"/>
      <c r="AU2426" s="100"/>
    </row>
    <row r="2427" spans="27:47" x14ac:dyDescent="0.2">
      <c r="AA2427" s="100"/>
      <c r="AB2427" s="100"/>
      <c r="AC2427" s="100"/>
      <c r="AD2427" s="100"/>
      <c r="AE2427" s="100"/>
      <c r="AF2427" s="122"/>
      <c r="AG2427" s="121"/>
      <c r="AN2427" s="100"/>
      <c r="AO2427" s="100"/>
      <c r="AP2427" s="100"/>
      <c r="AQ2427" s="100"/>
      <c r="AR2427" s="100"/>
      <c r="AS2427" s="100"/>
      <c r="AT2427" s="100"/>
      <c r="AU2427" s="100"/>
    </row>
    <row r="2428" spans="27:47" x14ac:dyDescent="0.2">
      <c r="AA2428" s="100"/>
      <c r="AB2428" s="100"/>
      <c r="AC2428" s="100"/>
      <c r="AD2428" s="100"/>
      <c r="AE2428" s="100"/>
      <c r="AF2428" s="122"/>
      <c r="AG2428" s="121"/>
      <c r="AN2428" s="100"/>
      <c r="AO2428" s="100"/>
      <c r="AP2428" s="100"/>
      <c r="AQ2428" s="100"/>
      <c r="AR2428" s="100"/>
      <c r="AS2428" s="100"/>
      <c r="AT2428" s="100"/>
      <c r="AU2428" s="100"/>
    </row>
    <row r="2429" spans="27:47" x14ac:dyDescent="0.2">
      <c r="AA2429" s="100"/>
      <c r="AB2429" s="100"/>
      <c r="AC2429" s="100"/>
      <c r="AD2429" s="100"/>
      <c r="AE2429" s="100"/>
      <c r="AF2429" s="122"/>
      <c r="AG2429" s="121"/>
      <c r="AN2429" s="100"/>
      <c r="AO2429" s="100"/>
      <c r="AP2429" s="100"/>
      <c r="AQ2429" s="100"/>
      <c r="AR2429" s="100"/>
      <c r="AS2429" s="100"/>
      <c r="AT2429" s="100"/>
      <c r="AU2429" s="100"/>
    </row>
    <row r="2430" spans="27:47" x14ac:dyDescent="0.2">
      <c r="AA2430" s="100"/>
      <c r="AB2430" s="100"/>
      <c r="AC2430" s="100"/>
      <c r="AD2430" s="100"/>
      <c r="AE2430" s="100"/>
      <c r="AF2430" s="122"/>
      <c r="AG2430" s="121"/>
      <c r="AN2430" s="100"/>
      <c r="AO2430" s="100"/>
      <c r="AP2430" s="100"/>
      <c r="AQ2430" s="100"/>
      <c r="AR2430" s="100"/>
      <c r="AS2430" s="100"/>
      <c r="AT2430" s="100"/>
      <c r="AU2430" s="100"/>
    </row>
    <row r="2431" spans="27:47" x14ac:dyDescent="0.2">
      <c r="AA2431" s="100"/>
      <c r="AB2431" s="100"/>
      <c r="AC2431" s="100"/>
      <c r="AD2431" s="100"/>
      <c r="AE2431" s="100"/>
      <c r="AF2431" s="122"/>
      <c r="AG2431" s="121"/>
      <c r="AN2431" s="100"/>
      <c r="AO2431" s="100"/>
      <c r="AP2431" s="100"/>
      <c r="AQ2431" s="100"/>
      <c r="AR2431" s="100"/>
      <c r="AS2431" s="100"/>
      <c r="AT2431" s="100"/>
      <c r="AU2431" s="100"/>
    </row>
    <row r="2432" spans="27:47" x14ac:dyDescent="0.2">
      <c r="AA2432" s="100"/>
      <c r="AB2432" s="100"/>
      <c r="AC2432" s="100"/>
      <c r="AD2432" s="100"/>
      <c r="AE2432" s="100"/>
      <c r="AF2432" s="122"/>
      <c r="AG2432" s="121"/>
      <c r="AN2432" s="100"/>
      <c r="AO2432" s="100"/>
      <c r="AP2432" s="100"/>
      <c r="AQ2432" s="100"/>
      <c r="AR2432" s="100"/>
      <c r="AS2432" s="100"/>
      <c r="AT2432" s="100"/>
      <c r="AU2432" s="100"/>
    </row>
    <row r="2433" spans="27:47" x14ac:dyDescent="0.2">
      <c r="AA2433" s="100"/>
      <c r="AB2433" s="100"/>
      <c r="AC2433" s="100"/>
      <c r="AD2433" s="100"/>
      <c r="AE2433" s="100"/>
      <c r="AF2433" s="122"/>
      <c r="AG2433" s="121"/>
      <c r="AN2433" s="100"/>
      <c r="AO2433" s="100"/>
      <c r="AP2433" s="100"/>
      <c r="AQ2433" s="100"/>
      <c r="AR2433" s="100"/>
      <c r="AS2433" s="100"/>
      <c r="AT2433" s="100"/>
      <c r="AU2433" s="100"/>
    </row>
    <row r="2434" spans="27:47" x14ac:dyDescent="0.2">
      <c r="AA2434" s="100"/>
      <c r="AB2434" s="100"/>
      <c r="AC2434" s="100"/>
      <c r="AD2434" s="100"/>
      <c r="AE2434" s="100"/>
      <c r="AF2434" s="122"/>
      <c r="AG2434" s="121"/>
      <c r="AN2434" s="100"/>
      <c r="AO2434" s="100"/>
      <c r="AP2434" s="100"/>
      <c r="AQ2434" s="100"/>
      <c r="AR2434" s="100"/>
      <c r="AS2434" s="100"/>
      <c r="AT2434" s="100"/>
      <c r="AU2434" s="100"/>
    </row>
    <row r="2435" spans="27:47" x14ac:dyDescent="0.2">
      <c r="AA2435" s="100"/>
      <c r="AB2435" s="100"/>
      <c r="AC2435" s="100"/>
      <c r="AD2435" s="100"/>
      <c r="AE2435" s="100"/>
      <c r="AF2435" s="122"/>
      <c r="AG2435" s="121"/>
      <c r="AN2435" s="100"/>
      <c r="AO2435" s="100"/>
      <c r="AP2435" s="100"/>
      <c r="AQ2435" s="100"/>
      <c r="AR2435" s="100"/>
      <c r="AS2435" s="100"/>
      <c r="AT2435" s="100"/>
      <c r="AU2435" s="100"/>
    </row>
    <row r="2436" spans="27:47" x14ac:dyDescent="0.2">
      <c r="AA2436" s="100"/>
      <c r="AB2436" s="100"/>
      <c r="AC2436" s="100"/>
      <c r="AD2436" s="100"/>
      <c r="AE2436" s="100"/>
      <c r="AF2436" s="122"/>
      <c r="AG2436" s="121"/>
      <c r="AN2436" s="100"/>
      <c r="AO2436" s="100"/>
      <c r="AP2436" s="100"/>
      <c r="AQ2436" s="100"/>
      <c r="AR2436" s="100"/>
      <c r="AS2436" s="100"/>
      <c r="AT2436" s="100"/>
      <c r="AU2436" s="100"/>
    </row>
    <row r="2437" spans="27:47" x14ac:dyDescent="0.2">
      <c r="AA2437" s="100"/>
      <c r="AB2437" s="100"/>
      <c r="AC2437" s="100"/>
      <c r="AD2437" s="100"/>
      <c r="AE2437" s="100"/>
      <c r="AF2437" s="122"/>
      <c r="AG2437" s="121"/>
      <c r="AN2437" s="100"/>
      <c r="AO2437" s="100"/>
      <c r="AP2437" s="100"/>
      <c r="AQ2437" s="100"/>
      <c r="AR2437" s="100"/>
      <c r="AS2437" s="100"/>
      <c r="AT2437" s="100"/>
      <c r="AU2437" s="100"/>
    </row>
    <row r="2438" spans="27:47" x14ac:dyDescent="0.2">
      <c r="AA2438" s="100"/>
      <c r="AB2438" s="100"/>
      <c r="AC2438" s="100"/>
      <c r="AD2438" s="100"/>
      <c r="AE2438" s="100"/>
      <c r="AF2438" s="122"/>
      <c r="AG2438" s="121"/>
      <c r="AN2438" s="100"/>
      <c r="AO2438" s="100"/>
      <c r="AP2438" s="100"/>
      <c r="AQ2438" s="100"/>
      <c r="AR2438" s="100"/>
      <c r="AS2438" s="100"/>
      <c r="AT2438" s="100"/>
      <c r="AU2438" s="100"/>
    </row>
    <row r="2439" spans="27:47" x14ac:dyDescent="0.2">
      <c r="AA2439" s="100"/>
      <c r="AB2439" s="100"/>
      <c r="AC2439" s="100"/>
      <c r="AD2439" s="100"/>
      <c r="AE2439" s="100"/>
      <c r="AF2439" s="122"/>
      <c r="AG2439" s="121"/>
      <c r="AN2439" s="100"/>
      <c r="AO2439" s="100"/>
      <c r="AP2439" s="100"/>
      <c r="AQ2439" s="100"/>
      <c r="AR2439" s="100"/>
      <c r="AS2439" s="100"/>
      <c r="AT2439" s="100"/>
      <c r="AU2439" s="100"/>
    </row>
    <row r="2440" spans="27:47" x14ac:dyDescent="0.2">
      <c r="AA2440" s="100"/>
      <c r="AB2440" s="100"/>
      <c r="AC2440" s="100"/>
      <c r="AD2440" s="100"/>
      <c r="AE2440" s="100"/>
      <c r="AF2440" s="122"/>
      <c r="AG2440" s="121"/>
      <c r="AN2440" s="100"/>
      <c r="AO2440" s="100"/>
      <c r="AP2440" s="100"/>
      <c r="AQ2440" s="100"/>
      <c r="AR2440" s="100"/>
      <c r="AS2440" s="100"/>
      <c r="AT2440" s="100"/>
      <c r="AU2440" s="100"/>
    </row>
    <row r="2441" spans="27:47" x14ac:dyDescent="0.2">
      <c r="AA2441" s="100"/>
      <c r="AB2441" s="100"/>
      <c r="AC2441" s="100"/>
      <c r="AD2441" s="100"/>
      <c r="AE2441" s="100"/>
      <c r="AF2441" s="122"/>
      <c r="AG2441" s="121"/>
      <c r="AN2441" s="100"/>
      <c r="AO2441" s="100"/>
      <c r="AP2441" s="100"/>
      <c r="AQ2441" s="100"/>
      <c r="AR2441" s="100"/>
      <c r="AS2441" s="100"/>
      <c r="AT2441" s="100"/>
      <c r="AU2441" s="100"/>
    </row>
    <row r="2442" spans="27:47" x14ac:dyDescent="0.2">
      <c r="AA2442" s="100"/>
      <c r="AB2442" s="100"/>
      <c r="AC2442" s="100"/>
      <c r="AD2442" s="100"/>
      <c r="AE2442" s="100"/>
      <c r="AF2442" s="122"/>
      <c r="AG2442" s="121"/>
      <c r="AN2442" s="100"/>
      <c r="AO2442" s="100"/>
      <c r="AP2442" s="100"/>
      <c r="AQ2442" s="100"/>
      <c r="AR2442" s="100"/>
      <c r="AS2442" s="100"/>
      <c r="AT2442" s="100"/>
      <c r="AU2442" s="100"/>
    </row>
    <row r="2443" spans="27:47" x14ac:dyDescent="0.2">
      <c r="AA2443" s="100"/>
      <c r="AB2443" s="100"/>
      <c r="AC2443" s="100"/>
      <c r="AD2443" s="100"/>
      <c r="AE2443" s="100"/>
      <c r="AF2443" s="122"/>
      <c r="AG2443" s="121"/>
      <c r="AN2443" s="100"/>
      <c r="AO2443" s="100"/>
      <c r="AP2443" s="100"/>
      <c r="AQ2443" s="100"/>
      <c r="AR2443" s="100"/>
      <c r="AS2443" s="100"/>
      <c r="AT2443" s="100"/>
      <c r="AU2443" s="100"/>
    </row>
    <row r="2444" spans="27:47" x14ac:dyDescent="0.2">
      <c r="AA2444" s="100"/>
      <c r="AB2444" s="100"/>
      <c r="AC2444" s="100"/>
      <c r="AD2444" s="100"/>
      <c r="AE2444" s="100"/>
      <c r="AF2444" s="122"/>
      <c r="AG2444" s="121"/>
      <c r="AN2444" s="100"/>
      <c r="AO2444" s="100"/>
      <c r="AP2444" s="100"/>
      <c r="AQ2444" s="100"/>
      <c r="AR2444" s="100"/>
      <c r="AS2444" s="100"/>
      <c r="AT2444" s="100"/>
      <c r="AU2444" s="100"/>
    </row>
    <row r="2445" spans="27:47" x14ac:dyDescent="0.2">
      <c r="AA2445" s="100"/>
      <c r="AB2445" s="100"/>
      <c r="AC2445" s="100"/>
      <c r="AD2445" s="100"/>
      <c r="AE2445" s="100"/>
      <c r="AF2445" s="122"/>
      <c r="AG2445" s="121"/>
      <c r="AN2445" s="100"/>
      <c r="AO2445" s="100"/>
      <c r="AP2445" s="100"/>
      <c r="AQ2445" s="100"/>
      <c r="AR2445" s="100"/>
      <c r="AS2445" s="100"/>
      <c r="AT2445" s="100"/>
      <c r="AU2445" s="100"/>
    </row>
    <row r="2446" spans="27:47" x14ac:dyDescent="0.2">
      <c r="AA2446" s="100"/>
      <c r="AB2446" s="100"/>
      <c r="AC2446" s="100"/>
      <c r="AD2446" s="100"/>
      <c r="AE2446" s="100"/>
      <c r="AF2446" s="122"/>
      <c r="AG2446" s="121"/>
      <c r="AN2446" s="100"/>
      <c r="AO2446" s="100"/>
      <c r="AP2446" s="100"/>
      <c r="AQ2446" s="100"/>
      <c r="AR2446" s="100"/>
      <c r="AS2446" s="100"/>
      <c r="AT2446" s="100"/>
      <c r="AU2446" s="100"/>
    </row>
    <row r="2447" spans="27:47" x14ac:dyDescent="0.2">
      <c r="AA2447" s="100"/>
      <c r="AB2447" s="100"/>
      <c r="AC2447" s="100"/>
      <c r="AD2447" s="100"/>
      <c r="AE2447" s="100"/>
      <c r="AF2447" s="122"/>
      <c r="AG2447" s="121"/>
      <c r="AN2447" s="100"/>
      <c r="AO2447" s="100"/>
      <c r="AP2447" s="100"/>
      <c r="AQ2447" s="100"/>
      <c r="AR2447" s="100"/>
      <c r="AS2447" s="100"/>
      <c r="AT2447" s="100"/>
      <c r="AU2447" s="100"/>
    </row>
    <row r="2448" spans="27:47" x14ac:dyDescent="0.2">
      <c r="AA2448" s="100"/>
      <c r="AB2448" s="100"/>
      <c r="AC2448" s="100"/>
      <c r="AD2448" s="100"/>
      <c r="AE2448" s="100"/>
      <c r="AF2448" s="122"/>
      <c r="AG2448" s="121"/>
      <c r="AN2448" s="100"/>
      <c r="AO2448" s="100"/>
      <c r="AP2448" s="100"/>
      <c r="AQ2448" s="100"/>
      <c r="AR2448" s="100"/>
      <c r="AS2448" s="100"/>
      <c r="AT2448" s="100"/>
      <c r="AU2448" s="100"/>
    </row>
    <row r="2449" spans="27:47" x14ac:dyDescent="0.2">
      <c r="AA2449" s="100"/>
      <c r="AB2449" s="100"/>
      <c r="AC2449" s="100"/>
      <c r="AD2449" s="100"/>
      <c r="AE2449" s="100"/>
      <c r="AF2449" s="122"/>
      <c r="AG2449" s="121"/>
      <c r="AN2449" s="100"/>
      <c r="AO2449" s="100"/>
      <c r="AP2449" s="100"/>
      <c r="AQ2449" s="100"/>
      <c r="AR2449" s="100"/>
      <c r="AS2449" s="100"/>
      <c r="AT2449" s="100"/>
      <c r="AU2449" s="100"/>
    </row>
    <row r="2450" spans="27:47" x14ac:dyDescent="0.2">
      <c r="AA2450" s="100"/>
      <c r="AB2450" s="100"/>
      <c r="AC2450" s="100"/>
      <c r="AD2450" s="100"/>
      <c r="AE2450" s="100"/>
      <c r="AF2450" s="122"/>
      <c r="AG2450" s="121"/>
      <c r="AN2450" s="100"/>
      <c r="AO2450" s="100"/>
      <c r="AP2450" s="100"/>
      <c r="AQ2450" s="100"/>
      <c r="AR2450" s="100"/>
      <c r="AS2450" s="100"/>
      <c r="AT2450" s="100"/>
      <c r="AU2450" s="100"/>
    </row>
    <row r="2451" spans="27:47" x14ac:dyDescent="0.2">
      <c r="AA2451" s="100"/>
      <c r="AB2451" s="100"/>
      <c r="AC2451" s="100"/>
      <c r="AD2451" s="100"/>
      <c r="AE2451" s="100"/>
      <c r="AF2451" s="122"/>
      <c r="AG2451" s="121"/>
      <c r="AN2451" s="100"/>
      <c r="AO2451" s="100"/>
      <c r="AP2451" s="100"/>
      <c r="AQ2451" s="100"/>
      <c r="AR2451" s="100"/>
      <c r="AS2451" s="100"/>
      <c r="AT2451" s="100"/>
      <c r="AU2451" s="100"/>
    </row>
    <row r="2452" spans="27:47" x14ac:dyDescent="0.2">
      <c r="AA2452" s="100"/>
      <c r="AB2452" s="100"/>
      <c r="AC2452" s="100"/>
      <c r="AD2452" s="100"/>
      <c r="AE2452" s="100"/>
      <c r="AF2452" s="122"/>
      <c r="AG2452" s="121"/>
      <c r="AN2452" s="100"/>
      <c r="AO2452" s="100"/>
      <c r="AP2452" s="100"/>
      <c r="AQ2452" s="100"/>
      <c r="AR2452" s="100"/>
      <c r="AS2452" s="100"/>
      <c r="AT2452" s="100"/>
      <c r="AU2452" s="100"/>
    </row>
    <row r="2453" spans="27:47" x14ac:dyDescent="0.2">
      <c r="AA2453" s="100"/>
      <c r="AB2453" s="100"/>
      <c r="AC2453" s="100"/>
      <c r="AD2453" s="100"/>
      <c r="AE2453" s="100"/>
      <c r="AF2453" s="122"/>
      <c r="AG2453" s="121"/>
      <c r="AN2453" s="100"/>
      <c r="AO2453" s="100"/>
      <c r="AP2453" s="100"/>
      <c r="AQ2453" s="100"/>
      <c r="AR2453" s="100"/>
      <c r="AS2453" s="100"/>
      <c r="AT2453" s="100"/>
      <c r="AU2453" s="100"/>
    </row>
    <row r="2454" spans="27:47" x14ac:dyDescent="0.2">
      <c r="AA2454" s="100"/>
      <c r="AB2454" s="100"/>
      <c r="AC2454" s="100"/>
      <c r="AD2454" s="100"/>
      <c r="AE2454" s="100"/>
      <c r="AF2454" s="122"/>
      <c r="AG2454" s="121"/>
      <c r="AN2454" s="100"/>
      <c r="AO2454" s="100"/>
      <c r="AP2454" s="100"/>
      <c r="AQ2454" s="100"/>
      <c r="AR2454" s="100"/>
      <c r="AS2454" s="100"/>
      <c r="AT2454" s="100"/>
      <c r="AU2454" s="100"/>
    </row>
    <row r="2455" spans="27:47" x14ac:dyDescent="0.2">
      <c r="AA2455" s="100"/>
      <c r="AB2455" s="100"/>
      <c r="AC2455" s="100"/>
      <c r="AD2455" s="100"/>
      <c r="AE2455" s="100"/>
      <c r="AF2455" s="122"/>
      <c r="AG2455" s="121"/>
      <c r="AN2455" s="100"/>
      <c r="AO2455" s="100"/>
      <c r="AP2455" s="100"/>
      <c r="AQ2455" s="100"/>
      <c r="AR2455" s="100"/>
      <c r="AS2455" s="100"/>
      <c r="AT2455" s="100"/>
      <c r="AU2455" s="100"/>
    </row>
    <row r="2456" spans="27:47" x14ac:dyDescent="0.2">
      <c r="AA2456" s="100"/>
      <c r="AB2456" s="100"/>
      <c r="AC2456" s="100"/>
      <c r="AD2456" s="100"/>
      <c r="AE2456" s="100"/>
      <c r="AF2456" s="122"/>
      <c r="AG2456" s="121"/>
      <c r="AN2456" s="100"/>
      <c r="AO2456" s="100"/>
      <c r="AP2456" s="100"/>
      <c r="AQ2456" s="100"/>
      <c r="AR2456" s="100"/>
      <c r="AS2456" s="100"/>
      <c r="AT2456" s="100"/>
      <c r="AU2456" s="100"/>
    </row>
    <row r="2457" spans="27:47" x14ac:dyDescent="0.2">
      <c r="AA2457" s="100"/>
      <c r="AB2457" s="100"/>
      <c r="AC2457" s="100"/>
      <c r="AD2457" s="100"/>
      <c r="AE2457" s="100"/>
      <c r="AF2457" s="122"/>
      <c r="AG2457" s="121"/>
      <c r="AN2457" s="100"/>
      <c r="AO2457" s="100"/>
      <c r="AP2457" s="100"/>
      <c r="AQ2457" s="100"/>
      <c r="AR2457" s="100"/>
      <c r="AS2457" s="100"/>
      <c r="AT2457" s="100"/>
      <c r="AU2457" s="100"/>
    </row>
    <row r="2458" spans="27:47" x14ac:dyDescent="0.2">
      <c r="AA2458" s="100"/>
      <c r="AB2458" s="100"/>
      <c r="AC2458" s="100"/>
      <c r="AD2458" s="100"/>
      <c r="AE2458" s="100"/>
      <c r="AF2458" s="122"/>
      <c r="AG2458" s="121"/>
      <c r="AN2458" s="100"/>
      <c r="AO2458" s="100"/>
      <c r="AP2458" s="100"/>
      <c r="AQ2458" s="100"/>
      <c r="AR2458" s="100"/>
      <c r="AS2458" s="100"/>
      <c r="AT2458" s="100"/>
      <c r="AU2458" s="100"/>
    </row>
    <row r="2459" spans="27:47" x14ac:dyDescent="0.2">
      <c r="AA2459" s="100"/>
      <c r="AB2459" s="100"/>
      <c r="AC2459" s="100"/>
      <c r="AD2459" s="100"/>
      <c r="AE2459" s="100"/>
      <c r="AF2459" s="122"/>
      <c r="AG2459" s="121"/>
      <c r="AN2459" s="100"/>
      <c r="AO2459" s="100"/>
      <c r="AP2459" s="100"/>
      <c r="AQ2459" s="100"/>
      <c r="AR2459" s="100"/>
      <c r="AS2459" s="100"/>
      <c r="AT2459" s="100"/>
      <c r="AU2459" s="100"/>
    </row>
    <row r="2460" spans="27:47" x14ac:dyDescent="0.2">
      <c r="AA2460" s="100"/>
      <c r="AB2460" s="100"/>
      <c r="AC2460" s="100"/>
      <c r="AD2460" s="100"/>
      <c r="AE2460" s="100"/>
      <c r="AF2460" s="122"/>
      <c r="AG2460" s="121"/>
      <c r="AN2460" s="100"/>
      <c r="AO2460" s="100"/>
      <c r="AP2460" s="100"/>
      <c r="AQ2460" s="100"/>
      <c r="AR2460" s="100"/>
      <c r="AS2460" s="100"/>
      <c r="AT2460" s="100"/>
      <c r="AU2460" s="100"/>
    </row>
    <row r="2461" spans="27:47" x14ac:dyDescent="0.2">
      <c r="AA2461" s="100"/>
      <c r="AB2461" s="100"/>
      <c r="AC2461" s="100"/>
      <c r="AD2461" s="100"/>
      <c r="AE2461" s="100"/>
      <c r="AF2461" s="122"/>
      <c r="AG2461" s="121"/>
      <c r="AN2461" s="100"/>
      <c r="AO2461" s="100"/>
      <c r="AP2461" s="100"/>
      <c r="AQ2461" s="100"/>
      <c r="AR2461" s="100"/>
      <c r="AS2461" s="100"/>
      <c r="AT2461" s="100"/>
      <c r="AU2461" s="100"/>
    </row>
    <row r="2462" spans="27:47" x14ac:dyDescent="0.2">
      <c r="AA2462" s="100"/>
      <c r="AB2462" s="100"/>
      <c r="AC2462" s="100"/>
      <c r="AD2462" s="100"/>
      <c r="AE2462" s="100"/>
      <c r="AF2462" s="122"/>
      <c r="AG2462" s="121"/>
      <c r="AN2462" s="100"/>
      <c r="AO2462" s="100"/>
      <c r="AP2462" s="100"/>
      <c r="AQ2462" s="100"/>
      <c r="AR2462" s="100"/>
      <c r="AS2462" s="100"/>
      <c r="AT2462" s="100"/>
      <c r="AU2462" s="100"/>
    </row>
    <row r="2463" spans="27:47" x14ac:dyDescent="0.2">
      <c r="AA2463" s="100"/>
      <c r="AB2463" s="100"/>
      <c r="AC2463" s="100"/>
      <c r="AD2463" s="100"/>
      <c r="AE2463" s="100"/>
      <c r="AF2463" s="122"/>
      <c r="AG2463" s="121"/>
      <c r="AN2463" s="100"/>
      <c r="AO2463" s="100"/>
      <c r="AP2463" s="100"/>
      <c r="AQ2463" s="100"/>
      <c r="AR2463" s="100"/>
      <c r="AS2463" s="100"/>
      <c r="AT2463" s="100"/>
      <c r="AU2463" s="100"/>
    </row>
    <row r="2464" spans="27:47" x14ac:dyDescent="0.2">
      <c r="AA2464" s="100"/>
      <c r="AB2464" s="100"/>
      <c r="AC2464" s="100"/>
      <c r="AD2464" s="100"/>
      <c r="AE2464" s="100"/>
      <c r="AF2464" s="122"/>
      <c r="AG2464" s="121"/>
      <c r="AN2464" s="100"/>
      <c r="AO2464" s="100"/>
      <c r="AP2464" s="100"/>
      <c r="AQ2464" s="100"/>
      <c r="AR2464" s="100"/>
      <c r="AS2464" s="100"/>
      <c r="AT2464" s="100"/>
      <c r="AU2464" s="100"/>
    </row>
    <row r="2465" spans="27:47" x14ac:dyDescent="0.2">
      <c r="AA2465" s="100"/>
      <c r="AB2465" s="100"/>
      <c r="AC2465" s="100"/>
      <c r="AD2465" s="100"/>
      <c r="AE2465" s="100"/>
      <c r="AF2465" s="122"/>
      <c r="AG2465" s="121"/>
      <c r="AN2465" s="100"/>
      <c r="AO2465" s="100"/>
      <c r="AP2465" s="100"/>
      <c r="AQ2465" s="100"/>
      <c r="AR2465" s="100"/>
      <c r="AS2465" s="100"/>
      <c r="AT2465" s="100"/>
      <c r="AU2465" s="100"/>
    </row>
    <row r="2466" spans="27:47" x14ac:dyDescent="0.2">
      <c r="AA2466" s="100"/>
      <c r="AB2466" s="100"/>
      <c r="AC2466" s="100"/>
      <c r="AD2466" s="100"/>
      <c r="AE2466" s="100"/>
      <c r="AF2466" s="122"/>
      <c r="AG2466" s="121"/>
      <c r="AN2466" s="100"/>
      <c r="AO2466" s="100"/>
      <c r="AP2466" s="100"/>
      <c r="AQ2466" s="100"/>
      <c r="AR2466" s="100"/>
      <c r="AS2466" s="100"/>
      <c r="AT2466" s="100"/>
      <c r="AU2466" s="100"/>
    </row>
    <row r="2467" spans="27:47" x14ac:dyDescent="0.2">
      <c r="AA2467" s="100"/>
      <c r="AB2467" s="100"/>
      <c r="AC2467" s="100"/>
      <c r="AD2467" s="100"/>
      <c r="AE2467" s="100"/>
      <c r="AF2467" s="122"/>
      <c r="AG2467" s="121"/>
      <c r="AN2467" s="100"/>
      <c r="AO2467" s="100"/>
      <c r="AP2467" s="100"/>
      <c r="AQ2467" s="100"/>
      <c r="AR2467" s="100"/>
      <c r="AS2467" s="100"/>
      <c r="AT2467" s="100"/>
      <c r="AU2467" s="100"/>
    </row>
    <row r="2468" spans="27:47" x14ac:dyDescent="0.2">
      <c r="AA2468" s="100"/>
      <c r="AB2468" s="100"/>
      <c r="AC2468" s="100"/>
      <c r="AD2468" s="100"/>
      <c r="AE2468" s="100"/>
      <c r="AF2468" s="122"/>
      <c r="AG2468" s="121"/>
      <c r="AN2468" s="100"/>
      <c r="AO2468" s="100"/>
      <c r="AP2468" s="100"/>
      <c r="AQ2468" s="100"/>
      <c r="AR2468" s="100"/>
      <c r="AS2468" s="100"/>
      <c r="AT2468" s="100"/>
      <c r="AU2468" s="100"/>
    </row>
    <row r="2469" spans="27:47" x14ac:dyDescent="0.2">
      <c r="AA2469" s="100"/>
      <c r="AB2469" s="100"/>
      <c r="AC2469" s="100"/>
      <c r="AD2469" s="100"/>
      <c r="AE2469" s="100"/>
      <c r="AF2469" s="122"/>
      <c r="AG2469" s="121"/>
      <c r="AN2469" s="100"/>
      <c r="AO2469" s="100"/>
      <c r="AP2469" s="100"/>
      <c r="AQ2469" s="100"/>
      <c r="AR2469" s="100"/>
      <c r="AS2469" s="100"/>
      <c r="AT2469" s="100"/>
      <c r="AU2469" s="100"/>
    </row>
    <row r="2470" spans="27:47" x14ac:dyDescent="0.2">
      <c r="AA2470" s="100"/>
      <c r="AB2470" s="100"/>
      <c r="AC2470" s="100"/>
      <c r="AD2470" s="100"/>
      <c r="AE2470" s="100"/>
      <c r="AF2470" s="122"/>
      <c r="AG2470" s="121"/>
      <c r="AN2470" s="100"/>
      <c r="AO2470" s="100"/>
      <c r="AP2470" s="100"/>
      <c r="AQ2470" s="100"/>
      <c r="AR2470" s="100"/>
      <c r="AS2470" s="100"/>
      <c r="AT2470" s="100"/>
      <c r="AU2470" s="100"/>
    </row>
    <row r="2471" spans="27:47" x14ac:dyDescent="0.2">
      <c r="AA2471" s="100"/>
      <c r="AB2471" s="100"/>
      <c r="AC2471" s="100"/>
      <c r="AD2471" s="100"/>
      <c r="AE2471" s="100"/>
      <c r="AF2471" s="122"/>
      <c r="AG2471" s="121"/>
      <c r="AN2471" s="100"/>
      <c r="AO2471" s="100"/>
      <c r="AP2471" s="100"/>
      <c r="AQ2471" s="100"/>
      <c r="AR2471" s="100"/>
      <c r="AS2471" s="100"/>
      <c r="AT2471" s="100"/>
      <c r="AU2471" s="100"/>
    </row>
    <row r="2472" spans="27:47" x14ac:dyDescent="0.2">
      <c r="AA2472" s="100"/>
      <c r="AB2472" s="100"/>
      <c r="AC2472" s="100"/>
      <c r="AD2472" s="100"/>
      <c r="AE2472" s="100"/>
      <c r="AF2472" s="122"/>
      <c r="AG2472" s="121"/>
      <c r="AN2472" s="100"/>
      <c r="AO2472" s="100"/>
      <c r="AP2472" s="100"/>
      <c r="AQ2472" s="100"/>
      <c r="AR2472" s="100"/>
      <c r="AS2472" s="100"/>
      <c r="AT2472" s="100"/>
      <c r="AU2472" s="100"/>
    </row>
    <row r="2473" spans="27:47" x14ac:dyDescent="0.2">
      <c r="AA2473" s="100"/>
      <c r="AB2473" s="100"/>
      <c r="AC2473" s="100"/>
      <c r="AD2473" s="100"/>
      <c r="AE2473" s="100"/>
      <c r="AF2473" s="122"/>
      <c r="AG2473" s="121"/>
      <c r="AN2473" s="100"/>
      <c r="AO2473" s="100"/>
      <c r="AP2473" s="100"/>
      <c r="AQ2473" s="100"/>
      <c r="AR2473" s="100"/>
      <c r="AS2473" s="100"/>
      <c r="AT2473" s="100"/>
      <c r="AU2473" s="100"/>
    </row>
    <row r="2474" spans="27:47" x14ac:dyDescent="0.2">
      <c r="AA2474" s="100"/>
      <c r="AB2474" s="100"/>
      <c r="AC2474" s="100"/>
      <c r="AD2474" s="100"/>
      <c r="AE2474" s="100"/>
      <c r="AF2474" s="122"/>
      <c r="AG2474" s="121"/>
      <c r="AN2474" s="100"/>
      <c r="AO2474" s="100"/>
      <c r="AP2474" s="100"/>
      <c r="AQ2474" s="100"/>
      <c r="AR2474" s="100"/>
      <c r="AS2474" s="100"/>
      <c r="AT2474" s="100"/>
      <c r="AU2474" s="100"/>
    </row>
    <row r="2475" spans="27:47" x14ac:dyDescent="0.2">
      <c r="AA2475" s="100"/>
      <c r="AB2475" s="100"/>
      <c r="AC2475" s="100"/>
      <c r="AD2475" s="100"/>
      <c r="AE2475" s="100"/>
      <c r="AF2475" s="122"/>
      <c r="AG2475" s="121"/>
      <c r="AN2475" s="100"/>
      <c r="AO2475" s="100"/>
      <c r="AP2475" s="100"/>
      <c r="AQ2475" s="100"/>
      <c r="AR2475" s="100"/>
      <c r="AS2475" s="100"/>
      <c r="AT2475" s="100"/>
      <c r="AU2475" s="100"/>
    </row>
    <row r="2476" spans="27:47" x14ac:dyDescent="0.2">
      <c r="AA2476" s="100"/>
      <c r="AB2476" s="100"/>
      <c r="AC2476" s="100"/>
      <c r="AD2476" s="100"/>
      <c r="AE2476" s="100"/>
      <c r="AF2476" s="122"/>
      <c r="AG2476" s="121"/>
      <c r="AN2476" s="100"/>
      <c r="AO2476" s="100"/>
      <c r="AP2476" s="100"/>
      <c r="AQ2476" s="100"/>
      <c r="AR2476" s="100"/>
      <c r="AS2476" s="100"/>
      <c r="AT2476" s="100"/>
      <c r="AU2476" s="100"/>
    </row>
    <row r="2477" spans="27:47" x14ac:dyDescent="0.2">
      <c r="AA2477" s="100"/>
      <c r="AB2477" s="100"/>
      <c r="AC2477" s="100"/>
      <c r="AD2477" s="100"/>
      <c r="AE2477" s="100"/>
      <c r="AF2477" s="122"/>
      <c r="AG2477" s="121"/>
      <c r="AN2477" s="100"/>
      <c r="AO2477" s="100"/>
      <c r="AP2477" s="100"/>
      <c r="AQ2477" s="100"/>
      <c r="AR2477" s="100"/>
      <c r="AS2477" s="100"/>
      <c r="AT2477" s="100"/>
      <c r="AU2477" s="100"/>
    </row>
    <row r="2478" spans="27:47" x14ac:dyDescent="0.2">
      <c r="AA2478" s="100"/>
      <c r="AB2478" s="100"/>
      <c r="AC2478" s="100"/>
      <c r="AD2478" s="100"/>
      <c r="AE2478" s="100"/>
      <c r="AF2478" s="122"/>
      <c r="AG2478" s="121"/>
      <c r="AN2478" s="100"/>
      <c r="AO2478" s="100"/>
      <c r="AP2478" s="100"/>
      <c r="AQ2478" s="100"/>
      <c r="AR2478" s="100"/>
      <c r="AS2478" s="100"/>
      <c r="AT2478" s="100"/>
      <c r="AU2478" s="100"/>
    </row>
    <row r="2479" spans="27:47" x14ac:dyDescent="0.2">
      <c r="AA2479" s="100"/>
      <c r="AB2479" s="100"/>
      <c r="AC2479" s="100"/>
      <c r="AD2479" s="100"/>
      <c r="AE2479" s="100"/>
      <c r="AF2479" s="122"/>
      <c r="AG2479" s="121"/>
      <c r="AN2479" s="100"/>
      <c r="AO2479" s="100"/>
      <c r="AP2479" s="100"/>
      <c r="AQ2479" s="100"/>
      <c r="AR2479" s="100"/>
      <c r="AS2479" s="100"/>
      <c r="AT2479" s="100"/>
      <c r="AU2479" s="100"/>
    </row>
    <row r="2480" spans="27:47" x14ac:dyDescent="0.2">
      <c r="AA2480" s="100"/>
      <c r="AB2480" s="100"/>
      <c r="AC2480" s="100"/>
      <c r="AD2480" s="100"/>
      <c r="AE2480" s="100"/>
      <c r="AF2480" s="122"/>
      <c r="AG2480" s="121"/>
      <c r="AN2480" s="100"/>
      <c r="AO2480" s="100"/>
      <c r="AP2480" s="100"/>
      <c r="AQ2480" s="100"/>
      <c r="AR2480" s="100"/>
      <c r="AS2480" s="100"/>
      <c r="AT2480" s="100"/>
      <c r="AU2480" s="100"/>
    </row>
    <row r="2481" spans="27:47" x14ac:dyDescent="0.2">
      <c r="AA2481" s="100"/>
      <c r="AB2481" s="100"/>
      <c r="AC2481" s="100"/>
      <c r="AD2481" s="100"/>
      <c r="AE2481" s="100"/>
      <c r="AF2481" s="122"/>
      <c r="AG2481" s="121"/>
      <c r="AN2481" s="100"/>
      <c r="AO2481" s="100"/>
      <c r="AP2481" s="100"/>
      <c r="AQ2481" s="100"/>
      <c r="AR2481" s="100"/>
      <c r="AS2481" s="100"/>
      <c r="AT2481" s="100"/>
      <c r="AU2481" s="100"/>
    </row>
    <row r="2482" spans="27:47" x14ac:dyDescent="0.2">
      <c r="AA2482" s="100"/>
      <c r="AB2482" s="100"/>
      <c r="AC2482" s="100"/>
      <c r="AD2482" s="100"/>
      <c r="AE2482" s="100"/>
      <c r="AF2482" s="122"/>
      <c r="AG2482" s="121"/>
      <c r="AN2482" s="100"/>
      <c r="AO2482" s="100"/>
      <c r="AP2482" s="100"/>
      <c r="AQ2482" s="100"/>
      <c r="AR2482" s="100"/>
      <c r="AS2482" s="100"/>
      <c r="AT2482" s="100"/>
      <c r="AU2482" s="100"/>
    </row>
    <row r="2483" spans="27:47" x14ac:dyDescent="0.2">
      <c r="AA2483" s="100"/>
      <c r="AB2483" s="100"/>
      <c r="AC2483" s="100"/>
      <c r="AD2483" s="100"/>
      <c r="AE2483" s="100"/>
      <c r="AF2483" s="122"/>
      <c r="AG2483" s="121"/>
      <c r="AN2483" s="100"/>
      <c r="AO2483" s="100"/>
      <c r="AP2483" s="100"/>
      <c r="AQ2483" s="100"/>
      <c r="AR2483" s="100"/>
      <c r="AS2483" s="100"/>
      <c r="AT2483" s="100"/>
      <c r="AU2483" s="100"/>
    </row>
    <row r="2484" spans="27:47" x14ac:dyDescent="0.2">
      <c r="AA2484" s="100"/>
      <c r="AB2484" s="100"/>
      <c r="AC2484" s="100"/>
      <c r="AD2484" s="100"/>
      <c r="AE2484" s="100"/>
      <c r="AF2484" s="122"/>
      <c r="AG2484" s="121"/>
      <c r="AN2484" s="100"/>
      <c r="AO2484" s="100"/>
      <c r="AP2484" s="100"/>
      <c r="AQ2484" s="100"/>
      <c r="AR2484" s="100"/>
      <c r="AS2484" s="100"/>
      <c r="AT2484" s="100"/>
      <c r="AU2484" s="100"/>
    </row>
    <row r="2485" spans="27:47" x14ac:dyDescent="0.2">
      <c r="AA2485" s="100"/>
      <c r="AB2485" s="100"/>
      <c r="AC2485" s="100"/>
      <c r="AD2485" s="100"/>
      <c r="AE2485" s="100"/>
      <c r="AF2485" s="122"/>
      <c r="AG2485" s="121"/>
      <c r="AN2485" s="100"/>
      <c r="AO2485" s="100"/>
      <c r="AP2485" s="100"/>
      <c r="AQ2485" s="100"/>
      <c r="AR2485" s="100"/>
      <c r="AS2485" s="100"/>
      <c r="AT2485" s="100"/>
      <c r="AU2485" s="100"/>
    </row>
    <row r="2486" spans="27:47" x14ac:dyDescent="0.2">
      <c r="AA2486" s="100"/>
      <c r="AB2486" s="100"/>
      <c r="AC2486" s="100"/>
      <c r="AD2486" s="100"/>
      <c r="AE2486" s="100"/>
      <c r="AF2486" s="122"/>
      <c r="AG2486" s="121"/>
      <c r="AN2486" s="100"/>
      <c r="AO2486" s="100"/>
      <c r="AP2486" s="100"/>
      <c r="AQ2486" s="100"/>
      <c r="AR2486" s="100"/>
      <c r="AS2486" s="100"/>
      <c r="AT2486" s="100"/>
      <c r="AU2486" s="100"/>
    </row>
    <row r="2487" spans="27:47" x14ac:dyDescent="0.2">
      <c r="AA2487" s="100"/>
      <c r="AB2487" s="100"/>
      <c r="AC2487" s="100"/>
      <c r="AD2487" s="100"/>
      <c r="AE2487" s="100"/>
      <c r="AF2487" s="122"/>
      <c r="AG2487" s="121"/>
      <c r="AN2487" s="100"/>
      <c r="AO2487" s="100"/>
      <c r="AP2487" s="100"/>
      <c r="AQ2487" s="100"/>
      <c r="AR2487" s="100"/>
      <c r="AS2487" s="100"/>
      <c r="AT2487" s="100"/>
      <c r="AU2487" s="100"/>
    </row>
    <row r="2488" spans="27:47" x14ac:dyDescent="0.2">
      <c r="AA2488" s="100"/>
      <c r="AB2488" s="100"/>
      <c r="AC2488" s="100"/>
      <c r="AD2488" s="100"/>
      <c r="AE2488" s="100"/>
      <c r="AF2488" s="122"/>
      <c r="AG2488" s="121"/>
      <c r="AN2488" s="100"/>
      <c r="AO2488" s="100"/>
      <c r="AP2488" s="100"/>
      <c r="AQ2488" s="100"/>
      <c r="AR2488" s="100"/>
      <c r="AS2488" s="100"/>
      <c r="AT2488" s="100"/>
      <c r="AU2488" s="100"/>
    </row>
    <row r="2489" spans="27:47" x14ac:dyDescent="0.2">
      <c r="AA2489" s="100"/>
      <c r="AB2489" s="100"/>
      <c r="AC2489" s="100"/>
      <c r="AD2489" s="100"/>
      <c r="AE2489" s="100"/>
      <c r="AF2489" s="122"/>
      <c r="AG2489" s="121"/>
      <c r="AN2489" s="100"/>
      <c r="AO2489" s="100"/>
      <c r="AP2489" s="100"/>
      <c r="AQ2489" s="100"/>
      <c r="AR2489" s="100"/>
      <c r="AS2489" s="100"/>
      <c r="AT2489" s="100"/>
      <c r="AU2489" s="100"/>
    </row>
    <row r="2490" spans="27:47" x14ac:dyDescent="0.2">
      <c r="AA2490" s="100"/>
      <c r="AB2490" s="100"/>
      <c r="AC2490" s="100"/>
      <c r="AD2490" s="100"/>
      <c r="AE2490" s="100"/>
      <c r="AF2490" s="122"/>
      <c r="AG2490" s="121"/>
      <c r="AN2490" s="100"/>
      <c r="AO2490" s="100"/>
      <c r="AP2490" s="100"/>
      <c r="AQ2490" s="100"/>
      <c r="AR2490" s="100"/>
      <c r="AS2490" s="100"/>
      <c r="AT2490" s="100"/>
      <c r="AU2490" s="100"/>
    </row>
    <row r="2491" spans="27:47" x14ac:dyDescent="0.2">
      <c r="AA2491" s="100"/>
      <c r="AB2491" s="100"/>
      <c r="AC2491" s="100"/>
      <c r="AD2491" s="100"/>
      <c r="AE2491" s="100"/>
      <c r="AF2491" s="122"/>
      <c r="AG2491" s="121"/>
      <c r="AN2491" s="100"/>
      <c r="AO2491" s="100"/>
      <c r="AP2491" s="100"/>
      <c r="AQ2491" s="100"/>
      <c r="AR2491" s="100"/>
      <c r="AS2491" s="100"/>
      <c r="AT2491" s="100"/>
      <c r="AU2491" s="100"/>
    </row>
    <row r="2492" spans="27:47" x14ac:dyDescent="0.2">
      <c r="AA2492" s="100"/>
      <c r="AB2492" s="100"/>
      <c r="AC2492" s="100"/>
      <c r="AD2492" s="100"/>
      <c r="AE2492" s="100"/>
      <c r="AF2492" s="122"/>
      <c r="AG2492" s="121"/>
      <c r="AN2492" s="100"/>
      <c r="AO2492" s="100"/>
      <c r="AP2492" s="100"/>
      <c r="AQ2492" s="100"/>
      <c r="AR2492" s="100"/>
      <c r="AS2492" s="100"/>
      <c r="AT2492" s="100"/>
      <c r="AU2492" s="100"/>
    </row>
    <row r="2493" spans="27:47" x14ac:dyDescent="0.2">
      <c r="AA2493" s="100"/>
      <c r="AB2493" s="100"/>
      <c r="AC2493" s="100"/>
      <c r="AD2493" s="100"/>
      <c r="AE2493" s="100"/>
      <c r="AF2493" s="122"/>
      <c r="AG2493" s="121"/>
      <c r="AN2493" s="100"/>
      <c r="AO2493" s="100"/>
      <c r="AP2493" s="100"/>
      <c r="AQ2493" s="100"/>
      <c r="AR2493" s="100"/>
      <c r="AS2493" s="100"/>
      <c r="AT2493" s="100"/>
      <c r="AU2493" s="100"/>
    </row>
    <row r="2494" spans="27:47" x14ac:dyDescent="0.2">
      <c r="AA2494" s="100"/>
      <c r="AB2494" s="100"/>
      <c r="AC2494" s="100"/>
      <c r="AD2494" s="100"/>
      <c r="AE2494" s="100"/>
      <c r="AF2494" s="122"/>
      <c r="AG2494" s="121"/>
      <c r="AN2494" s="100"/>
      <c r="AO2494" s="100"/>
      <c r="AP2494" s="100"/>
      <c r="AQ2494" s="100"/>
      <c r="AR2494" s="100"/>
      <c r="AS2494" s="100"/>
      <c r="AT2494" s="100"/>
      <c r="AU2494" s="100"/>
    </row>
    <row r="2495" spans="27:47" x14ac:dyDescent="0.2">
      <c r="AA2495" s="100"/>
      <c r="AB2495" s="100"/>
      <c r="AC2495" s="100"/>
      <c r="AD2495" s="100"/>
      <c r="AE2495" s="100"/>
      <c r="AF2495" s="122"/>
      <c r="AG2495" s="121"/>
      <c r="AN2495" s="100"/>
      <c r="AO2495" s="100"/>
      <c r="AP2495" s="100"/>
      <c r="AQ2495" s="100"/>
      <c r="AR2495" s="100"/>
      <c r="AS2495" s="100"/>
      <c r="AT2495" s="100"/>
      <c r="AU2495" s="100"/>
    </row>
    <row r="2496" spans="27:47" x14ac:dyDescent="0.2">
      <c r="AA2496" s="100"/>
      <c r="AB2496" s="100"/>
      <c r="AC2496" s="100"/>
      <c r="AD2496" s="100"/>
      <c r="AE2496" s="100"/>
      <c r="AF2496" s="122"/>
      <c r="AG2496" s="121"/>
      <c r="AN2496" s="100"/>
      <c r="AO2496" s="100"/>
      <c r="AP2496" s="100"/>
      <c r="AQ2496" s="100"/>
      <c r="AR2496" s="100"/>
      <c r="AS2496" s="100"/>
      <c r="AT2496" s="100"/>
      <c r="AU2496" s="100"/>
    </row>
    <row r="2497" spans="27:47" x14ac:dyDescent="0.2">
      <c r="AA2497" s="100"/>
      <c r="AB2497" s="100"/>
      <c r="AC2497" s="100"/>
      <c r="AD2497" s="100"/>
      <c r="AE2497" s="100"/>
      <c r="AF2497" s="122"/>
      <c r="AG2497" s="121"/>
      <c r="AN2497" s="100"/>
      <c r="AO2497" s="100"/>
      <c r="AP2497" s="100"/>
      <c r="AQ2497" s="100"/>
      <c r="AR2497" s="100"/>
      <c r="AS2497" s="100"/>
      <c r="AT2497" s="100"/>
      <c r="AU2497" s="100"/>
    </row>
    <row r="2498" spans="27:47" x14ac:dyDescent="0.2">
      <c r="AA2498" s="100"/>
      <c r="AB2498" s="100"/>
      <c r="AC2498" s="100"/>
      <c r="AD2498" s="100"/>
      <c r="AE2498" s="100"/>
      <c r="AF2498" s="122"/>
      <c r="AG2498" s="121"/>
      <c r="AN2498" s="100"/>
      <c r="AO2498" s="100"/>
      <c r="AP2498" s="100"/>
      <c r="AQ2498" s="100"/>
      <c r="AR2498" s="100"/>
      <c r="AS2498" s="100"/>
      <c r="AT2498" s="100"/>
      <c r="AU2498" s="100"/>
    </row>
    <row r="2499" spans="27:47" x14ac:dyDescent="0.2">
      <c r="AA2499" s="100"/>
      <c r="AB2499" s="100"/>
      <c r="AC2499" s="100"/>
      <c r="AD2499" s="100"/>
      <c r="AE2499" s="100"/>
      <c r="AF2499" s="122"/>
      <c r="AG2499" s="121"/>
      <c r="AN2499" s="100"/>
      <c r="AO2499" s="100"/>
      <c r="AP2499" s="100"/>
      <c r="AQ2499" s="100"/>
      <c r="AR2499" s="100"/>
      <c r="AS2499" s="100"/>
      <c r="AT2499" s="100"/>
      <c r="AU2499" s="100"/>
    </row>
    <row r="2500" spans="27:47" x14ac:dyDescent="0.2">
      <c r="AA2500" s="100"/>
      <c r="AB2500" s="100"/>
      <c r="AC2500" s="100"/>
      <c r="AD2500" s="100"/>
      <c r="AE2500" s="100"/>
      <c r="AF2500" s="122"/>
      <c r="AG2500" s="121"/>
      <c r="AN2500" s="100"/>
      <c r="AO2500" s="100"/>
      <c r="AP2500" s="100"/>
      <c r="AQ2500" s="100"/>
      <c r="AR2500" s="100"/>
      <c r="AS2500" s="100"/>
      <c r="AT2500" s="100"/>
      <c r="AU2500" s="100"/>
    </row>
    <row r="2501" spans="27:47" x14ac:dyDescent="0.2">
      <c r="AA2501" s="100"/>
      <c r="AB2501" s="100"/>
      <c r="AC2501" s="100"/>
      <c r="AD2501" s="100"/>
      <c r="AE2501" s="100"/>
      <c r="AF2501" s="122"/>
      <c r="AG2501" s="121"/>
      <c r="AN2501" s="100"/>
      <c r="AO2501" s="100"/>
      <c r="AP2501" s="100"/>
      <c r="AQ2501" s="100"/>
      <c r="AR2501" s="100"/>
      <c r="AS2501" s="100"/>
      <c r="AT2501" s="100"/>
      <c r="AU2501" s="100"/>
    </row>
    <row r="2502" spans="27:47" x14ac:dyDescent="0.2">
      <c r="AA2502" s="100"/>
      <c r="AB2502" s="100"/>
      <c r="AC2502" s="100"/>
      <c r="AD2502" s="100"/>
      <c r="AE2502" s="100"/>
      <c r="AF2502" s="122"/>
      <c r="AG2502" s="121"/>
      <c r="AN2502" s="100"/>
      <c r="AO2502" s="100"/>
      <c r="AP2502" s="100"/>
      <c r="AQ2502" s="100"/>
      <c r="AR2502" s="100"/>
      <c r="AS2502" s="100"/>
      <c r="AT2502" s="100"/>
      <c r="AU2502" s="100"/>
    </row>
    <row r="2503" spans="27:47" x14ac:dyDescent="0.2">
      <c r="AA2503" s="100"/>
      <c r="AB2503" s="100"/>
      <c r="AC2503" s="100"/>
      <c r="AD2503" s="100"/>
      <c r="AE2503" s="100"/>
      <c r="AF2503" s="122"/>
      <c r="AG2503" s="121"/>
      <c r="AN2503" s="100"/>
      <c r="AO2503" s="100"/>
      <c r="AP2503" s="100"/>
      <c r="AQ2503" s="100"/>
      <c r="AR2503" s="100"/>
      <c r="AS2503" s="100"/>
      <c r="AT2503" s="100"/>
      <c r="AU2503" s="100"/>
    </row>
    <row r="2504" spans="27:47" x14ac:dyDescent="0.2">
      <c r="AA2504" s="100"/>
      <c r="AB2504" s="100"/>
      <c r="AC2504" s="100"/>
      <c r="AD2504" s="100"/>
      <c r="AE2504" s="100"/>
      <c r="AF2504" s="122"/>
      <c r="AG2504" s="121"/>
      <c r="AN2504" s="100"/>
      <c r="AO2504" s="100"/>
      <c r="AP2504" s="100"/>
      <c r="AQ2504" s="100"/>
      <c r="AR2504" s="100"/>
      <c r="AS2504" s="100"/>
      <c r="AT2504" s="100"/>
      <c r="AU2504" s="100"/>
    </row>
    <row r="2505" spans="27:47" x14ac:dyDescent="0.2">
      <c r="AA2505" s="100"/>
      <c r="AB2505" s="100"/>
      <c r="AC2505" s="100"/>
      <c r="AD2505" s="100"/>
      <c r="AE2505" s="100"/>
      <c r="AF2505" s="122"/>
      <c r="AG2505" s="121"/>
      <c r="AN2505" s="100"/>
      <c r="AO2505" s="100"/>
      <c r="AP2505" s="100"/>
      <c r="AQ2505" s="100"/>
      <c r="AR2505" s="100"/>
      <c r="AS2505" s="100"/>
      <c r="AT2505" s="100"/>
      <c r="AU2505" s="100"/>
    </row>
    <row r="2506" spans="27:47" x14ac:dyDescent="0.2">
      <c r="AA2506" s="100"/>
      <c r="AB2506" s="100"/>
      <c r="AC2506" s="100"/>
      <c r="AD2506" s="100"/>
      <c r="AE2506" s="100"/>
      <c r="AF2506" s="122"/>
      <c r="AG2506" s="121"/>
      <c r="AN2506" s="100"/>
      <c r="AO2506" s="100"/>
      <c r="AP2506" s="100"/>
      <c r="AQ2506" s="100"/>
      <c r="AR2506" s="100"/>
      <c r="AS2506" s="100"/>
      <c r="AT2506" s="100"/>
      <c r="AU2506" s="100"/>
    </row>
    <row r="2507" spans="27:47" x14ac:dyDescent="0.2">
      <c r="AA2507" s="100"/>
      <c r="AB2507" s="100"/>
      <c r="AC2507" s="100"/>
      <c r="AD2507" s="100"/>
      <c r="AE2507" s="100"/>
      <c r="AF2507" s="122"/>
      <c r="AG2507" s="121"/>
      <c r="AN2507" s="100"/>
      <c r="AO2507" s="100"/>
      <c r="AP2507" s="100"/>
      <c r="AQ2507" s="100"/>
      <c r="AR2507" s="100"/>
      <c r="AS2507" s="100"/>
      <c r="AT2507" s="100"/>
      <c r="AU2507" s="100"/>
    </row>
    <row r="2508" spans="27:47" x14ac:dyDescent="0.2">
      <c r="AA2508" s="100"/>
      <c r="AB2508" s="100"/>
      <c r="AC2508" s="100"/>
      <c r="AD2508" s="100"/>
      <c r="AE2508" s="100"/>
      <c r="AF2508" s="122"/>
      <c r="AG2508" s="121"/>
      <c r="AN2508" s="100"/>
      <c r="AO2508" s="100"/>
      <c r="AP2508" s="100"/>
      <c r="AQ2508" s="100"/>
      <c r="AR2508" s="100"/>
      <c r="AS2508" s="100"/>
      <c r="AT2508" s="100"/>
      <c r="AU2508" s="100"/>
    </row>
    <row r="2509" spans="27:47" x14ac:dyDescent="0.2">
      <c r="AA2509" s="100"/>
      <c r="AB2509" s="100"/>
      <c r="AC2509" s="100"/>
      <c r="AD2509" s="100"/>
      <c r="AE2509" s="100"/>
      <c r="AF2509" s="122"/>
      <c r="AG2509" s="121"/>
      <c r="AN2509" s="100"/>
      <c r="AO2509" s="100"/>
      <c r="AP2509" s="100"/>
      <c r="AQ2509" s="100"/>
      <c r="AR2509" s="100"/>
      <c r="AS2509" s="100"/>
      <c r="AT2509" s="100"/>
      <c r="AU2509" s="100"/>
    </row>
    <row r="2510" spans="27:47" x14ac:dyDescent="0.2">
      <c r="AA2510" s="100"/>
      <c r="AB2510" s="100"/>
      <c r="AC2510" s="100"/>
      <c r="AD2510" s="100"/>
      <c r="AE2510" s="100"/>
      <c r="AF2510" s="122"/>
      <c r="AG2510" s="121"/>
      <c r="AN2510" s="100"/>
      <c r="AO2510" s="100"/>
      <c r="AP2510" s="100"/>
      <c r="AQ2510" s="100"/>
      <c r="AR2510" s="100"/>
      <c r="AS2510" s="100"/>
      <c r="AT2510" s="100"/>
      <c r="AU2510" s="100"/>
    </row>
    <row r="2511" spans="27:47" x14ac:dyDescent="0.2">
      <c r="AA2511" s="100"/>
      <c r="AB2511" s="100"/>
      <c r="AC2511" s="100"/>
      <c r="AD2511" s="100"/>
      <c r="AE2511" s="100"/>
      <c r="AF2511" s="122"/>
      <c r="AG2511" s="121"/>
      <c r="AN2511" s="100"/>
      <c r="AO2511" s="100"/>
      <c r="AP2511" s="100"/>
      <c r="AQ2511" s="100"/>
      <c r="AR2511" s="100"/>
      <c r="AS2511" s="100"/>
      <c r="AT2511" s="100"/>
      <c r="AU2511" s="100"/>
    </row>
    <row r="2512" spans="27:47" x14ac:dyDescent="0.2">
      <c r="AA2512" s="100"/>
      <c r="AB2512" s="100"/>
      <c r="AC2512" s="100"/>
      <c r="AD2512" s="100"/>
      <c r="AE2512" s="100"/>
      <c r="AF2512" s="122"/>
      <c r="AG2512" s="121"/>
      <c r="AN2512" s="100"/>
      <c r="AO2512" s="100"/>
      <c r="AP2512" s="100"/>
      <c r="AQ2512" s="100"/>
      <c r="AR2512" s="100"/>
      <c r="AS2512" s="100"/>
      <c r="AT2512" s="100"/>
      <c r="AU2512" s="100"/>
    </row>
    <row r="2513" spans="27:47" x14ac:dyDescent="0.2">
      <c r="AA2513" s="100"/>
      <c r="AB2513" s="100"/>
      <c r="AC2513" s="100"/>
      <c r="AD2513" s="100"/>
      <c r="AE2513" s="100"/>
      <c r="AF2513" s="122"/>
      <c r="AG2513" s="121"/>
      <c r="AN2513" s="100"/>
      <c r="AO2513" s="100"/>
      <c r="AP2513" s="100"/>
      <c r="AQ2513" s="100"/>
      <c r="AR2513" s="100"/>
      <c r="AS2513" s="100"/>
      <c r="AT2513" s="100"/>
      <c r="AU2513" s="100"/>
    </row>
    <row r="2514" spans="27:47" x14ac:dyDescent="0.2">
      <c r="AA2514" s="100"/>
      <c r="AB2514" s="100"/>
      <c r="AC2514" s="100"/>
      <c r="AD2514" s="100"/>
      <c r="AE2514" s="100"/>
      <c r="AF2514" s="122"/>
      <c r="AG2514" s="121"/>
      <c r="AN2514" s="100"/>
      <c r="AO2514" s="100"/>
      <c r="AP2514" s="100"/>
      <c r="AQ2514" s="100"/>
      <c r="AR2514" s="100"/>
      <c r="AS2514" s="100"/>
      <c r="AT2514" s="100"/>
      <c r="AU2514" s="100"/>
    </row>
    <row r="2515" spans="27:47" x14ac:dyDescent="0.2">
      <c r="AA2515" s="100"/>
      <c r="AB2515" s="100"/>
      <c r="AC2515" s="100"/>
      <c r="AD2515" s="100"/>
      <c r="AE2515" s="100"/>
      <c r="AF2515" s="122"/>
      <c r="AG2515" s="121"/>
      <c r="AN2515" s="100"/>
      <c r="AO2515" s="100"/>
      <c r="AP2515" s="100"/>
      <c r="AQ2515" s="100"/>
      <c r="AR2515" s="100"/>
      <c r="AS2515" s="100"/>
      <c r="AT2515" s="100"/>
      <c r="AU2515" s="100"/>
    </row>
    <row r="2516" spans="27:47" x14ac:dyDescent="0.2">
      <c r="AA2516" s="100"/>
      <c r="AB2516" s="100"/>
      <c r="AC2516" s="100"/>
      <c r="AD2516" s="100"/>
      <c r="AE2516" s="100"/>
      <c r="AF2516" s="122"/>
      <c r="AG2516" s="121"/>
      <c r="AN2516" s="100"/>
      <c r="AO2516" s="100"/>
      <c r="AP2516" s="100"/>
      <c r="AQ2516" s="100"/>
      <c r="AR2516" s="100"/>
      <c r="AS2516" s="100"/>
      <c r="AT2516" s="100"/>
      <c r="AU2516" s="100"/>
    </row>
    <row r="2517" spans="27:47" x14ac:dyDescent="0.2">
      <c r="AA2517" s="100"/>
      <c r="AB2517" s="100"/>
      <c r="AC2517" s="100"/>
      <c r="AD2517" s="100"/>
      <c r="AE2517" s="100"/>
      <c r="AF2517" s="122"/>
      <c r="AG2517" s="121"/>
      <c r="AN2517" s="100"/>
      <c r="AO2517" s="100"/>
      <c r="AP2517" s="100"/>
      <c r="AQ2517" s="100"/>
      <c r="AR2517" s="100"/>
      <c r="AS2517" s="100"/>
      <c r="AT2517" s="100"/>
      <c r="AU2517" s="100"/>
    </row>
    <row r="2518" spans="27:47" x14ac:dyDescent="0.2">
      <c r="AA2518" s="100"/>
      <c r="AB2518" s="100"/>
      <c r="AC2518" s="100"/>
      <c r="AD2518" s="100"/>
      <c r="AE2518" s="100"/>
      <c r="AF2518" s="122"/>
      <c r="AG2518" s="121"/>
      <c r="AN2518" s="100"/>
      <c r="AO2518" s="100"/>
      <c r="AP2518" s="100"/>
      <c r="AQ2518" s="100"/>
      <c r="AR2518" s="100"/>
      <c r="AS2518" s="100"/>
      <c r="AT2518" s="100"/>
      <c r="AU2518" s="100"/>
    </row>
    <row r="2519" spans="27:47" x14ac:dyDescent="0.2">
      <c r="AA2519" s="100"/>
      <c r="AB2519" s="100"/>
      <c r="AC2519" s="100"/>
      <c r="AD2519" s="100"/>
      <c r="AE2519" s="100"/>
      <c r="AF2519" s="122"/>
      <c r="AG2519" s="121"/>
      <c r="AN2519" s="100"/>
      <c r="AO2519" s="100"/>
      <c r="AP2519" s="100"/>
      <c r="AQ2519" s="100"/>
      <c r="AR2519" s="100"/>
      <c r="AS2519" s="100"/>
      <c r="AT2519" s="100"/>
      <c r="AU2519" s="100"/>
    </row>
    <row r="2520" spans="27:47" x14ac:dyDescent="0.2">
      <c r="AA2520" s="100"/>
      <c r="AB2520" s="100"/>
      <c r="AC2520" s="100"/>
      <c r="AD2520" s="100"/>
      <c r="AE2520" s="100"/>
      <c r="AF2520" s="122"/>
      <c r="AG2520" s="121"/>
      <c r="AN2520" s="100"/>
      <c r="AO2520" s="100"/>
      <c r="AP2520" s="100"/>
      <c r="AQ2520" s="100"/>
      <c r="AR2520" s="100"/>
      <c r="AS2520" s="100"/>
      <c r="AT2520" s="100"/>
      <c r="AU2520" s="100"/>
    </row>
    <row r="2521" spans="27:47" x14ac:dyDescent="0.2">
      <c r="AA2521" s="100"/>
      <c r="AB2521" s="100"/>
      <c r="AC2521" s="100"/>
      <c r="AD2521" s="100"/>
      <c r="AE2521" s="100"/>
      <c r="AF2521" s="122"/>
      <c r="AG2521" s="121"/>
      <c r="AN2521" s="100"/>
      <c r="AO2521" s="100"/>
      <c r="AP2521" s="100"/>
      <c r="AQ2521" s="100"/>
      <c r="AR2521" s="100"/>
      <c r="AS2521" s="100"/>
      <c r="AT2521" s="100"/>
      <c r="AU2521" s="100"/>
    </row>
    <row r="2522" spans="27:47" x14ac:dyDescent="0.2">
      <c r="AA2522" s="100"/>
      <c r="AB2522" s="100"/>
      <c r="AC2522" s="100"/>
      <c r="AD2522" s="100"/>
      <c r="AE2522" s="100"/>
      <c r="AF2522" s="122"/>
      <c r="AG2522" s="121"/>
      <c r="AN2522" s="100"/>
      <c r="AO2522" s="100"/>
      <c r="AP2522" s="100"/>
      <c r="AQ2522" s="100"/>
      <c r="AR2522" s="100"/>
      <c r="AS2522" s="100"/>
      <c r="AT2522" s="100"/>
      <c r="AU2522" s="100"/>
    </row>
    <row r="2523" spans="27:47" x14ac:dyDescent="0.2">
      <c r="AA2523" s="100"/>
      <c r="AB2523" s="100"/>
      <c r="AC2523" s="100"/>
      <c r="AD2523" s="100"/>
      <c r="AE2523" s="100"/>
      <c r="AF2523" s="122"/>
      <c r="AG2523" s="121"/>
      <c r="AN2523" s="100"/>
      <c r="AO2523" s="100"/>
      <c r="AP2523" s="100"/>
      <c r="AQ2523" s="100"/>
      <c r="AR2523" s="100"/>
      <c r="AS2523" s="100"/>
      <c r="AT2523" s="100"/>
      <c r="AU2523" s="100"/>
    </row>
    <row r="2524" spans="27:47" x14ac:dyDescent="0.2">
      <c r="AA2524" s="100"/>
      <c r="AB2524" s="100"/>
      <c r="AC2524" s="100"/>
      <c r="AD2524" s="100"/>
      <c r="AE2524" s="100"/>
      <c r="AF2524" s="122"/>
      <c r="AG2524" s="121"/>
      <c r="AN2524" s="100"/>
      <c r="AO2524" s="100"/>
      <c r="AP2524" s="100"/>
      <c r="AQ2524" s="100"/>
      <c r="AR2524" s="100"/>
      <c r="AS2524" s="100"/>
      <c r="AT2524" s="100"/>
      <c r="AU2524" s="100"/>
    </row>
    <row r="2525" spans="27:47" x14ac:dyDescent="0.2">
      <c r="AA2525" s="100"/>
      <c r="AB2525" s="100"/>
      <c r="AC2525" s="100"/>
      <c r="AD2525" s="100"/>
      <c r="AE2525" s="100"/>
      <c r="AF2525" s="122"/>
      <c r="AG2525" s="121"/>
      <c r="AN2525" s="100"/>
      <c r="AO2525" s="100"/>
      <c r="AP2525" s="100"/>
      <c r="AQ2525" s="100"/>
      <c r="AR2525" s="100"/>
      <c r="AS2525" s="100"/>
      <c r="AT2525" s="100"/>
      <c r="AU2525" s="100"/>
    </row>
  </sheetData>
  <sortState xmlns:xlrd2="http://schemas.microsoft.com/office/spreadsheetml/2017/richdata2" ref="A21:AU366">
    <sortCondition ref="C21:C366"/>
  </sortState>
  <phoneticPr fontId="8" type="noConversion"/>
  <hyperlinks>
    <hyperlink ref="H563" r:id="rId1" display="http://vsolj.cetus-net.org/bulletin.html" xr:uid="{00000000-0004-0000-0000-000000000000}"/>
    <hyperlink ref="H556" r:id="rId2" display="http://vsolj.cetus-net.org/bulletin.html" xr:uid="{00000000-0004-0000-0000-000001000000}"/>
    <hyperlink ref="H64727" r:id="rId3" display="http://vsolj.cetus-net.org/bulletin.html" xr:uid="{00000000-0004-0000-0000-000002000000}"/>
    <hyperlink ref="H64720" r:id="rId4" display="https://www.aavso.org/ejaavso" xr:uid="{00000000-0004-0000-0000-000003000000}"/>
    <hyperlink ref="AP871" r:id="rId5" display="http://cdsbib.u-strasbg.fr/cgi-bin/cdsbib?1990RMxAA..21..381G" xr:uid="{00000000-0004-0000-0000-000004000000}"/>
    <hyperlink ref="AP875" r:id="rId6" display="http://cdsbib.u-strasbg.fr/cgi-bin/cdsbib?1990RMxAA..21..381G" xr:uid="{00000000-0004-0000-0000-000005000000}"/>
    <hyperlink ref="AP874" r:id="rId7" display="http://cdsbib.u-strasbg.fr/cgi-bin/cdsbib?1990RMxAA..21..381G" xr:uid="{00000000-0004-0000-0000-000006000000}"/>
    <hyperlink ref="AP855" r:id="rId8" display="http://cdsbib.u-strasbg.fr/cgi-bin/cdsbib?1990RMxAA..21..381G" xr:uid="{00000000-0004-0000-0000-000007000000}"/>
    <hyperlink ref="I64727" r:id="rId9" display="http://vsolj.cetus-net.org/bulletin.html" xr:uid="{00000000-0004-0000-0000-000008000000}"/>
    <hyperlink ref="AQ1011" r:id="rId10" display="http://cdsbib.u-strasbg.fr/cgi-bin/cdsbib?1990RMxAA..21..381G" xr:uid="{00000000-0004-0000-0000-000009000000}"/>
    <hyperlink ref="AQ55777" r:id="rId11" display="http://cdsbib.u-strasbg.fr/cgi-bin/cdsbib?1990RMxAA..21..381G" xr:uid="{00000000-0004-0000-0000-00000A000000}"/>
    <hyperlink ref="AQ1012" r:id="rId12" display="http://cdsbib.u-strasbg.fr/cgi-bin/cdsbib?1990RMxAA..21..381G" xr:uid="{00000000-0004-0000-0000-00000B000000}"/>
    <hyperlink ref="H64724" r:id="rId13" display="https://www.aavso.org/ejaavso" xr:uid="{00000000-0004-0000-0000-00000C000000}"/>
    <hyperlink ref="H1897" r:id="rId14" display="http://vsolj.cetus-net.org/bulletin.html" xr:uid="{00000000-0004-0000-0000-00000D000000}"/>
    <hyperlink ref="AP3141" r:id="rId15" display="http://cdsbib.u-strasbg.fr/cgi-bin/cdsbib?1990RMxAA..21..381G" xr:uid="{00000000-0004-0000-0000-00000E000000}"/>
    <hyperlink ref="AP3144" r:id="rId16" display="http://cdsbib.u-strasbg.fr/cgi-bin/cdsbib?1990RMxAA..21..381G" xr:uid="{00000000-0004-0000-0000-00000F000000}"/>
    <hyperlink ref="AP3142" r:id="rId17" display="http://cdsbib.u-strasbg.fr/cgi-bin/cdsbib?1990RMxAA..21..381G" xr:uid="{00000000-0004-0000-0000-000010000000}"/>
    <hyperlink ref="AP3126" r:id="rId18" display="http://cdsbib.u-strasbg.fr/cgi-bin/cdsbib?1990RMxAA..21..381G" xr:uid="{00000000-0004-0000-0000-000011000000}"/>
    <hyperlink ref="I1897" r:id="rId19" display="http://vsolj.cetus-net.org/bulletin.html" xr:uid="{00000000-0004-0000-0000-000012000000}"/>
    <hyperlink ref="AQ3355" r:id="rId20" display="http://cdsbib.u-strasbg.fr/cgi-bin/cdsbib?1990RMxAA..21..381G" xr:uid="{00000000-0004-0000-0000-000013000000}"/>
    <hyperlink ref="AQ61" r:id="rId21" display="http://cdsbib.u-strasbg.fr/cgi-bin/cdsbib?1990RMxAA..21..381G" xr:uid="{00000000-0004-0000-0000-000014000000}"/>
    <hyperlink ref="AQ3359" r:id="rId22" display="http://cdsbib.u-strasbg.fr/cgi-bin/cdsbib?1990RMxAA..21..381G" xr:uid="{00000000-0004-0000-0000-000015000000}"/>
    <hyperlink ref="H64492" r:id="rId23" display="http://vsolj.cetus-net.org/bulletin.html" xr:uid="{00000000-0004-0000-0000-000016000000}"/>
    <hyperlink ref="H64485" r:id="rId24" display="https://www.aavso.org/ejaavso" xr:uid="{00000000-0004-0000-0000-000017000000}"/>
    <hyperlink ref="I64492" r:id="rId25" display="http://vsolj.cetus-net.org/bulletin.html" xr:uid="{00000000-0004-0000-0000-000018000000}"/>
    <hyperlink ref="AQ58143" r:id="rId26" display="http://cdsbib.u-strasbg.fr/cgi-bin/cdsbib?1990RMxAA..21..381G" xr:uid="{00000000-0004-0000-0000-000019000000}"/>
    <hyperlink ref="H64489" r:id="rId27" display="https://www.aavso.org/ejaavso" xr:uid="{00000000-0004-0000-0000-00001A000000}"/>
    <hyperlink ref="AP5507" r:id="rId28" display="http://cdsbib.u-strasbg.fr/cgi-bin/cdsbib?1990RMxAA..21..381G" xr:uid="{00000000-0004-0000-0000-00001B000000}"/>
    <hyperlink ref="AP5510" r:id="rId29" display="http://cdsbib.u-strasbg.fr/cgi-bin/cdsbib?1990RMxAA..21..381G" xr:uid="{00000000-0004-0000-0000-00001C000000}"/>
    <hyperlink ref="AP5508" r:id="rId30" display="http://cdsbib.u-strasbg.fr/cgi-bin/cdsbib?1990RMxAA..21..381G" xr:uid="{00000000-0004-0000-0000-00001D000000}"/>
    <hyperlink ref="AP5492" r:id="rId31" display="http://cdsbib.u-strasbg.fr/cgi-bin/cdsbib?1990RMxAA..21..381G" xr:uid="{00000000-0004-0000-0000-00001E000000}"/>
    <hyperlink ref="AQ5721" r:id="rId32" display="http://cdsbib.u-strasbg.fr/cgi-bin/cdsbib?1990RMxAA..21..381G" xr:uid="{00000000-0004-0000-0000-00001F000000}"/>
    <hyperlink ref="AQ5725" r:id="rId33" display="http://cdsbib.u-strasbg.fr/cgi-bin/cdsbib?1990RMxAA..21..381G" xr:uid="{00000000-0004-0000-0000-000020000000}"/>
    <hyperlink ref="AQ65405" r:id="rId34" display="http://cdsbib.u-strasbg.fr/cgi-bin/cdsbib?1990RMxAA..21..381G" xr:uid="{00000000-0004-0000-0000-000021000000}"/>
    <hyperlink ref="I2613" r:id="rId35" display="http://vsolj.cetus-net.org/bulletin.html" xr:uid="{00000000-0004-0000-0000-000022000000}"/>
    <hyperlink ref="H2613" r:id="rId36" display="http://vsolj.cetus-net.org/bulletin.html" xr:uid="{00000000-0004-0000-0000-000023000000}"/>
    <hyperlink ref="AQ530" r:id="rId37" display="http://cdsbib.u-strasbg.fr/cgi-bin/cdsbib?1990RMxAA..21..381G" xr:uid="{00000000-0004-0000-0000-000024000000}"/>
    <hyperlink ref="AQ529" r:id="rId38" display="http://cdsbib.u-strasbg.fr/cgi-bin/cdsbib?1990RMxAA..21..381G" xr:uid="{00000000-0004-0000-0000-000025000000}"/>
    <hyperlink ref="AP3783" r:id="rId39" display="http://cdsbib.u-strasbg.fr/cgi-bin/cdsbib?1990RMxAA..21..381G" xr:uid="{00000000-0004-0000-0000-000026000000}"/>
    <hyperlink ref="AP3801" r:id="rId40" display="http://cdsbib.u-strasbg.fr/cgi-bin/cdsbib?1990RMxAA..21..381G" xr:uid="{00000000-0004-0000-0000-000027000000}"/>
    <hyperlink ref="AP3802" r:id="rId41" display="http://cdsbib.u-strasbg.fr/cgi-bin/cdsbib?1990RMxAA..21..381G" xr:uid="{00000000-0004-0000-0000-000028000000}"/>
    <hyperlink ref="AP3798" r:id="rId42" display="http://cdsbib.u-strasbg.fr/cgi-bin/cdsbib?1990RMxAA..21..381G" xr:uid="{00000000-0004-0000-0000-000029000000}"/>
  </hyperlinks>
  <pageMargins left="0.75" right="0.75" top="1" bottom="1" header="0.5" footer="0.5"/>
  <pageSetup orientation="portrait" verticalDpi="0" r:id="rId43"/>
  <headerFooter alignWithMargins="0"/>
  <drawing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28A6E-7195-4CD9-A594-3DE3298CC108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139"/>
  <sheetViews>
    <sheetView topLeftCell="A281" workbookViewId="0">
      <selection activeCell="A204" sqref="A204:D326"/>
    </sheetView>
  </sheetViews>
  <sheetFormatPr defaultRowHeight="12.75" x14ac:dyDescent="0.2"/>
  <cols>
    <col min="1" max="1" width="19.7109375" style="26" customWidth="1"/>
    <col min="2" max="2" width="4.42578125" style="16" customWidth="1"/>
    <col min="3" max="3" width="12.7109375" style="26" customWidth="1"/>
    <col min="4" max="4" width="5.42578125" style="16" customWidth="1"/>
    <col min="5" max="5" width="14.85546875" style="16" customWidth="1"/>
    <col min="6" max="6" width="9.140625" style="16"/>
    <col min="7" max="7" width="12" style="16" customWidth="1"/>
    <col min="8" max="8" width="14.140625" style="26" customWidth="1"/>
    <col min="9" max="9" width="22.5703125" style="16" customWidth="1"/>
    <col min="10" max="10" width="25.140625" style="16" customWidth="1"/>
    <col min="11" max="11" width="15.7109375" style="16" customWidth="1"/>
    <col min="12" max="12" width="14.140625" style="16" customWidth="1"/>
    <col min="13" max="13" width="9.5703125" style="16" customWidth="1"/>
    <col min="14" max="14" width="14.140625" style="16" customWidth="1"/>
    <col min="15" max="15" width="23.42578125" style="16" customWidth="1"/>
    <col min="16" max="16" width="16.5703125" style="16" customWidth="1"/>
    <col min="17" max="17" width="41" style="16" customWidth="1"/>
    <col min="18" max="16384" width="9.140625" style="16"/>
  </cols>
  <sheetData>
    <row r="1" spans="1:16" ht="15.75" x14ac:dyDescent="0.25">
      <c r="A1" s="73" t="s">
        <v>275</v>
      </c>
      <c r="I1" s="74" t="s">
        <v>192</v>
      </c>
      <c r="J1" s="75" t="s">
        <v>276</v>
      </c>
    </row>
    <row r="2" spans="1:16" x14ac:dyDescent="0.2">
      <c r="I2" s="76" t="s">
        <v>203</v>
      </c>
      <c r="J2" s="77" t="s">
        <v>277</v>
      </c>
    </row>
    <row r="3" spans="1:16" x14ac:dyDescent="0.2">
      <c r="A3" s="78" t="s">
        <v>278</v>
      </c>
      <c r="I3" s="76" t="s">
        <v>207</v>
      </c>
      <c r="J3" s="77" t="s">
        <v>162</v>
      </c>
    </row>
    <row r="4" spans="1:16" x14ac:dyDescent="0.2">
      <c r="I4" s="76" t="s">
        <v>220</v>
      </c>
      <c r="J4" s="77" t="s">
        <v>162</v>
      </c>
    </row>
    <row r="5" spans="1:16" ht="13.5" thickBot="1" x14ac:dyDescent="0.25">
      <c r="I5" s="79" t="s">
        <v>250</v>
      </c>
      <c r="J5" s="80" t="s">
        <v>163</v>
      </c>
    </row>
    <row r="10" spans="1:16" ht="13.5" thickBot="1" x14ac:dyDescent="0.25"/>
    <row r="11" spans="1:16" ht="12.75" customHeight="1" thickBot="1" x14ac:dyDescent="0.25">
      <c r="A11" s="26" t="str">
        <f t="shared" ref="A11:A74" si="0">P11</f>
        <v>IBVS 299 </v>
      </c>
      <c r="B11" s="6" t="str">
        <f t="shared" ref="B11:B74" si="1">IF(H11=INT(H11),"I","II")</f>
        <v>I</v>
      </c>
      <c r="C11" s="26">
        <f t="shared" ref="C11:C74" si="2">1*G11</f>
        <v>39621.523000000001</v>
      </c>
      <c r="D11" s="16" t="str">
        <f t="shared" ref="D11:D74" si="3">VLOOKUP(F11,I$1:J$5,2,FALSE)</f>
        <v>vis</v>
      </c>
      <c r="E11" s="81">
        <f>VLOOKUP(C11,'Active 1'!C$21:E$953,3,FALSE)</f>
        <v>-27.000486388220768</v>
      </c>
      <c r="F11" s="6" t="s">
        <v>250</v>
      </c>
      <c r="G11" s="16" t="str">
        <f t="shared" ref="G11:G74" si="4">MID(I11,3,LEN(I11)-3)</f>
        <v>39621.523</v>
      </c>
      <c r="H11" s="26">
        <f t="shared" ref="H11:H74" si="5">1*K11</f>
        <v>-27</v>
      </c>
      <c r="I11" s="82" t="s">
        <v>556</v>
      </c>
      <c r="J11" s="83" t="s">
        <v>557</v>
      </c>
      <c r="K11" s="82">
        <v>-27</v>
      </c>
      <c r="L11" s="82" t="s">
        <v>558</v>
      </c>
      <c r="M11" s="83" t="s">
        <v>280</v>
      </c>
      <c r="N11" s="83"/>
      <c r="O11" s="84" t="s">
        <v>449</v>
      </c>
      <c r="P11" s="85" t="s">
        <v>559</v>
      </c>
    </row>
    <row r="12" spans="1:16" ht="12.75" customHeight="1" thickBot="1" x14ac:dyDescent="0.25">
      <c r="A12" s="26" t="str">
        <f t="shared" si="0"/>
        <v>IBVS 299 </v>
      </c>
      <c r="B12" s="6" t="str">
        <f t="shared" si="1"/>
        <v>I</v>
      </c>
      <c r="C12" s="26">
        <f t="shared" si="2"/>
        <v>39654.466999999997</v>
      </c>
      <c r="D12" s="16" t="str">
        <f t="shared" si="3"/>
        <v>vis</v>
      </c>
      <c r="E12" s="81">
        <f>VLOOKUP(C12,'Active 1'!C$21:E$953,3,FALSE)</f>
        <v>-8.0017033391699144</v>
      </c>
      <c r="F12" s="6" t="s">
        <v>250</v>
      </c>
      <c r="G12" s="16" t="str">
        <f t="shared" si="4"/>
        <v>39654.467</v>
      </c>
      <c r="H12" s="26">
        <f t="shared" si="5"/>
        <v>-8</v>
      </c>
      <c r="I12" s="82" t="s">
        <v>560</v>
      </c>
      <c r="J12" s="83" t="s">
        <v>561</v>
      </c>
      <c r="K12" s="82">
        <v>-8</v>
      </c>
      <c r="L12" s="82" t="s">
        <v>279</v>
      </c>
      <c r="M12" s="83" t="s">
        <v>289</v>
      </c>
      <c r="N12" s="83"/>
      <c r="O12" s="84" t="s">
        <v>449</v>
      </c>
      <c r="P12" s="85" t="s">
        <v>559</v>
      </c>
    </row>
    <row r="13" spans="1:16" ht="12.75" customHeight="1" thickBot="1" x14ac:dyDescent="0.25">
      <c r="A13" s="26" t="str">
        <f t="shared" si="0"/>
        <v>IBVS 299 </v>
      </c>
      <c r="B13" s="6" t="str">
        <f t="shared" si="1"/>
        <v>I</v>
      </c>
      <c r="C13" s="26">
        <f t="shared" si="2"/>
        <v>39668.341999999997</v>
      </c>
      <c r="D13" s="16" t="str">
        <f t="shared" si="3"/>
        <v>vis</v>
      </c>
      <c r="E13" s="81">
        <f>VLOOKUP(C13,'Active 1'!C$21:E$953,3,FALSE)</f>
        <v>0</v>
      </c>
      <c r="F13" s="6" t="s">
        <v>250</v>
      </c>
      <c r="G13" s="16" t="str">
        <f t="shared" si="4"/>
        <v>39668.342</v>
      </c>
      <c r="H13" s="26">
        <f t="shared" si="5"/>
        <v>0</v>
      </c>
      <c r="I13" s="82" t="s">
        <v>562</v>
      </c>
      <c r="J13" s="83" t="s">
        <v>563</v>
      </c>
      <c r="K13" s="82">
        <v>0</v>
      </c>
      <c r="L13" s="82" t="s">
        <v>564</v>
      </c>
      <c r="M13" s="83" t="s">
        <v>280</v>
      </c>
      <c r="N13" s="83"/>
      <c r="O13" s="84" t="s">
        <v>449</v>
      </c>
      <c r="P13" s="85" t="s">
        <v>559</v>
      </c>
    </row>
    <row r="14" spans="1:16" ht="12.75" customHeight="1" thickBot="1" x14ac:dyDescent="0.25">
      <c r="A14" s="26" t="str">
        <f t="shared" si="0"/>
        <v>IBVS 299 </v>
      </c>
      <c r="B14" s="6" t="str">
        <f t="shared" si="1"/>
        <v>I</v>
      </c>
      <c r="C14" s="26">
        <f t="shared" si="2"/>
        <v>39680.483</v>
      </c>
      <c r="D14" s="16" t="str">
        <f t="shared" si="3"/>
        <v>vis</v>
      </c>
      <c r="E14" s="81">
        <f>VLOOKUP(C14,'Active 1'!C$21:E$953,3,FALSE)</f>
        <v>7.0017066840279654</v>
      </c>
      <c r="F14" s="6" t="s">
        <v>250</v>
      </c>
      <c r="G14" s="16" t="str">
        <f t="shared" si="4"/>
        <v>39680.483</v>
      </c>
      <c r="H14" s="26">
        <f t="shared" si="5"/>
        <v>7</v>
      </c>
      <c r="I14" s="82" t="s">
        <v>565</v>
      </c>
      <c r="J14" s="83" t="s">
        <v>566</v>
      </c>
      <c r="K14" s="82">
        <v>7</v>
      </c>
      <c r="L14" s="82" t="s">
        <v>567</v>
      </c>
      <c r="M14" s="83" t="s">
        <v>280</v>
      </c>
      <c r="N14" s="83"/>
      <c r="O14" s="84" t="s">
        <v>449</v>
      </c>
      <c r="P14" s="85" t="s">
        <v>559</v>
      </c>
    </row>
    <row r="15" spans="1:16" ht="12.75" customHeight="1" thickBot="1" x14ac:dyDescent="0.25">
      <c r="A15" s="26" t="str">
        <f t="shared" si="0"/>
        <v>IBVS 299 </v>
      </c>
      <c r="B15" s="6" t="str">
        <f t="shared" si="1"/>
        <v>I</v>
      </c>
      <c r="C15" s="26">
        <f t="shared" si="2"/>
        <v>39713.423000000003</v>
      </c>
      <c r="D15" s="16" t="str">
        <f t="shared" si="3"/>
        <v>vis</v>
      </c>
      <c r="E15" s="81">
        <f>VLOOKUP(C15,'Active 1'!C$21:E$953,3,FALSE)</f>
        <v>25.998182935723506</v>
      </c>
      <c r="F15" s="6" t="s">
        <v>250</v>
      </c>
      <c r="G15" s="16" t="str">
        <f t="shared" si="4"/>
        <v>39713.423</v>
      </c>
      <c r="H15" s="26">
        <f t="shared" si="5"/>
        <v>26</v>
      </c>
      <c r="I15" s="82" t="s">
        <v>568</v>
      </c>
      <c r="J15" s="83" t="s">
        <v>569</v>
      </c>
      <c r="K15" s="82">
        <v>26</v>
      </c>
      <c r="L15" s="82" t="s">
        <v>279</v>
      </c>
      <c r="M15" s="83" t="s">
        <v>280</v>
      </c>
      <c r="N15" s="83"/>
      <c r="O15" s="84" t="s">
        <v>449</v>
      </c>
      <c r="P15" s="85" t="s">
        <v>559</v>
      </c>
    </row>
    <row r="16" spans="1:16" ht="12.75" customHeight="1" thickBot="1" x14ac:dyDescent="0.25">
      <c r="A16" s="26" t="str">
        <f t="shared" si="0"/>
        <v>IBVS 299 </v>
      </c>
      <c r="B16" s="6" t="str">
        <f t="shared" si="1"/>
        <v>I</v>
      </c>
      <c r="C16" s="26">
        <f t="shared" si="2"/>
        <v>40013.408499999998</v>
      </c>
      <c r="D16" s="16" t="str">
        <f t="shared" si="3"/>
        <v>vis</v>
      </c>
      <c r="E16" s="81">
        <f>VLOOKUP(C16,'Active 1'!C$21:E$953,3,FALSE)</f>
        <v>198.99962272329239</v>
      </c>
      <c r="F16" s="6" t="s">
        <v>250</v>
      </c>
      <c r="G16" s="16" t="str">
        <f t="shared" si="4"/>
        <v>40013.4085</v>
      </c>
      <c r="H16" s="26">
        <f t="shared" si="5"/>
        <v>199</v>
      </c>
      <c r="I16" s="82" t="s">
        <v>570</v>
      </c>
      <c r="J16" s="83" t="s">
        <v>571</v>
      </c>
      <c r="K16" s="82">
        <v>199</v>
      </c>
      <c r="L16" s="82" t="s">
        <v>572</v>
      </c>
      <c r="M16" s="83" t="s">
        <v>280</v>
      </c>
      <c r="N16" s="83"/>
      <c r="O16" s="84" t="s">
        <v>449</v>
      </c>
      <c r="P16" s="85" t="s">
        <v>559</v>
      </c>
    </row>
    <row r="17" spans="1:16" ht="12.75" customHeight="1" thickBot="1" x14ac:dyDescent="0.25">
      <c r="A17" s="26" t="str">
        <f t="shared" si="0"/>
        <v>IBVS 299 </v>
      </c>
      <c r="B17" s="6" t="str">
        <f t="shared" si="1"/>
        <v>I</v>
      </c>
      <c r="C17" s="26">
        <f t="shared" si="2"/>
        <v>40039.417500000003</v>
      </c>
      <c r="D17" s="16" t="str">
        <f t="shared" si="3"/>
        <v>vis</v>
      </c>
      <c r="E17" s="81">
        <f>VLOOKUP(C17,'Active 1'!C$21:E$953,3,FALSE)</f>
        <v>213.99899585111322</v>
      </c>
      <c r="F17" s="6" t="s">
        <v>250</v>
      </c>
      <c r="G17" s="16" t="str">
        <f t="shared" si="4"/>
        <v>40039.4175</v>
      </c>
      <c r="H17" s="26">
        <f t="shared" si="5"/>
        <v>214</v>
      </c>
      <c r="I17" s="82" t="s">
        <v>573</v>
      </c>
      <c r="J17" s="83" t="s">
        <v>574</v>
      </c>
      <c r="K17" s="82">
        <v>214</v>
      </c>
      <c r="L17" s="82" t="s">
        <v>575</v>
      </c>
      <c r="M17" s="83" t="s">
        <v>280</v>
      </c>
      <c r="N17" s="83"/>
      <c r="O17" s="84" t="s">
        <v>449</v>
      </c>
      <c r="P17" s="85" t="s">
        <v>559</v>
      </c>
    </row>
    <row r="18" spans="1:16" ht="12.75" customHeight="1" thickBot="1" x14ac:dyDescent="0.25">
      <c r="A18" s="26" t="str">
        <f t="shared" si="0"/>
        <v>IBVS 299 </v>
      </c>
      <c r="B18" s="6" t="str">
        <f t="shared" si="1"/>
        <v>I</v>
      </c>
      <c r="C18" s="26">
        <f t="shared" si="2"/>
        <v>40046.3534</v>
      </c>
      <c r="D18" s="16" t="str">
        <f t="shared" si="3"/>
        <v>vis</v>
      </c>
      <c r="E18" s="81">
        <f>VLOOKUP(C18,'Active 1'!C$21:E$953,3,FALSE)</f>
        <v>217.99892480175271</v>
      </c>
      <c r="F18" s="6" t="s">
        <v>250</v>
      </c>
      <c r="G18" s="16" t="str">
        <f t="shared" si="4"/>
        <v>40046.3534</v>
      </c>
      <c r="H18" s="26">
        <f t="shared" si="5"/>
        <v>218</v>
      </c>
      <c r="I18" s="82" t="s">
        <v>576</v>
      </c>
      <c r="J18" s="83" t="s">
        <v>577</v>
      </c>
      <c r="K18" s="82">
        <v>218</v>
      </c>
      <c r="L18" s="82" t="s">
        <v>578</v>
      </c>
      <c r="M18" s="83" t="s">
        <v>280</v>
      </c>
      <c r="N18" s="83"/>
      <c r="O18" s="84" t="s">
        <v>449</v>
      </c>
      <c r="P18" s="85" t="s">
        <v>559</v>
      </c>
    </row>
    <row r="19" spans="1:16" ht="12.75" customHeight="1" thickBot="1" x14ac:dyDescent="0.25">
      <c r="A19" s="26" t="str">
        <f t="shared" si="0"/>
        <v>IBVS 299 </v>
      </c>
      <c r="B19" s="6" t="str">
        <f t="shared" si="1"/>
        <v>I</v>
      </c>
      <c r="C19" s="26">
        <f t="shared" si="2"/>
        <v>40065.427499999998</v>
      </c>
      <c r="D19" s="16" t="str">
        <f t="shared" si="3"/>
        <v>vis</v>
      </c>
      <c r="E19" s="81">
        <f>VLOOKUP(C19,'Active 1'!C$21:E$953,3,FALSE)</f>
        <v>228.99894567826766</v>
      </c>
      <c r="F19" s="6" t="s">
        <v>250</v>
      </c>
      <c r="G19" s="16" t="str">
        <f t="shared" si="4"/>
        <v>40065.4275</v>
      </c>
      <c r="H19" s="26">
        <f t="shared" si="5"/>
        <v>229</v>
      </c>
      <c r="I19" s="82" t="s">
        <v>579</v>
      </c>
      <c r="J19" s="83" t="s">
        <v>580</v>
      </c>
      <c r="K19" s="82">
        <v>229</v>
      </c>
      <c r="L19" s="82" t="s">
        <v>581</v>
      </c>
      <c r="M19" s="83" t="s">
        <v>280</v>
      </c>
      <c r="N19" s="83"/>
      <c r="O19" s="84" t="s">
        <v>449</v>
      </c>
      <c r="P19" s="85" t="s">
        <v>559</v>
      </c>
    </row>
    <row r="20" spans="1:16" ht="12.75" customHeight="1" thickBot="1" x14ac:dyDescent="0.25">
      <c r="A20" s="26" t="str">
        <f t="shared" si="0"/>
        <v>IBVS 775 </v>
      </c>
      <c r="B20" s="6" t="str">
        <f t="shared" si="1"/>
        <v>I</v>
      </c>
      <c r="C20" s="26">
        <f t="shared" si="2"/>
        <v>40677.548499999997</v>
      </c>
      <c r="D20" s="16" t="str">
        <f t="shared" si="3"/>
        <v>vis</v>
      </c>
      <c r="E20" s="81">
        <f>VLOOKUP(C20,'Active 1'!C$21:E$953,3,FALSE)</f>
        <v>582.0087222314944</v>
      </c>
      <c r="F20" s="6" t="s">
        <v>250</v>
      </c>
      <c r="G20" s="16" t="str">
        <f t="shared" si="4"/>
        <v>40677.5485</v>
      </c>
      <c r="H20" s="26">
        <f t="shared" si="5"/>
        <v>582</v>
      </c>
      <c r="I20" s="82" t="s">
        <v>582</v>
      </c>
      <c r="J20" s="83" t="s">
        <v>583</v>
      </c>
      <c r="K20" s="82">
        <v>582</v>
      </c>
      <c r="L20" s="82" t="s">
        <v>584</v>
      </c>
      <c r="M20" s="83" t="s">
        <v>280</v>
      </c>
      <c r="N20" s="83"/>
      <c r="O20" s="84" t="s">
        <v>449</v>
      </c>
      <c r="P20" s="85" t="s">
        <v>585</v>
      </c>
    </row>
    <row r="21" spans="1:16" ht="12.75" customHeight="1" thickBot="1" x14ac:dyDescent="0.25">
      <c r="A21" s="26" t="str">
        <f t="shared" si="0"/>
        <v>IBVS 775 </v>
      </c>
      <c r="B21" s="6" t="str">
        <f t="shared" si="1"/>
        <v>I</v>
      </c>
      <c r="C21" s="26">
        <f t="shared" si="2"/>
        <v>40710.485000000001</v>
      </c>
      <c r="D21" s="16" t="str">
        <f t="shared" si="3"/>
        <v>vis</v>
      </c>
      <c r="E21" s="81">
        <f>VLOOKUP(C21,'Active 1'!C$21:E$953,3,FALSE)</f>
        <v>601.00318003550137</v>
      </c>
      <c r="F21" s="6" t="s">
        <v>250</v>
      </c>
      <c r="G21" s="16" t="str">
        <f t="shared" si="4"/>
        <v>40710.4850</v>
      </c>
      <c r="H21" s="26">
        <f t="shared" si="5"/>
        <v>601</v>
      </c>
      <c r="I21" s="82" t="s">
        <v>586</v>
      </c>
      <c r="J21" s="83" t="s">
        <v>587</v>
      </c>
      <c r="K21" s="82">
        <v>601</v>
      </c>
      <c r="L21" s="82" t="s">
        <v>588</v>
      </c>
      <c r="M21" s="83" t="s">
        <v>280</v>
      </c>
      <c r="N21" s="83"/>
      <c r="O21" s="84" t="s">
        <v>449</v>
      </c>
      <c r="P21" s="85" t="s">
        <v>585</v>
      </c>
    </row>
    <row r="22" spans="1:16" ht="12.75" customHeight="1" thickBot="1" x14ac:dyDescent="0.25">
      <c r="A22" s="26" t="str">
        <f t="shared" si="0"/>
        <v>IBVS 775 </v>
      </c>
      <c r="B22" s="6" t="str">
        <f t="shared" si="1"/>
        <v>I</v>
      </c>
      <c r="C22" s="26">
        <f t="shared" si="2"/>
        <v>41036.477500000001</v>
      </c>
      <c r="D22" s="16" t="str">
        <f t="shared" si="3"/>
        <v>vis</v>
      </c>
      <c r="E22" s="81">
        <f>VLOOKUP(C22,'Active 1'!C$21:E$953,3,FALSE)</f>
        <v>789.00283955221141</v>
      </c>
      <c r="F22" s="6" t="s">
        <v>250</v>
      </c>
      <c r="G22" s="16" t="str">
        <f t="shared" si="4"/>
        <v>41036.4775</v>
      </c>
      <c r="H22" s="26">
        <f t="shared" si="5"/>
        <v>789</v>
      </c>
      <c r="I22" s="82" t="s">
        <v>598</v>
      </c>
      <c r="J22" s="83" t="s">
        <v>599</v>
      </c>
      <c r="K22" s="82">
        <v>789</v>
      </c>
      <c r="L22" s="82" t="s">
        <v>600</v>
      </c>
      <c r="M22" s="83" t="s">
        <v>280</v>
      </c>
      <c r="N22" s="83"/>
      <c r="O22" s="84" t="s">
        <v>449</v>
      </c>
      <c r="P22" s="85" t="s">
        <v>585</v>
      </c>
    </row>
    <row r="23" spans="1:16" ht="12.75" customHeight="1" thickBot="1" x14ac:dyDescent="0.25">
      <c r="A23" s="26" t="str">
        <f t="shared" si="0"/>
        <v> ORI 125 </v>
      </c>
      <c r="B23" s="6" t="str">
        <f t="shared" si="1"/>
        <v>I</v>
      </c>
      <c r="C23" s="26">
        <f t="shared" si="2"/>
        <v>41048.616000000002</v>
      </c>
      <c r="D23" s="16" t="str">
        <f t="shared" si="3"/>
        <v>vis</v>
      </c>
      <c r="E23" s="81">
        <f>VLOOKUP(C23,'Active 1'!C$21:E$953,3,FALSE)</f>
        <v>796.00310448788855</v>
      </c>
      <c r="F23" s="6" t="s">
        <v>250</v>
      </c>
      <c r="G23" s="16" t="str">
        <f t="shared" si="4"/>
        <v>41048.616</v>
      </c>
      <c r="H23" s="26">
        <f t="shared" si="5"/>
        <v>796</v>
      </c>
      <c r="I23" s="82" t="s">
        <v>601</v>
      </c>
      <c r="J23" s="83" t="s">
        <v>602</v>
      </c>
      <c r="K23" s="82">
        <v>796</v>
      </c>
      <c r="L23" s="82" t="s">
        <v>603</v>
      </c>
      <c r="M23" s="83" t="s">
        <v>289</v>
      </c>
      <c r="N23" s="83"/>
      <c r="O23" s="84" t="s">
        <v>604</v>
      </c>
      <c r="P23" s="84" t="s">
        <v>605</v>
      </c>
    </row>
    <row r="24" spans="1:16" ht="12.75" customHeight="1" thickBot="1" x14ac:dyDescent="0.25">
      <c r="A24" s="26" t="str">
        <f t="shared" si="0"/>
        <v> ORI 125 </v>
      </c>
      <c r="B24" s="6" t="str">
        <f t="shared" si="1"/>
        <v>I</v>
      </c>
      <c r="C24" s="26">
        <f t="shared" si="2"/>
        <v>41055.552000000003</v>
      </c>
      <c r="D24" s="16" t="str">
        <f t="shared" si="3"/>
        <v>vis</v>
      </c>
      <c r="E24" s="81">
        <f>VLOOKUP(C24,'Active 1'!C$21:E$953,3,FALSE)</f>
        <v>800.00309110846479</v>
      </c>
      <c r="F24" s="6" t="s">
        <v>250</v>
      </c>
      <c r="G24" s="16" t="str">
        <f t="shared" si="4"/>
        <v>41055.552</v>
      </c>
      <c r="H24" s="26">
        <f t="shared" si="5"/>
        <v>800</v>
      </c>
      <c r="I24" s="82" t="s">
        <v>606</v>
      </c>
      <c r="J24" s="83" t="s">
        <v>607</v>
      </c>
      <c r="K24" s="82">
        <v>800</v>
      </c>
      <c r="L24" s="82" t="s">
        <v>603</v>
      </c>
      <c r="M24" s="83" t="s">
        <v>289</v>
      </c>
      <c r="N24" s="83"/>
      <c r="O24" s="84" t="s">
        <v>604</v>
      </c>
      <c r="P24" s="84" t="s">
        <v>605</v>
      </c>
    </row>
    <row r="25" spans="1:16" ht="12.75" customHeight="1" thickBot="1" x14ac:dyDescent="0.25">
      <c r="A25" s="26" t="str">
        <f t="shared" si="0"/>
        <v>IBVS 775 </v>
      </c>
      <c r="B25" s="6" t="str">
        <f t="shared" si="1"/>
        <v>I</v>
      </c>
      <c r="C25" s="26">
        <f t="shared" si="2"/>
        <v>41062.489000000001</v>
      </c>
      <c r="D25" s="16" t="str">
        <f t="shared" si="3"/>
        <v>vis</v>
      </c>
      <c r="E25" s="81">
        <f>VLOOKUP(C25,'Active 1'!C$21:E$953,3,FALSE)</f>
        <v>804.00365442837881</v>
      </c>
      <c r="F25" s="6" t="s">
        <v>250</v>
      </c>
      <c r="G25" s="16" t="str">
        <f t="shared" si="4"/>
        <v>41062.4890</v>
      </c>
      <c r="H25" s="26">
        <f t="shared" si="5"/>
        <v>804</v>
      </c>
      <c r="I25" s="82" t="s">
        <v>608</v>
      </c>
      <c r="J25" s="83" t="s">
        <v>609</v>
      </c>
      <c r="K25" s="82">
        <v>804</v>
      </c>
      <c r="L25" s="82" t="s">
        <v>610</v>
      </c>
      <c r="M25" s="83" t="s">
        <v>280</v>
      </c>
      <c r="N25" s="83"/>
      <c r="O25" s="84" t="s">
        <v>449</v>
      </c>
      <c r="P25" s="85" t="s">
        <v>585</v>
      </c>
    </row>
    <row r="26" spans="1:16" ht="12.75" customHeight="1" thickBot="1" x14ac:dyDescent="0.25">
      <c r="A26" s="26" t="str">
        <f t="shared" si="0"/>
        <v>IBVS 775 </v>
      </c>
      <c r="B26" s="6" t="str">
        <f t="shared" si="1"/>
        <v>I</v>
      </c>
      <c r="C26" s="26">
        <f t="shared" si="2"/>
        <v>41083.302000000003</v>
      </c>
      <c r="D26" s="16" t="str">
        <f t="shared" si="3"/>
        <v>vis</v>
      </c>
      <c r="E26" s="81">
        <f>VLOOKUP(C26,'Active 1'!C$21:E$953,3,FALSE)</f>
        <v>816.00649778680463</v>
      </c>
      <c r="F26" s="6" t="s">
        <v>250</v>
      </c>
      <c r="G26" s="16" t="str">
        <f t="shared" si="4"/>
        <v>41083.3020</v>
      </c>
      <c r="H26" s="26">
        <f t="shared" si="5"/>
        <v>816</v>
      </c>
      <c r="I26" s="82" t="s">
        <v>613</v>
      </c>
      <c r="J26" s="83" t="s">
        <v>614</v>
      </c>
      <c r="K26" s="82">
        <v>816</v>
      </c>
      <c r="L26" s="82" t="s">
        <v>615</v>
      </c>
      <c r="M26" s="83" t="s">
        <v>280</v>
      </c>
      <c r="N26" s="83"/>
      <c r="O26" s="84" t="s">
        <v>449</v>
      </c>
      <c r="P26" s="85" t="s">
        <v>585</v>
      </c>
    </row>
    <row r="27" spans="1:16" ht="12.75" customHeight="1" thickBot="1" x14ac:dyDescent="0.25">
      <c r="A27" s="26" t="str">
        <f t="shared" si="0"/>
        <v> ORI 125 </v>
      </c>
      <c r="B27" s="6" t="str">
        <f t="shared" si="1"/>
        <v>I</v>
      </c>
      <c r="C27" s="26">
        <f t="shared" si="2"/>
        <v>41088.495999999999</v>
      </c>
      <c r="D27" s="16" t="str">
        <f t="shared" si="3"/>
        <v>vis</v>
      </c>
      <c r="E27" s="81">
        <f>VLOOKUP(C27,'Active 1'!C$21:E$953,3,FALSE)</f>
        <v>819.00187415751566</v>
      </c>
      <c r="F27" s="6" t="s">
        <v>250</v>
      </c>
      <c r="G27" s="16" t="str">
        <f t="shared" si="4"/>
        <v>41088.496</v>
      </c>
      <c r="H27" s="26">
        <f t="shared" si="5"/>
        <v>819</v>
      </c>
      <c r="I27" s="82" t="s">
        <v>616</v>
      </c>
      <c r="J27" s="83" t="s">
        <v>617</v>
      </c>
      <c r="K27" s="82">
        <v>819</v>
      </c>
      <c r="L27" s="82" t="s">
        <v>567</v>
      </c>
      <c r="M27" s="83" t="s">
        <v>289</v>
      </c>
      <c r="N27" s="83"/>
      <c r="O27" s="84" t="s">
        <v>618</v>
      </c>
      <c r="P27" s="84" t="s">
        <v>605</v>
      </c>
    </row>
    <row r="28" spans="1:16" ht="12.75" customHeight="1" thickBot="1" x14ac:dyDescent="0.25">
      <c r="A28" s="26" t="str">
        <f t="shared" si="0"/>
        <v> ORI 127 </v>
      </c>
      <c r="B28" s="6" t="str">
        <f t="shared" si="1"/>
        <v>I</v>
      </c>
      <c r="C28" s="26">
        <f t="shared" si="2"/>
        <v>41180.398999999998</v>
      </c>
      <c r="D28" s="16" t="str">
        <f t="shared" si="3"/>
        <v>vis</v>
      </c>
      <c r="E28" s="81">
        <f>VLOOKUP(C28,'Active 1'!C$21:E$953,3,FALSE)</f>
        <v>872.00227357947745</v>
      </c>
      <c r="F28" s="6" t="s">
        <v>250</v>
      </c>
      <c r="G28" s="16" t="str">
        <f t="shared" si="4"/>
        <v>41180.399</v>
      </c>
      <c r="H28" s="26">
        <f t="shared" si="5"/>
        <v>872</v>
      </c>
      <c r="I28" s="82" t="s">
        <v>622</v>
      </c>
      <c r="J28" s="83" t="s">
        <v>623</v>
      </c>
      <c r="K28" s="82">
        <v>872</v>
      </c>
      <c r="L28" s="82" t="s">
        <v>624</v>
      </c>
      <c r="M28" s="83" t="s">
        <v>289</v>
      </c>
      <c r="N28" s="83"/>
      <c r="O28" s="84" t="s">
        <v>604</v>
      </c>
      <c r="P28" s="84" t="s">
        <v>625</v>
      </c>
    </row>
    <row r="29" spans="1:16" ht="12.75" customHeight="1" thickBot="1" x14ac:dyDescent="0.25">
      <c r="A29" s="26" t="str">
        <f t="shared" si="0"/>
        <v> BBS 3 </v>
      </c>
      <c r="B29" s="6" t="str">
        <f t="shared" si="1"/>
        <v>I</v>
      </c>
      <c r="C29" s="26">
        <f t="shared" si="2"/>
        <v>41473.440999999999</v>
      </c>
      <c r="D29" s="16" t="str">
        <f t="shared" si="3"/>
        <v>vis</v>
      </c>
      <c r="E29" s="81">
        <f>VLOOKUP(C29,'Active 1'!C$21:E$953,3,FALSE)</f>
        <v>1040.9994015014263</v>
      </c>
      <c r="F29" s="6" t="s">
        <v>250</v>
      </c>
      <c r="G29" s="16" t="str">
        <f t="shared" si="4"/>
        <v>41473.441</v>
      </c>
      <c r="H29" s="26">
        <f t="shared" si="5"/>
        <v>1041</v>
      </c>
      <c r="I29" s="82" t="s">
        <v>626</v>
      </c>
      <c r="J29" s="83" t="s">
        <v>627</v>
      </c>
      <c r="K29" s="82">
        <v>1041</v>
      </c>
      <c r="L29" s="82" t="s">
        <v>558</v>
      </c>
      <c r="M29" s="83" t="s">
        <v>289</v>
      </c>
      <c r="N29" s="83"/>
      <c r="O29" s="84" t="s">
        <v>604</v>
      </c>
      <c r="P29" s="84" t="s">
        <v>628</v>
      </c>
    </row>
    <row r="30" spans="1:16" ht="12.75" customHeight="1" thickBot="1" x14ac:dyDescent="0.25">
      <c r="A30" s="26" t="str">
        <f t="shared" si="0"/>
        <v> BBS 3 </v>
      </c>
      <c r="B30" s="6" t="str">
        <f t="shared" si="1"/>
        <v>I</v>
      </c>
      <c r="C30" s="26">
        <f t="shared" si="2"/>
        <v>41473.442999999999</v>
      </c>
      <c r="D30" s="16" t="str">
        <f t="shared" si="3"/>
        <v>vis</v>
      </c>
      <c r="E30" s="81">
        <f>VLOOKUP(C30,'Active 1'!C$21:E$953,3,FALSE)</f>
        <v>1041.0005549001062</v>
      </c>
      <c r="F30" s="6" t="s">
        <v>250</v>
      </c>
      <c r="G30" s="16" t="str">
        <f t="shared" si="4"/>
        <v>41473.443</v>
      </c>
      <c r="H30" s="26">
        <f t="shared" si="5"/>
        <v>1041</v>
      </c>
      <c r="I30" s="82" t="s">
        <v>629</v>
      </c>
      <c r="J30" s="83" t="s">
        <v>630</v>
      </c>
      <c r="K30" s="82">
        <v>1041</v>
      </c>
      <c r="L30" s="82" t="s">
        <v>631</v>
      </c>
      <c r="M30" s="83" t="s">
        <v>289</v>
      </c>
      <c r="N30" s="83"/>
      <c r="O30" s="84" t="s">
        <v>632</v>
      </c>
      <c r="P30" s="84" t="s">
        <v>628</v>
      </c>
    </row>
    <row r="31" spans="1:16" ht="12.75" customHeight="1" thickBot="1" x14ac:dyDescent="0.25">
      <c r="A31" s="26" t="str">
        <f t="shared" si="0"/>
        <v> BBS 8 </v>
      </c>
      <c r="B31" s="6" t="str">
        <f t="shared" si="1"/>
        <v>I</v>
      </c>
      <c r="C31" s="26">
        <f t="shared" si="2"/>
        <v>41766.487000000001</v>
      </c>
      <c r="D31" s="16" t="str">
        <f t="shared" si="3"/>
        <v>vis</v>
      </c>
      <c r="E31" s="81">
        <f>VLOOKUP(C31,'Active 1'!C$21:E$953,3,FALSE)</f>
        <v>1209.9988362207346</v>
      </c>
      <c r="F31" s="6" t="s">
        <v>250</v>
      </c>
      <c r="G31" s="16" t="str">
        <f t="shared" si="4"/>
        <v>41766.487</v>
      </c>
      <c r="H31" s="26">
        <f t="shared" si="5"/>
        <v>1210</v>
      </c>
      <c r="I31" s="82" t="s">
        <v>638</v>
      </c>
      <c r="J31" s="83" t="s">
        <v>639</v>
      </c>
      <c r="K31" s="82">
        <v>1210</v>
      </c>
      <c r="L31" s="82" t="s">
        <v>640</v>
      </c>
      <c r="M31" s="83" t="s">
        <v>289</v>
      </c>
      <c r="N31" s="83"/>
      <c r="O31" s="84" t="s">
        <v>618</v>
      </c>
      <c r="P31" s="84" t="s">
        <v>641</v>
      </c>
    </row>
    <row r="32" spans="1:16" ht="12.75" customHeight="1" thickBot="1" x14ac:dyDescent="0.25">
      <c r="A32" s="26" t="str">
        <f t="shared" si="0"/>
        <v> BBS 9 </v>
      </c>
      <c r="B32" s="6" t="str">
        <f t="shared" si="1"/>
        <v>I</v>
      </c>
      <c r="C32" s="26">
        <f t="shared" si="2"/>
        <v>41806.370000000003</v>
      </c>
      <c r="D32" s="16" t="str">
        <f t="shared" si="3"/>
        <v>vis</v>
      </c>
      <c r="E32" s="81">
        <f>VLOOKUP(C32,'Active 1'!C$21:E$953,3,FALSE)</f>
        <v>1232.9993359883836</v>
      </c>
      <c r="F32" s="6" t="s">
        <v>250</v>
      </c>
      <c r="G32" s="16" t="str">
        <f t="shared" si="4"/>
        <v>41806.370</v>
      </c>
      <c r="H32" s="26">
        <f t="shared" si="5"/>
        <v>1233</v>
      </c>
      <c r="I32" s="82" t="s">
        <v>642</v>
      </c>
      <c r="J32" s="83" t="s">
        <v>643</v>
      </c>
      <c r="K32" s="82">
        <v>1233</v>
      </c>
      <c r="L32" s="82" t="s">
        <v>558</v>
      </c>
      <c r="M32" s="83" t="s">
        <v>289</v>
      </c>
      <c r="N32" s="83"/>
      <c r="O32" s="84" t="s">
        <v>604</v>
      </c>
      <c r="P32" s="84" t="s">
        <v>644</v>
      </c>
    </row>
    <row r="33" spans="1:16" ht="12.75" customHeight="1" thickBot="1" x14ac:dyDescent="0.25">
      <c r="A33" s="26" t="str">
        <f t="shared" si="0"/>
        <v> BBS 9 </v>
      </c>
      <c r="B33" s="6" t="str">
        <f t="shared" si="1"/>
        <v>I</v>
      </c>
      <c r="C33" s="26">
        <f t="shared" si="2"/>
        <v>41806.373</v>
      </c>
      <c r="D33" s="16" t="str">
        <f t="shared" si="3"/>
        <v>vis</v>
      </c>
      <c r="E33" s="81">
        <f>VLOOKUP(C33,'Active 1'!C$21:E$953,3,FALSE)</f>
        <v>1233.0010660864009</v>
      </c>
      <c r="F33" s="6" t="s">
        <v>250</v>
      </c>
      <c r="G33" s="16" t="str">
        <f t="shared" si="4"/>
        <v>41806.373</v>
      </c>
      <c r="H33" s="26">
        <f t="shared" si="5"/>
        <v>1233</v>
      </c>
      <c r="I33" s="82" t="s">
        <v>645</v>
      </c>
      <c r="J33" s="83" t="s">
        <v>646</v>
      </c>
      <c r="K33" s="82">
        <v>1233</v>
      </c>
      <c r="L33" s="82" t="s">
        <v>433</v>
      </c>
      <c r="M33" s="83" t="s">
        <v>289</v>
      </c>
      <c r="N33" s="83"/>
      <c r="O33" s="84" t="s">
        <v>618</v>
      </c>
      <c r="P33" s="84" t="s">
        <v>644</v>
      </c>
    </row>
    <row r="34" spans="1:16" ht="12.75" customHeight="1" thickBot="1" x14ac:dyDescent="0.25">
      <c r="A34" s="26" t="str">
        <f t="shared" si="0"/>
        <v> BBS 10 </v>
      </c>
      <c r="B34" s="6" t="str">
        <f t="shared" si="1"/>
        <v>I</v>
      </c>
      <c r="C34" s="26">
        <f t="shared" si="2"/>
        <v>41837.588000000003</v>
      </c>
      <c r="D34" s="16" t="str">
        <f t="shared" si="3"/>
        <v>vis</v>
      </c>
      <c r="E34" s="81">
        <f>VLOOKUP(C34,'Active 1'!C$21:E$953,3,FALSE)</f>
        <v>1251.0027359770113</v>
      </c>
      <c r="F34" s="6" t="s">
        <v>250</v>
      </c>
      <c r="G34" s="16" t="str">
        <f t="shared" si="4"/>
        <v>41837.588</v>
      </c>
      <c r="H34" s="26">
        <f t="shared" si="5"/>
        <v>1251</v>
      </c>
      <c r="I34" s="82" t="s">
        <v>647</v>
      </c>
      <c r="J34" s="83" t="s">
        <v>648</v>
      </c>
      <c r="K34" s="82">
        <v>1251</v>
      </c>
      <c r="L34" s="82" t="s">
        <v>603</v>
      </c>
      <c r="M34" s="83" t="s">
        <v>289</v>
      </c>
      <c r="N34" s="83"/>
      <c r="O34" s="84" t="s">
        <v>618</v>
      </c>
      <c r="P34" s="84" t="s">
        <v>649</v>
      </c>
    </row>
    <row r="35" spans="1:16" ht="12.75" customHeight="1" thickBot="1" x14ac:dyDescent="0.25">
      <c r="A35" s="26" t="str">
        <f t="shared" si="0"/>
        <v> BBS 10 </v>
      </c>
      <c r="B35" s="6" t="str">
        <f t="shared" si="1"/>
        <v>I</v>
      </c>
      <c r="C35" s="26">
        <f t="shared" si="2"/>
        <v>41877.466</v>
      </c>
      <c r="D35" s="16" t="str">
        <f t="shared" si="3"/>
        <v>vis</v>
      </c>
      <c r="E35" s="81">
        <f>VLOOKUP(C35,'Active 1'!C$21:E$953,3,FALSE)</f>
        <v>1274.0003522479587</v>
      </c>
      <c r="F35" s="6" t="s">
        <v>250</v>
      </c>
      <c r="G35" s="16" t="str">
        <f t="shared" si="4"/>
        <v>41877.466</v>
      </c>
      <c r="H35" s="26">
        <f t="shared" si="5"/>
        <v>1274</v>
      </c>
      <c r="I35" s="82" t="s">
        <v>650</v>
      </c>
      <c r="J35" s="83" t="s">
        <v>651</v>
      </c>
      <c r="K35" s="82">
        <v>1274</v>
      </c>
      <c r="L35" s="82" t="s">
        <v>631</v>
      </c>
      <c r="M35" s="83" t="s">
        <v>289</v>
      </c>
      <c r="N35" s="83"/>
      <c r="O35" s="84" t="s">
        <v>618</v>
      </c>
      <c r="P35" s="84" t="s">
        <v>649</v>
      </c>
    </row>
    <row r="36" spans="1:16" ht="12.75" customHeight="1" thickBot="1" x14ac:dyDescent="0.25">
      <c r="A36" s="26" t="str">
        <f t="shared" si="0"/>
        <v> BBS 15 </v>
      </c>
      <c r="B36" s="6" t="str">
        <f t="shared" si="1"/>
        <v>I</v>
      </c>
      <c r="C36" s="26">
        <f t="shared" si="2"/>
        <v>42156.633999999998</v>
      </c>
      <c r="D36" s="16" t="str">
        <f t="shared" si="3"/>
        <v>vis</v>
      </c>
      <c r="E36" s="81">
        <f>VLOOKUP(C36,'Active 1'!C$21:E$953,3,FALSE)</f>
        <v>1434.9963535300753</v>
      </c>
      <c r="F36" s="6" t="s">
        <v>250</v>
      </c>
      <c r="G36" s="16" t="str">
        <f t="shared" si="4"/>
        <v>42156.634</v>
      </c>
      <c r="H36" s="26">
        <f t="shared" si="5"/>
        <v>1435</v>
      </c>
      <c r="I36" s="82" t="s">
        <v>652</v>
      </c>
      <c r="J36" s="83" t="s">
        <v>653</v>
      </c>
      <c r="K36" s="82">
        <v>1435</v>
      </c>
      <c r="L36" s="82" t="s">
        <v>654</v>
      </c>
      <c r="M36" s="83" t="s">
        <v>289</v>
      </c>
      <c r="N36" s="83"/>
      <c r="O36" s="84" t="s">
        <v>618</v>
      </c>
      <c r="P36" s="84" t="s">
        <v>655</v>
      </c>
    </row>
    <row r="37" spans="1:16" ht="12.75" customHeight="1" thickBot="1" x14ac:dyDescent="0.25">
      <c r="A37" s="26" t="str">
        <f t="shared" si="0"/>
        <v> BBS 15 </v>
      </c>
      <c r="B37" s="6" t="str">
        <f t="shared" si="1"/>
        <v>I</v>
      </c>
      <c r="C37" s="26">
        <f t="shared" si="2"/>
        <v>42184.381000000001</v>
      </c>
      <c r="D37" s="16" t="str">
        <f t="shared" si="3"/>
        <v>vis</v>
      </c>
      <c r="E37" s="81">
        <f>VLOOKUP(C37,'Active 1'!C$21:E$953,3,FALSE)</f>
        <v>1450.9980301103976</v>
      </c>
      <c r="F37" s="6" t="s">
        <v>250</v>
      </c>
      <c r="G37" s="16" t="str">
        <f t="shared" si="4"/>
        <v>42184.381</v>
      </c>
      <c r="H37" s="26">
        <f t="shared" si="5"/>
        <v>1451</v>
      </c>
      <c r="I37" s="82" t="s">
        <v>656</v>
      </c>
      <c r="J37" s="83" t="s">
        <v>657</v>
      </c>
      <c r="K37" s="82">
        <v>1451</v>
      </c>
      <c r="L37" s="82" t="s">
        <v>279</v>
      </c>
      <c r="M37" s="83" t="s">
        <v>289</v>
      </c>
      <c r="N37" s="83"/>
      <c r="O37" s="84" t="s">
        <v>618</v>
      </c>
      <c r="P37" s="84" t="s">
        <v>655</v>
      </c>
    </row>
    <row r="38" spans="1:16" ht="12.75" customHeight="1" thickBot="1" x14ac:dyDescent="0.25">
      <c r="A38" s="26" t="str">
        <f t="shared" si="0"/>
        <v> BBS 15 </v>
      </c>
      <c r="B38" s="6" t="str">
        <f t="shared" si="1"/>
        <v>I</v>
      </c>
      <c r="C38" s="26">
        <f t="shared" si="2"/>
        <v>42184.385999999999</v>
      </c>
      <c r="D38" s="16" t="str">
        <f t="shared" si="3"/>
        <v>vis</v>
      </c>
      <c r="E38" s="81">
        <f>VLOOKUP(C38,'Active 1'!C$21:E$953,3,FALSE)</f>
        <v>1451.0009136070951</v>
      </c>
      <c r="F38" s="6" t="s">
        <v>250</v>
      </c>
      <c r="G38" s="16" t="str">
        <f t="shared" si="4"/>
        <v>42184.386</v>
      </c>
      <c r="H38" s="26">
        <f t="shared" si="5"/>
        <v>1451</v>
      </c>
      <c r="I38" s="82" t="s">
        <v>658</v>
      </c>
      <c r="J38" s="83" t="s">
        <v>659</v>
      </c>
      <c r="K38" s="82">
        <v>1451</v>
      </c>
      <c r="L38" s="82" t="s">
        <v>433</v>
      </c>
      <c r="M38" s="83" t="s">
        <v>289</v>
      </c>
      <c r="N38" s="83"/>
      <c r="O38" s="84" t="s">
        <v>604</v>
      </c>
      <c r="P38" s="84" t="s">
        <v>655</v>
      </c>
    </row>
    <row r="39" spans="1:16" ht="12.75" customHeight="1" thickBot="1" x14ac:dyDescent="0.25">
      <c r="A39" s="26" t="str">
        <f t="shared" si="0"/>
        <v> BBS 16 </v>
      </c>
      <c r="B39" s="6" t="str">
        <f t="shared" si="1"/>
        <v>I</v>
      </c>
      <c r="C39" s="26">
        <f t="shared" si="2"/>
        <v>42203.453999999998</v>
      </c>
      <c r="D39" s="16" t="str">
        <f t="shared" si="3"/>
        <v>vis</v>
      </c>
      <c r="E39" s="81">
        <f>VLOOKUP(C39,'Active 1'!C$21:E$953,3,FALSE)</f>
        <v>1461.9974166176382</v>
      </c>
      <c r="F39" s="6" t="s">
        <v>250</v>
      </c>
      <c r="G39" s="16" t="str">
        <f t="shared" si="4"/>
        <v>42203.454</v>
      </c>
      <c r="H39" s="26">
        <f t="shared" si="5"/>
        <v>1462</v>
      </c>
      <c r="I39" s="82" t="s">
        <v>660</v>
      </c>
      <c r="J39" s="83" t="s">
        <v>661</v>
      </c>
      <c r="K39" s="82">
        <v>1462</v>
      </c>
      <c r="L39" s="82" t="s">
        <v>662</v>
      </c>
      <c r="M39" s="83" t="s">
        <v>289</v>
      </c>
      <c r="N39" s="83"/>
      <c r="O39" s="84" t="s">
        <v>618</v>
      </c>
      <c r="P39" s="84" t="s">
        <v>663</v>
      </c>
    </row>
    <row r="40" spans="1:16" ht="12.75" customHeight="1" thickBot="1" x14ac:dyDescent="0.25">
      <c r="A40" s="26" t="str">
        <f t="shared" si="0"/>
        <v> BBS 16 </v>
      </c>
      <c r="B40" s="6" t="str">
        <f t="shared" si="1"/>
        <v>I</v>
      </c>
      <c r="C40" s="26">
        <f t="shared" si="2"/>
        <v>42255.478999999999</v>
      </c>
      <c r="D40" s="16" t="str">
        <f t="shared" si="3"/>
        <v>vis</v>
      </c>
      <c r="E40" s="81">
        <f>VLOOKUP(C40,'Active 1'!C$21:E$953,3,FALSE)</f>
        <v>1492.0001997686527</v>
      </c>
      <c r="F40" s="6" t="s">
        <v>250</v>
      </c>
      <c r="G40" s="16" t="str">
        <f t="shared" si="4"/>
        <v>42255.479</v>
      </c>
      <c r="H40" s="26">
        <f t="shared" si="5"/>
        <v>1492</v>
      </c>
      <c r="I40" s="82" t="s">
        <v>664</v>
      </c>
      <c r="J40" s="83" t="s">
        <v>665</v>
      </c>
      <c r="K40" s="82">
        <v>1492</v>
      </c>
      <c r="L40" s="82" t="s">
        <v>564</v>
      </c>
      <c r="M40" s="83" t="s">
        <v>289</v>
      </c>
      <c r="N40" s="83"/>
      <c r="O40" s="84" t="s">
        <v>632</v>
      </c>
      <c r="P40" s="84" t="s">
        <v>663</v>
      </c>
    </row>
    <row r="41" spans="1:16" ht="12.75" customHeight="1" thickBot="1" x14ac:dyDescent="0.25">
      <c r="A41" s="26" t="str">
        <f t="shared" si="0"/>
        <v> BBS 23 </v>
      </c>
      <c r="B41" s="6" t="str">
        <f t="shared" si="1"/>
        <v>I</v>
      </c>
      <c r="C41" s="26">
        <f t="shared" si="2"/>
        <v>42607.483999999997</v>
      </c>
      <c r="D41" s="16" t="str">
        <f t="shared" si="3"/>
        <v>vis</v>
      </c>
      <c r="E41" s="81">
        <f>VLOOKUP(C41,'Active 1'!C$21:E$953,3,FALSE)</f>
        <v>1695.0012508608677</v>
      </c>
      <c r="F41" s="6" t="s">
        <v>250</v>
      </c>
      <c r="G41" s="16" t="str">
        <f t="shared" si="4"/>
        <v>42607.484</v>
      </c>
      <c r="H41" s="26">
        <f t="shared" si="5"/>
        <v>1695</v>
      </c>
      <c r="I41" s="82" t="s">
        <v>666</v>
      </c>
      <c r="J41" s="83" t="s">
        <v>667</v>
      </c>
      <c r="K41" s="82">
        <v>1695</v>
      </c>
      <c r="L41" s="82" t="s">
        <v>433</v>
      </c>
      <c r="M41" s="83" t="s">
        <v>289</v>
      </c>
      <c r="N41" s="83"/>
      <c r="O41" s="84" t="s">
        <v>604</v>
      </c>
      <c r="P41" s="84" t="s">
        <v>668</v>
      </c>
    </row>
    <row r="42" spans="1:16" ht="12.75" customHeight="1" thickBot="1" x14ac:dyDescent="0.25">
      <c r="A42" s="26" t="str">
        <f t="shared" si="0"/>
        <v> BBS 25 </v>
      </c>
      <c r="B42" s="6" t="str">
        <f t="shared" si="1"/>
        <v>I</v>
      </c>
      <c r="C42" s="26">
        <f t="shared" si="2"/>
        <v>42775.680999999997</v>
      </c>
      <c r="D42" s="16" t="str">
        <f t="shared" si="3"/>
        <v>vis</v>
      </c>
      <c r="E42" s="81">
        <f>VLOOKUP(C42,'Active 1'!C$21:E$953,3,FALSE)</f>
        <v>1792.0003497104794</v>
      </c>
      <c r="F42" s="6" t="s">
        <v>250</v>
      </c>
      <c r="G42" s="16" t="str">
        <f t="shared" si="4"/>
        <v>42775.681</v>
      </c>
      <c r="H42" s="26">
        <f t="shared" si="5"/>
        <v>1792</v>
      </c>
      <c r="I42" s="82" t="s">
        <v>669</v>
      </c>
      <c r="J42" s="83" t="s">
        <v>670</v>
      </c>
      <c r="K42" s="82">
        <v>1792</v>
      </c>
      <c r="L42" s="82" t="s">
        <v>631</v>
      </c>
      <c r="M42" s="83" t="s">
        <v>289</v>
      </c>
      <c r="N42" s="83"/>
      <c r="O42" s="84" t="s">
        <v>618</v>
      </c>
      <c r="P42" s="84" t="s">
        <v>671</v>
      </c>
    </row>
    <row r="43" spans="1:16" ht="12.75" customHeight="1" thickBot="1" x14ac:dyDescent="0.25">
      <c r="A43" s="26" t="str">
        <f t="shared" si="0"/>
        <v> BBS 27 </v>
      </c>
      <c r="B43" s="6" t="str">
        <f t="shared" si="1"/>
        <v>I</v>
      </c>
      <c r="C43" s="26">
        <f t="shared" si="2"/>
        <v>42874.517</v>
      </c>
      <c r="D43" s="16" t="str">
        <f t="shared" si="3"/>
        <v>vis</v>
      </c>
      <c r="E43" s="81">
        <f>VLOOKUP(C43,'Active 1'!C$21:E$953,3,FALSE)</f>
        <v>1848.999005655</v>
      </c>
      <c r="F43" s="6" t="s">
        <v>250</v>
      </c>
      <c r="G43" s="16" t="str">
        <f t="shared" si="4"/>
        <v>42874.517</v>
      </c>
      <c r="H43" s="26">
        <f t="shared" si="5"/>
        <v>1849</v>
      </c>
      <c r="I43" s="82" t="s">
        <v>672</v>
      </c>
      <c r="J43" s="83" t="s">
        <v>673</v>
      </c>
      <c r="K43" s="82">
        <v>1849</v>
      </c>
      <c r="L43" s="82" t="s">
        <v>640</v>
      </c>
      <c r="M43" s="83" t="s">
        <v>289</v>
      </c>
      <c r="N43" s="83"/>
      <c r="O43" s="84" t="s">
        <v>618</v>
      </c>
      <c r="P43" s="84" t="s">
        <v>674</v>
      </c>
    </row>
    <row r="44" spans="1:16" ht="12.75" customHeight="1" thickBot="1" x14ac:dyDescent="0.25">
      <c r="A44" s="26" t="str">
        <f t="shared" si="0"/>
        <v> BBS 28 </v>
      </c>
      <c r="B44" s="6" t="str">
        <f t="shared" si="1"/>
        <v>I</v>
      </c>
      <c r="C44" s="26">
        <f t="shared" si="2"/>
        <v>42900.527000000002</v>
      </c>
      <c r="D44" s="16" t="str">
        <f t="shared" si="3"/>
        <v>vis</v>
      </c>
      <c r="E44" s="81">
        <f>VLOOKUP(C44,'Active 1'!C$21:E$953,3,FALSE)</f>
        <v>1863.9989554821586</v>
      </c>
      <c r="F44" s="6" t="s">
        <v>250</v>
      </c>
      <c r="G44" s="16" t="str">
        <f t="shared" si="4"/>
        <v>42900.527</v>
      </c>
      <c r="H44" s="26">
        <f t="shared" si="5"/>
        <v>1864</v>
      </c>
      <c r="I44" s="82" t="s">
        <v>675</v>
      </c>
      <c r="J44" s="83" t="s">
        <v>676</v>
      </c>
      <c r="K44" s="82">
        <v>1864</v>
      </c>
      <c r="L44" s="82" t="s">
        <v>640</v>
      </c>
      <c r="M44" s="83" t="s">
        <v>289</v>
      </c>
      <c r="N44" s="83"/>
      <c r="O44" s="84" t="s">
        <v>604</v>
      </c>
      <c r="P44" s="84" t="s">
        <v>677</v>
      </c>
    </row>
    <row r="45" spans="1:16" ht="12.75" customHeight="1" thickBot="1" x14ac:dyDescent="0.25">
      <c r="A45" s="26" t="str">
        <f t="shared" si="0"/>
        <v> BBS 28 </v>
      </c>
      <c r="B45" s="6" t="str">
        <f t="shared" si="1"/>
        <v>I</v>
      </c>
      <c r="C45" s="26">
        <f t="shared" si="2"/>
        <v>42900.527999999998</v>
      </c>
      <c r="D45" s="16" t="str">
        <f t="shared" si="3"/>
        <v>vis</v>
      </c>
      <c r="E45" s="81">
        <f>VLOOKUP(C45,'Active 1'!C$21:E$953,3,FALSE)</f>
        <v>1863.9995321814963</v>
      </c>
      <c r="F45" s="6" t="s">
        <v>250</v>
      </c>
      <c r="G45" s="16" t="str">
        <f t="shared" si="4"/>
        <v>42900.528</v>
      </c>
      <c r="H45" s="26">
        <f t="shared" si="5"/>
        <v>1864</v>
      </c>
      <c r="I45" s="82" t="s">
        <v>678</v>
      </c>
      <c r="J45" s="83" t="s">
        <v>679</v>
      </c>
      <c r="K45" s="82">
        <v>1864</v>
      </c>
      <c r="L45" s="82" t="s">
        <v>558</v>
      </c>
      <c r="M45" s="83" t="s">
        <v>289</v>
      </c>
      <c r="N45" s="83"/>
      <c r="O45" s="84" t="s">
        <v>618</v>
      </c>
      <c r="P45" s="84" t="s">
        <v>677</v>
      </c>
    </row>
    <row r="46" spans="1:16" ht="12.75" customHeight="1" thickBot="1" x14ac:dyDescent="0.25">
      <c r="A46" s="26" t="str">
        <f t="shared" si="0"/>
        <v> BBS 28 </v>
      </c>
      <c r="B46" s="6" t="str">
        <f t="shared" si="1"/>
        <v>I</v>
      </c>
      <c r="C46" s="26">
        <f t="shared" si="2"/>
        <v>42914.402000000002</v>
      </c>
      <c r="D46" s="16" t="str">
        <f t="shared" si="3"/>
        <v>vis</v>
      </c>
      <c r="E46" s="81">
        <f>VLOOKUP(C46,'Active 1'!C$21:E$953,3,FALSE)</f>
        <v>1872.0006588213284</v>
      </c>
      <c r="F46" s="6" t="s">
        <v>250</v>
      </c>
      <c r="G46" s="16" t="str">
        <f t="shared" si="4"/>
        <v>42914.402</v>
      </c>
      <c r="H46" s="26">
        <f t="shared" si="5"/>
        <v>1872</v>
      </c>
      <c r="I46" s="82" t="s">
        <v>680</v>
      </c>
      <c r="J46" s="83" t="s">
        <v>681</v>
      </c>
      <c r="K46" s="82">
        <v>1872</v>
      </c>
      <c r="L46" s="82" t="s">
        <v>631</v>
      </c>
      <c r="M46" s="83" t="s">
        <v>289</v>
      </c>
      <c r="N46" s="83"/>
      <c r="O46" s="84" t="s">
        <v>604</v>
      </c>
      <c r="P46" s="84" t="s">
        <v>677</v>
      </c>
    </row>
    <row r="47" spans="1:16" ht="12.75" customHeight="1" thickBot="1" x14ac:dyDescent="0.25">
      <c r="A47" s="26" t="str">
        <f t="shared" si="0"/>
        <v> BBS 28 </v>
      </c>
      <c r="B47" s="6" t="str">
        <f t="shared" si="1"/>
        <v>I</v>
      </c>
      <c r="C47" s="26">
        <f t="shared" si="2"/>
        <v>42926.536</v>
      </c>
      <c r="D47" s="16" t="str">
        <f t="shared" si="3"/>
        <v>vis</v>
      </c>
      <c r="E47" s="81">
        <f>VLOOKUP(C47,'Active 1'!C$21:E$953,3,FALSE)</f>
        <v>1878.9983286099753</v>
      </c>
      <c r="F47" s="6" t="s">
        <v>250</v>
      </c>
      <c r="G47" s="16" t="str">
        <f t="shared" si="4"/>
        <v>42926.536</v>
      </c>
      <c r="H47" s="26">
        <f t="shared" si="5"/>
        <v>1879</v>
      </c>
      <c r="I47" s="82" t="s">
        <v>682</v>
      </c>
      <c r="J47" s="83" t="s">
        <v>683</v>
      </c>
      <c r="K47" s="82">
        <v>1879</v>
      </c>
      <c r="L47" s="82" t="s">
        <v>279</v>
      </c>
      <c r="M47" s="83" t="s">
        <v>289</v>
      </c>
      <c r="N47" s="83"/>
      <c r="O47" s="84" t="s">
        <v>604</v>
      </c>
      <c r="P47" s="84" t="s">
        <v>677</v>
      </c>
    </row>
    <row r="48" spans="1:16" ht="12.75" customHeight="1" thickBot="1" x14ac:dyDescent="0.25">
      <c r="A48" s="26" t="str">
        <f t="shared" si="0"/>
        <v> AOEB 3 </v>
      </c>
      <c r="B48" s="6" t="str">
        <f t="shared" si="1"/>
        <v>I</v>
      </c>
      <c r="C48" s="26">
        <f t="shared" si="2"/>
        <v>42950.81</v>
      </c>
      <c r="D48" s="16" t="str">
        <f t="shared" si="3"/>
        <v>vis</v>
      </c>
      <c r="E48" s="81">
        <f>VLOOKUP(C48,'Active 1'!C$21:E$953,3,FALSE)</f>
        <v>1892.9971283833079</v>
      </c>
      <c r="F48" s="6" t="s">
        <v>250</v>
      </c>
      <c r="G48" s="16" t="str">
        <f t="shared" si="4"/>
        <v>42950.810</v>
      </c>
      <c r="H48" s="26">
        <f t="shared" si="5"/>
        <v>1893</v>
      </c>
      <c r="I48" s="82" t="s">
        <v>684</v>
      </c>
      <c r="J48" s="83" t="s">
        <v>685</v>
      </c>
      <c r="K48" s="82">
        <v>1893</v>
      </c>
      <c r="L48" s="82" t="s">
        <v>686</v>
      </c>
      <c r="M48" s="83" t="s">
        <v>289</v>
      </c>
      <c r="N48" s="83"/>
      <c r="O48" s="84" t="s">
        <v>687</v>
      </c>
      <c r="P48" s="84" t="s">
        <v>688</v>
      </c>
    </row>
    <row r="49" spans="1:16" ht="12.75" customHeight="1" thickBot="1" x14ac:dyDescent="0.25">
      <c r="A49" s="26" t="str">
        <f t="shared" si="0"/>
        <v> AOEB 3 </v>
      </c>
      <c r="B49" s="6" t="str">
        <f t="shared" si="1"/>
        <v>I</v>
      </c>
      <c r="C49" s="26">
        <f t="shared" si="2"/>
        <v>42950.811000000002</v>
      </c>
      <c r="D49" s="16" t="str">
        <f t="shared" si="3"/>
        <v>vis</v>
      </c>
      <c r="E49" s="81">
        <f>VLOOKUP(C49,'Active 1'!C$21:E$953,3,FALSE)</f>
        <v>1892.9977050826499</v>
      </c>
      <c r="F49" s="6" t="s">
        <v>250</v>
      </c>
      <c r="G49" s="16" t="str">
        <f t="shared" si="4"/>
        <v>42950.811</v>
      </c>
      <c r="H49" s="26">
        <f t="shared" si="5"/>
        <v>1893</v>
      </c>
      <c r="I49" s="82" t="s">
        <v>689</v>
      </c>
      <c r="J49" s="83" t="s">
        <v>690</v>
      </c>
      <c r="K49" s="82">
        <v>1893</v>
      </c>
      <c r="L49" s="82" t="s">
        <v>662</v>
      </c>
      <c r="M49" s="83" t="s">
        <v>289</v>
      </c>
      <c r="N49" s="83"/>
      <c r="O49" s="84" t="s">
        <v>691</v>
      </c>
      <c r="P49" s="84" t="s">
        <v>688</v>
      </c>
    </row>
    <row r="50" spans="1:16" ht="12.75" customHeight="1" thickBot="1" x14ac:dyDescent="0.25">
      <c r="A50" s="26" t="str">
        <f t="shared" si="0"/>
        <v> AOEB 3 </v>
      </c>
      <c r="B50" s="6" t="str">
        <f t="shared" si="1"/>
        <v>I</v>
      </c>
      <c r="C50" s="26">
        <f t="shared" si="2"/>
        <v>42950.819000000003</v>
      </c>
      <c r="D50" s="16" t="str">
        <f t="shared" si="3"/>
        <v>vis</v>
      </c>
      <c r="E50" s="81">
        <f>VLOOKUP(C50,'Active 1'!C$21:E$953,3,FALSE)</f>
        <v>1893.002318677369</v>
      </c>
      <c r="F50" s="6" t="s">
        <v>250</v>
      </c>
      <c r="G50" s="16" t="str">
        <f t="shared" si="4"/>
        <v>42950.819</v>
      </c>
      <c r="H50" s="26">
        <f t="shared" si="5"/>
        <v>1893</v>
      </c>
      <c r="I50" s="82" t="s">
        <v>692</v>
      </c>
      <c r="J50" s="83" t="s">
        <v>693</v>
      </c>
      <c r="K50" s="82">
        <v>1893</v>
      </c>
      <c r="L50" s="82" t="s">
        <v>624</v>
      </c>
      <c r="M50" s="83" t="s">
        <v>289</v>
      </c>
      <c r="N50" s="83"/>
      <c r="O50" s="84" t="s">
        <v>694</v>
      </c>
      <c r="P50" s="84" t="s">
        <v>688</v>
      </c>
    </row>
    <row r="51" spans="1:16" ht="12.75" customHeight="1" thickBot="1" x14ac:dyDescent="0.25">
      <c r="A51" s="26" t="str">
        <f t="shared" si="0"/>
        <v> BBS 28 </v>
      </c>
      <c r="B51" s="6" t="str">
        <f t="shared" si="1"/>
        <v>I</v>
      </c>
      <c r="C51" s="26">
        <f t="shared" si="2"/>
        <v>42959.483999999997</v>
      </c>
      <c r="D51" s="16" t="str">
        <f t="shared" si="3"/>
        <v>vis</v>
      </c>
      <c r="E51" s="81">
        <f>VLOOKUP(C51,'Active 1'!C$21:E$953,3,FALSE)</f>
        <v>1897.9994184563857</v>
      </c>
      <c r="F51" s="6" t="s">
        <v>250</v>
      </c>
      <c r="G51" s="16" t="str">
        <f t="shared" si="4"/>
        <v>42959.484</v>
      </c>
      <c r="H51" s="26">
        <f t="shared" si="5"/>
        <v>1898</v>
      </c>
      <c r="I51" s="82" t="s">
        <v>695</v>
      </c>
      <c r="J51" s="83" t="s">
        <v>696</v>
      </c>
      <c r="K51" s="82">
        <v>1898</v>
      </c>
      <c r="L51" s="82" t="s">
        <v>558</v>
      </c>
      <c r="M51" s="83" t="s">
        <v>289</v>
      </c>
      <c r="N51" s="83"/>
      <c r="O51" s="84" t="s">
        <v>604</v>
      </c>
      <c r="P51" s="84" t="s">
        <v>677</v>
      </c>
    </row>
    <row r="52" spans="1:16" ht="12.75" customHeight="1" thickBot="1" x14ac:dyDescent="0.25">
      <c r="A52" s="26" t="str">
        <f t="shared" si="0"/>
        <v> BBS 33 </v>
      </c>
      <c r="B52" s="6" t="str">
        <f t="shared" si="1"/>
        <v>I</v>
      </c>
      <c r="C52" s="26">
        <f t="shared" si="2"/>
        <v>43278.533000000003</v>
      </c>
      <c r="D52" s="16" t="str">
        <f t="shared" si="3"/>
        <v>vis</v>
      </c>
      <c r="E52" s="81">
        <f>VLOOKUP(C52,'Active 1'!C$21:E$953,3,FALSE)</f>
        <v>2081.9947661074757</v>
      </c>
      <c r="F52" s="6" t="s">
        <v>250</v>
      </c>
      <c r="G52" s="16" t="str">
        <f t="shared" si="4"/>
        <v>43278.533</v>
      </c>
      <c r="H52" s="26">
        <f t="shared" si="5"/>
        <v>2082</v>
      </c>
      <c r="I52" s="82" t="s">
        <v>697</v>
      </c>
      <c r="J52" s="83" t="s">
        <v>698</v>
      </c>
      <c r="K52" s="82">
        <v>2082</v>
      </c>
      <c r="L52" s="82" t="s">
        <v>699</v>
      </c>
      <c r="M52" s="83" t="s">
        <v>289</v>
      </c>
      <c r="N52" s="83"/>
      <c r="O52" s="84" t="s">
        <v>618</v>
      </c>
      <c r="P52" s="84" t="s">
        <v>700</v>
      </c>
    </row>
    <row r="53" spans="1:16" ht="12.75" customHeight="1" thickBot="1" x14ac:dyDescent="0.25">
      <c r="A53" s="26" t="str">
        <f t="shared" si="0"/>
        <v> BBS 33 </v>
      </c>
      <c r="B53" s="6" t="str">
        <f t="shared" si="1"/>
        <v>I</v>
      </c>
      <c r="C53" s="26">
        <f t="shared" si="2"/>
        <v>43304.544000000002</v>
      </c>
      <c r="D53" s="16" t="str">
        <f t="shared" si="3"/>
        <v>vis</v>
      </c>
      <c r="E53" s="81">
        <f>VLOOKUP(C53,'Active 1'!C$21:E$953,3,FALSE)</f>
        <v>2096.995292633972</v>
      </c>
      <c r="F53" s="6" t="s">
        <v>250</v>
      </c>
      <c r="G53" s="16" t="str">
        <f t="shared" si="4"/>
        <v>43304.544</v>
      </c>
      <c r="H53" s="26">
        <f t="shared" si="5"/>
        <v>2097</v>
      </c>
      <c r="I53" s="82" t="s">
        <v>701</v>
      </c>
      <c r="J53" s="83" t="s">
        <v>702</v>
      </c>
      <c r="K53" s="82">
        <v>2097</v>
      </c>
      <c r="L53" s="82" t="s">
        <v>703</v>
      </c>
      <c r="M53" s="83" t="s">
        <v>289</v>
      </c>
      <c r="N53" s="83"/>
      <c r="O53" s="84" t="s">
        <v>618</v>
      </c>
      <c r="P53" s="84" t="s">
        <v>700</v>
      </c>
    </row>
    <row r="54" spans="1:16" ht="12.75" customHeight="1" thickBot="1" x14ac:dyDescent="0.25">
      <c r="A54" s="26" t="str">
        <f t="shared" si="0"/>
        <v> AOEB 3 </v>
      </c>
      <c r="B54" s="6" t="str">
        <f t="shared" si="1"/>
        <v>I</v>
      </c>
      <c r="C54" s="26">
        <f t="shared" si="2"/>
        <v>43309.745999999999</v>
      </c>
      <c r="D54" s="16" t="str">
        <f t="shared" si="3"/>
        <v>vis</v>
      </c>
      <c r="E54" s="81">
        <f>VLOOKUP(C54,'Active 1'!C$21:E$953,3,FALSE)</f>
        <v>2099.9952825994019</v>
      </c>
      <c r="F54" s="6" t="s">
        <v>250</v>
      </c>
      <c r="G54" s="16" t="str">
        <f t="shared" si="4"/>
        <v>43309.746</v>
      </c>
      <c r="H54" s="26">
        <f t="shared" si="5"/>
        <v>2100</v>
      </c>
      <c r="I54" s="82" t="s">
        <v>704</v>
      </c>
      <c r="J54" s="83" t="s">
        <v>705</v>
      </c>
      <c r="K54" s="82">
        <v>2100</v>
      </c>
      <c r="L54" s="82" t="s">
        <v>703</v>
      </c>
      <c r="M54" s="83" t="s">
        <v>289</v>
      </c>
      <c r="N54" s="83"/>
      <c r="O54" s="84" t="s">
        <v>687</v>
      </c>
      <c r="P54" s="84" t="s">
        <v>688</v>
      </c>
    </row>
    <row r="55" spans="1:16" ht="12.75" customHeight="1" thickBot="1" x14ac:dyDescent="0.25">
      <c r="A55" s="26" t="str">
        <f t="shared" si="0"/>
        <v> AOEB 3 </v>
      </c>
      <c r="B55" s="6" t="str">
        <f t="shared" si="1"/>
        <v>I</v>
      </c>
      <c r="C55" s="26">
        <f t="shared" si="2"/>
        <v>43309.748</v>
      </c>
      <c r="D55" s="16" t="str">
        <f t="shared" si="3"/>
        <v>vis</v>
      </c>
      <c r="E55" s="81">
        <f>VLOOKUP(C55,'Active 1'!C$21:E$953,3,FALSE)</f>
        <v>2099.9964359980818</v>
      </c>
      <c r="F55" s="6" t="s">
        <v>250</v>
      </c>
      <c r="G55" s="16" t="str">
        <f t="shared" si="4"/>
        <v>43309.748</v>
      </c>
      <c r="H55" s="26">
        <f t="shared" si="5"/>
        <v>2100</v>
      </c>
      <c r="I55" s="82" t="s">
        <v>706</v>
      </c>
      <c r="J55" s="83" t="s">
        <v>707</v>
      </c>
      <c r="K55" s="82">
        <v>2100</v>
      </c>
      <c r="L55" s="82" t="s">
        <v>654</v>
      </c>
      <c r="M55" s="83" t="s">
        <v>289</v>
      </c>
      <c r="N55" s="83"/>
      <c r="O55" s="84" t="s">
        <v>691</v>
      </c>
      <c r="P55" s="84" t="s">
        <v>688</v>
      </c>
    </row>
    <row r="56" spans="1:16" ht="12.75" customHeight="1" thickBot="1" x14ac:dyDescent="0.25">
      <c r="A56" s="26" t="str">
        <f t="shared" si="0"/>
        <v> BBS 33 </v>
      </c>
      <c r="B56" s="6" t="str">
        <f t="shared" si="1"/>
        <v>I</v>
      </c>
      <c r="C56" s="26">
        <f t="shared" si="2"/>
        <v>43311.482000000004</v>
      </c>
      <c r="D56" s="16" t="str">
        <f t="shared" si="3"/>
        <v>vis</v>
      </c>
      <c r="E56" s="81">
        <f>VLOOKUP(C56,'Active 1'!C$21:E$953,3,FALSE)</f>
        <v>2100.9964326532281</v>
      </c>
      <c r="F56" s="6" t="s">
        <v>250</v>
      </c>
      <c r="G56" s="16" t="str">
        <f t="shared" si="4"/>
        <v>43311.482</v>
      </c>
      <c r="H56" s="26">
        <f t="shared" si="5"/>
        <v>2101</v>
      </c>
      <c r="I56" s="82" t="s">
        <v>708</v>
      </c>
      <c r="J56" s="83" t="s">
        <v>709</v>
      </c>
      <c r="K56" s="82">
        <v>2101</v>
      </c>
      <c r="L56" s="82" t="s">
        <v>654</v>
      </c>
      <c r="M56" s="83" t="s">
        <v>289</v>
      </c>
      <c r="N56" s="83"/>
      <c r="O56" s="84" t="s">
        <v>618</v>
      </c>
      <c r="P56" s="84" t="s">
        <v>700</v>
      </c>
    </row>
    <row r="57" spans="1:16" ht="12.75" customHeight="1" thickBot="1" x14ac:dyDescent="0.25">
      <c r="A57" s="26" t="str">
        <f t="shared" si="0"/>
        <v> BBS 34 </v>
      </c>
      <c r="B57" s="6" t="str">
        <f t="shared" si="1"/>
        <v>I</v>
      </c>
      <c r="C57" s="26">
        <f t="shared" si="2"/>
        <v>43344.423000000003</v>
      </c>
      <c r="D57" s="16" t="str">
        <f t="shared" si="3"/>
        <v>vis</v>
      </c>
      <c r="E57" s="81">
        <f>VLOOKUP(C57,'Active 1'!C$21:E$953,3,FALSE)</f>
        <v>2119.9934856042614</v>
      </c>
      <c r="F57" s="6" t="s">
        <v>250</v>
      </c>
      <c r="G57" s="16" t="str">
        <f t="shared" si="4"/>
        <v>43344.423</v>
      </c>
      <c r="H57" s="26">
        <f t="shared" si="5"/>
        <v>2120</v>
      </c>
      <c r="I57" s="82" t="s">
        <v>710</v>
      </c>
      <c r="J57" s="83" t="s">
        <v>711</v>
      </c>
      <c r="K57" s="82">
        <v>2120</v>
      </c>
      <c r="L57" s="82" t="s">
        <v>712</v>
      </c>
      <c r="M57" s="83" t="s">
        <v>289</v>
      </c>
      <c r="N57" s="83"/>
      <c r="O57" s="84" t="s">
        <v>618</v>
      </c>
      <c r="P57" s="84" t="s">
        <v>713</v>
      </c>
    </row>
    <row r="58" spans="1:16" ht="12.75" customHeight="1" thickBot="1" x14ac:dyDescent="0.25">
      <c r="A58" s="26" t="str">
        <f t="shared" si="0"/>
        <v> BBS 34 </v>
      </c>
      <c r="B58" s="6" t="str">
        <f t="shared" si="1"/>
        <v>I</v>
      </c>
      <c r="C58" s="26">
        <f t="shared" si="2"/>
        <v>43344.432999999997</v>
      </c>
      <c r="D58" s="16" t="str">
        <f t="shared" si="3"/>
        <v>vis</v>
      </c>
      <c r="E58" s="81">
        <f>VLOOKUP(C58,'Active 1'!C$21:E$953,3,FALSE)</f>
        <v>2119.9992525976559</v>
      </c>
      <c r="F58" s="6" t="s">
        <v>250</v>
      </c>
      <c r="G58" s="16" t="str">
        <f t="shared" si="4"/>
        <v>43344.433</v>
      </c>
      <c r="H58" s="26">
        <f t="shared" si="5"/>
        <v>2120</v>
      </c>
      <c r="I58" s="82" t="s">
        <v>714</v>
      </c>
      <c r="J58" s="83" t="s">
        <v>715</v>
      </c>
      <c r="K58" s="82">
        <v>2120</v>
      </c>
      <c r="L58" s="82" t="s">
        <v>558</v>
      </c>
      <c r="M58" s="83" t="s">
        <v>289</v>
      </c>
      <c r="N58" s="83"/>
      <c r="O58" s="84" t="s">
        <v>716</v>
      </c>
      <c r="P58" s="84" t="s">
        <v>713</v>
      </c>
    </row>
    <row r="59" spans="1:16" ht="12.75" customHeight="1" thickBot="1" x14ac:dyDescent="0.25">
      <c r="A59" s="26" t="str">
        <f t="shared" si="0"/>
        <v> BBS 37 </v>
      </c>
      <c r="B59" s="6" t="str">
        <f t="shared" si="1"/>
        <v>I</v>
      </c>
      <c r="C59" s="26">
        <f t="shared" si="2"/>
        <v>43656.546999999999</v>
      </c>
      <c r="D59" s="16" t="str">
        <f t="shared" si="3"/>
        <v>vis</v>
      </c>
      <c r="E59" s="81">
        <f>VLOOKUP(C59,'Active 1'!C$21:E$953,3,FALSE)</f>
        <v>2299.9951903275073</v>
      </c>
      <c r="F59" s="6" t="s">
        <v>250</v>
      </c>
      <c r="G59" s="16" t="str">
        <f t="shared" si="4"/>
        <v>43656.547</v>
      </c>
      <c r="H59" s="26">
        <f t="shared" si="5"/>
        <v>2300</v>
      </c>
      <c r="I59" s="82" t="s">
        <v>717</v>
      </c>
      <c r="J59" s="83" t="s">
        <v>718</v>
      </c>
      <c r="K59" s="82">
        <v>2300</v>
      </c>
      <c r="L59" s="82" t="s">
        <v>703</v>
      </c>
      <c r="M59" s="83" t="s">
        <v>289</v>
      </c>
      <c r="N59" s="83"/>
      <c r="O59" s="84" t="s">
        <v>604</v>
      </c>
      <c r="P59" s="84" t="s">
        <v>719</v>
      </c>
    </row>
    <row r="60" spans="1:16" ht="12.75" customHeight="1" thickBot="1" x14ac:dyDescent="0.25">
      <c r="A60" s="26" t="str">
        <f t="shared" si="0"/>
        <v> BBS 37 </v>
      </c>
      <c r="B60" s="6" t="str">
        <f t="shared" si="1"/>
        <v>I</v>
      </c>
      <c r="C60" s="26">
        <f t="shared" si="2"/>
        <v>43656.548000000003</v>
      </c>
      <c r="D60" s="16" t="str">
        <f t="shared" si="3"/>
        <v>vis</v>
      </c>
      <c r="E60" s="81">
        <f>VLOOKUP(C60,'Active 1'!C$21:E$953,3,FALSE)</f>
        <v>2299.9957670268495</v>
      </c>
      <c r="F60" s="6" t="s">
        <v>250</v>
      </c>
      <c r="G60" s="16" t="str">
        <f t="shared" si="4"/>
        <v>43656.548</v>
      </c>
      <c r="H60" s="26">
        <f t="shared" si="5"/>
        <v>2300</v>
      </c>
      <c r="I60" s="82" t="s">
        <v>720</v>
      </c>
      <c r="J60" s="83" t="s">
        <v>721</v>
      </c>
      <c r="K60" s="82">
        <v>2300</v>
      </c>
      <c r="L60" s="82" t="s">
        <v>425</v>
      </c>
      <c r="M60" s="83" t="s">
        <v>289</v>
      </c>
      <c r="N60" s="83"/>
      <c r="O60" s="84" t="s">
        <v>618</v>
      </c>
      <c r="P60" s="84" t="s">
        <v>719</v>
      </c>
    </row>
    <row r="61" spans="1:16" ht="12.75" customHeight="1" thickBot="1" x14ac:dyDescent="0.25">
      <c r="A61" s="26" t="str">
        <f t="shared" si="0"/>
        <v> BBS 37 </v>
      </c>
      <c r="B61" s="6" t="str">
        <f t="shared" si="1"/>
        <v>I</v>
      </c>
      <c r="C61" s="26">
        <f t="shared" si="2"/>
        <v>43663.483</v>
      </c>
      <c r="D61" s="16" t="str">
        <f t="shared" si="3"/>
        <v>vis</v>
      </c>
      <c r="E61" s="81">
        <f>VLOOKUP(C61,'Active 1'!C$21:E$953,3,FALSE)</f>
        <v>2303.9951769480836</v>
      </c>
      <c r="F61" s="6" t="s">
        <v>250</v>
      </c>
      <c r="G61" s="16" t="str">
        <f t="shared" si="4"/>
        <v>43663.483</v>
      </c>
      <c r="H61" s="26">
        <f t="shared" si="5"/>
        <v>2304</v>
      </c>
      <c r="I61" s="82" t="s">
        <v>722</v>
      </c>
      <c r="J61" s="83" t="s">
        <v>723</v>
      </c>
      <c r="K61" s="82">
        <v>2304</v>
      </c>
      <c r="L61" s="82" t="s">
        <v>703</v>
      </c>
      <c r="M61" s="83" t="s">
        <v>289</v>
      </c>
      <c r="N61" s="83"/>
      <c r="O61" s="84" t="s">
        <v>604</v>
      </c>
      <c r="P61" s="84" t="s">
        <v>719</v>
      </c>
    </row>
    <row r="62" spans="1:16" ht="12.75" customHeight="1" thickBot="1" x14ac:dyDescent="0.25">
      <c r="A62" s="26" t="str">
        <f t="shared" si="0"/>
        <v> BBS 37 </v>
      </c>
      <c r="B62" s="6" t="str">
        <f t="shared" si="1"/>
        <v>I</v>
      </c>
      <c r="C62" s="26">
        <f t="shared" si="2"/>
        <v>43663.485000000001</v>
      </c>
      <c r="D62" s="16" t="str">
        <f t="shared" si="3"/>
        <v>vis</v>
      </c>
      <c r="E62" s="81">
        <f>VLOOKUP(C62,'Active 1'!C$21:E$953,3,FALSE)</f>
        <v>2303.9963303467634</v>
      </c>
      <c r="F62" s="6" t="s">
        <v>250</v>
      </c>
      <c r="G62" s="16" t="str">
        <f t="shared" si="4"/>
        <v>43663.485</v>
      </c>
      <c r="H62" s="26">
        <f t="shared" si="5"/>
        <v>2304</v>
      </c>
      <c r="I62" s="82" t="s">
        <v>724</v>
      </c>
      <c r="J62" s="83" t="s">
        <v>725</v>
      </c>
      <c r="K62" s="82">
        <v>2304</v>
      </c>
      <c r="L62" s="82" t="s">
        <v>654</v>
      </c>
      <c r="M62" s="83" t="s">
        <v>289</v>
      </c>
      <c r="N62" s="83"/>
      <c r="O62" s="84" t="s">
        <v>618</v>
      </c>
      <c r="P62" s="84" t="s">
        <v>719</v>
      </c>
    </row>
    <row r="63" spans="1:16" ht="12.75" customHeight="1" thickBot="1" x14ac:dyDescent="0.25">
      <c r="A63" s="26" t="str">
        <f t="shared" si="0"/>
        <v> AOEB 3 </v>
      </c>
      <c r="B63" s="6" t="str">
        <f t="shared" si="1"/>
        <v>I</v>
      </c>
      <c r="C63" s="26">
        <f t="shared" si="2"/>
        <v>43687.756999999998</v>
      </c>
      <c r="D63" s="16" t="str">
        <f t="shared" si="3"/>
        <v>vis</v>
      </c>
      <c r="E63" s="81">
        <f>VLOOKUP(C63,'Active 1'!C$21:E$953,3,FALSE)</f>
        <v>2317.9939767214164</v>
      </c>
      <c r="F63" s="6" t="s">
        <v>250</v>
      </c>
      <c r="G63" s="16" t="str">
        <f t="shared" si="4"/>
        <v>43687.757</v>
      </c>
      <c r="H63" s="26">
        <f t="shared" si="5"/>
        <v>2318</v>
      </c>
      <c r="I63" s="82" t="s">
        <v>726</v>
      </c>
      <c r="J63" s="83" t="s">
        <v>727</v>
      </c>
      <c r="K63" s="82">
        <v>2318</v>
      </c>
      <c r="L63" s="82" t="s">
        <v>428</v>
      </c>
      <c r="M63" s="83" t="s">
        <v>289</v>
      </c>
      <c r="N63" s="83"/>
      <c r="O63" s="84" t="s">
        <v>687</v>
      </c>
      <c r="P63" s="84" t="s">
        <v>688</v>
      </c>
    </row>
    <row r="64" spans="1:16" ht="12.75" customHeight="1" thickBot="1" x14ac:dyDescent="0.25">
      <c r="A64" s="26" t="str">
        <f t="shared" si="0"/>
        <v> BBS 37 </v>
      </c>
      <c r="B64" s="6" t="str">
        <f t="shared" si="1"/>
        <v>I</v>
      </c>
      <c r="C64" s="26">
        <f t="shared" si="2"/>
        <v>43689.495000000003</v>
      </c>
      <c r="D64" s="16" t="str">
        <f t="shared" si="3"/>
        <v>vis</v>
      </c>
      <c r="E64" s="81">
        <f>VLOOKUP(C64,'Active 1'!C$21:E$953,3,FALSE)</f>
        <v>2318.9962801739221</v>
      </c>
      <c r="F64" s="6" t="s">
        <v>250</v>
      </c>
      <c r="G64" s="16" t="str">
        <f t="shared" si="4"/>
        <v>43689.495</v>
      </c>
      <c r="H64" s="26">
        <f t="shared" si="5"/>
        <v>2319</v>
      </c>
      <c r="I64" s="82" t="s">
        <v>728</v>
      </c>
      <c r="J64" s="83" t="s">
        <v>729</v>
      </c>
      <c r="K64" s="82">
        <v>2319</v>
      </c>
      <c r="L64" s="82" t="s">
        <v>654</v>
      </c>
      <c r="M64" s="83" t="s">
        <v>289</v>
      </c>
      <c r="N64" s="83"/>
      <c r="O64" s="84" t="s">
        <v>604</v>
      </c>
      <c r="P64" s="84" t="s">
        <v>719</v>
      </c>
    </row>
    <row r="65" spans="1:16" ht="12.75" customHeight="1" thickBot="1" x14ac:dyDescent="0.25">
      <c r="A65" s="26" t="str">
        <f t="shared" si="0"/>
        <v> BBS 37 </v>
      </c>
      <c r="B65" s="6" t="str">
        <f t="shared" si="1"/>
        <v>I</v>
      </c>
      <c r="C65" s="26">
        <f t="shared" si="2"/>
        <v>43689.508999999998</v>
      </c>
      <c r="D65" s="16" t="str">
        <f t="shared" si="3"/>
        <v>vis</v>
      </c>
      <c r="E65" s="81">
        <f>VLOOKUP(C65,'Active 1'!C$21:E$953,3,FALSE)</f>
        <v>2319.0043539646758</v>
      </c>
      <c r="F65" s="6" t="s">
        <v>250</v>
      </c>
      <c r="G65" s="16" t="str">
        <f t="shared" si="4"/>
        <v>43689.509</v>
      </c>
      <c r="H65" s="26">
        <f t="shared" si="5"/>
        <v>2319</v>
      </c>
      <c r="I65" s="82" t="s">
        <v>730</v>
      </c>
      <c r="J65" s="83" t="s">
        <v>731</v>
      </c>
      <c r="K65" s="82">
        <v>2319</v>
      </c>
      <c r="L65" s="82" t="s">
        <v>732</v>
      </c>
      <c r="M65" s="83" t="s">
        <v>289</v>
      </c>
      <c r="N65" s="83"/>
      <c r="O65" s="84" t="s">
        <v>618</v>
      </c>
      <c r="P65" s="84" t="s">
        <v>719</v>
      </c>
    </row>
    <row r="66" spans="1:16" ht="12.75" customHeight="1" thickBot="1" x14ac:dyDescent="0.25">
      <c r="A66" s="26" t="str">
        <f t="shared" si="0"/>
        <v> BBS 39 </v>
      </c>
      <c r="B66" s="6" t="str">
        <f t="shared" si="1"/>
        <v>I</v>
      </c>
      <c r="C66" s="26">
        <f t="shared" si="2"/>
        <v>43762.321000000004</v>
      </c>
      <c r="D66" s="16" t="str">
        <f t="shared" si="3"/>
        <v>vis</v>
      </c>
      <c r="E66" s="81">
        <f>VLOOKUP(C66,'Active 1'!C$21:E$953,3,FALSE)</f>
        <v>2360.9949862912836</v>
      </c>
      <c r="F66" s="6" t="s">
        <v>250</v>
      </c>
      <c r="G66" s="16" t="str">
        <f t="shared" si="4"/>
        <v>43762.321</v>
      </c>
      <c r="H66" s="26">
        <f t="shared" si="5"/>
        <v>2361</v>
      </c>
      <c r="I66" s="82" t="s">
        <v>733</v>
      </c>
      <c r="J66" s="83" t="s">
        <v>734</v>
      </c>
      <c r="K66" s="82">
        <v>2361</v>
      </c>
      <c r="L66" s="82" t="s">
        <v>699</v>
      </c>
      <c r="M66" s="83" t="s">
        <v>289</v>
      </c>
      <c r="N66" s="83"/>
      <c r="O66" s="84" t="s">
        <v>604</v>
      </c>
      <c r="P66" s="84" t="s">
        <v>735</v>
      </c>
    </row>
    <row r="67" spans="1:16" ht="12.75" customHeight="1" thickBot="1" x14ac:dyDescent="0.25">
      <c r="A67" s="26" t="str">
        <f t="shared" si="0"/>
        <v> AOEB 3 </v>
      </c>
      <c r="B67" s="6" t="str">
        <f t="shared" si="1"/>
        <v>I</v>
      </c>
      <c r="C67" s="26">
        <f t="shared" si="2"/>
        <v>43980.798999999999</v>
      </c>
      <c r="D67" s="16" t="str">
        <f t="shared" si="3"/>
        <v>vis</v>
      </c>
      <c r="E67" s="81">
        <f>VLOOKUP(C67,'Active 1'!C$21:E$953,3,FALSE)</f>
        <v>2486.9911046433649</v>
      </c>
      <c r="F67" s="6" t="s">
        <v>250</v>
      </c>
      <c r="G67" s="16" t="str">
        <f t="shared" si="4"/>
        <v>43980.799</v>
      </c>
      <c r="H67" s="26">
        <f t="shared" si="5"/>
        <v>2487</v>
      </c>
      <c r="I67" s="82" t="s">
        <v>736</v>
      </c>
      <c r="J67" s="83" t="s">
        <v>737</v>
      </c>
      <c r="K67" s="82">
        <v>2487</v>
      </c>
      <c r="L67" s="82" t="s">
        <v>738</v>
      </c>
      <c r="M67" s="83" t="s">
        <v>289</v>
      </c>
      <c r="N67" s="83"/>
      <c r="O67" s="84" t="s">
        <v>687</v>
      </c>
      <c r="P67" s="84" t="s">
        <v>688</v>
      </c>
    </row>
    <row r="68" spans="1:16" ht="12.75" customHeight="1" thickBot="1" x14ac:dyDescent="0.25">
      <c r="A68" s="26" t="str">
        <f t="shared" si="0"/>
        <v> BBS 43 </v>
      </c>
      <c r="B68" s="6" t="str">
        <f t="shared" si="1"/>
        <v>I</v>
      </c>
      <c r="C68" s="26">
        <f t="shared" si="2"/>
        <v>44022.425999999999</v>
      </c>
      <c r="D68" s="16" t="str">
        <f t="shared" si="3"/>
        <v>vis</v>
      </c>
      <c r="E68" s="81">
        <f>VLOOKUP(C68,'Active 1'!C$21:E$953,3,FALSE)</f>
        <v>2510.9973680595544</v>
      </c>
      <c r="F68" s="6" t="s">
        <v>250</v>
      </c>
      <c r="G68" s="16" t="str">
        <f t="shared" si="4"/>
        <v>44022.426</v>
      </c>
      <c r="H68" s="26">
        <f t="shared" si="5"/>
        <v>2511</v>
      </c>
      <c r="I68" s="82" t="s">
        <v>739</v>
      </c>
      <c r="J68" s="83" t="s">
        <v>740</v>
      </c>
      <c r="K68" s="82">
        <v>2511</v>
      </c>
      <c r="L68" s="82" t="s">
        <v>686</v>
      </c>
      <c r="M68" s="83" t="s">
        <v>289</v>
      </c>
      <c r="N68" s="83"/>
      <c r="O68" s="84" t="s">
        <v>618</v>
      </c>
      <c r="P68" s="84" t="s">
        <v>741</v>
      </c>
    </row>
    <row r="69" spans="1:16" ht="12.75" customHeight="1" thickBot="1" x14ac:dyDescent="0.25">
      <c r="A69" s="26" t="str">
        <f t="shared" si="0"/>
        <v> BBS 43 </v>
      </c>
      <c r="B69" s="6" t="str">
        <f t="shared" si="1"/>
        <v>I</v>
      </c>
      <c r="C69" s="26">
        <f t="shared" si="2"/>
        <v>44022.428999999996</v>
      </c>
      <c r="D69" s="16" t="str">
        <f t="shared" si="3"/>
        <v>vis</v>
      </c>
      <c r="E69" s="81">
        <f>VLOOKUP(C69,'Active 1'!C$21:E$953,3,FALSE)</f>
        <v>2510.999098157572</v>
      </c>
      <c r="F69" s="6" t="s">
        <v>250</v>
      </c>
      <c r="G69" s="16" t="str">
        <f t="shared" si="4"/>
        <v>44022.429</v>
      </c>
      <c r="H69" s="26">
        <f t="shared" si="5"/>
        <v>2511</v>
      </c>
      <c r="I69" s="82" t="s">
        <v>742</v>
      </c>
      <c r="J69" s="83" t="s">
        <v>743</v>
      </c>
      <c r="K69" s="82">
        <v>2511</v>
      </c>
      <c r="L69" s="82" t="s">
        <v>640</v>
      </c>
      <c r="M69" s="83" t="s">
        <v>289</v>
      </c>
      <c r="N69" s="83"/>
      <c r="O69" s="84" t="s">
        <v>604</v>
      </c>
      <c r="P69" s="84" t="s">
        <v>741</v>
      </c>
    </row>
    <row r="70" spans="1:16" ht="12.75" customHeight="1" thickBot="1" x14ac:dyDescent="0.25">
      <c r="A70" s="26" t="str">
        <f t="shared" si="0"/>
        <v> BBS 44 </v>
      </c>
      <c r="B70" s="6" t="str">
        <f t="shared" si="1"/>
        <v>I</v>
      </c>
      <c r="C70" s="26">
        <f t="shared" si="2"/>
        <v>44048.432000000001</v>
      </c>
      <c r="D70" s="16" t="str">
        <f t="shared" si="3"/>
        <v>vis</v>
      </c>
      <c r="E70" s="81">
        <f>VLOOKUP(C70,'Active 1'!C$21:E$953,3,FALSE)</f>
        <v>2525.9950110893537</v>
      </c>
      <c r="F70" s="6" t="s">
        <v>250</v>
      </c>
      <c r="G70" s="16" t="str">
        <f t="shared" si="4"/>
        <v>44048.432</v>
      </c>
      <c r="H70" s="26">
        <f t="shared" si="5"/>
        <v>2526</v>
      </c>
      <c r="I70" s="82" t="s">
        <v>744</v>
      </c>
      <c r="J70" s="83" t="s">
        <v>745</v>
      </c>
      <c r="K70" s="82">
        <v>2526</v>
      </c>
      <c r="L70" s="82" t="s">
        <v>699</v>
      </c>
      <c r="M70" s="83" t="s">
        <v>289</v>
      </c>
      <c r="N70" s="83"/>
      <c r="O70" s="84" t="s">
        <v>716</v>
      </c>
      <c r="P70" s="84" t="s">
        <v>746</v>
      </c>
    </row>
    <row r="71" spans="1:16" ht="12.75" customHeight="1" thickBot="1" x14ac:dyDescent="0.25">
      <c r="A71" s="26" t="str">
        <f t="shared" si="0"/>
        <v> BBS 44 </v>
      </c>
      <c r="B71" s="6" t="str">
        <f t="shared" si="1"/>
        <v>I</v>
      </c>
      <c r="C71" s="26">
        <f t="shared" si="2"/>
        <v>44048.438000000002</v>
      </c>
      <c r="D71" s="16" t="str">
        <f t="shared" si="3"/>
        <v>vis</v>
      </c>
      <c r="E71" s="81">
        <f>VLOOKUP(C71,'Active 1'!C$21:E$953,3,FALSE)</f>
        <v>2525.998471285393</v>
      </c>
      <c r="F71" s="6" t="s">
        <v>250</v>
      </c>
      <c r="G71" s="16" t="str">
        <f t="shared" si="4"/>
        <v>44048.438</v>
      </c>
      <c r="H71" s="26">
        <f t="shared" si="5"/>
        <v>2526</v>
      </c>
      <c r="I71" s="82" t="s">
        <v>747</v>
      </c>
      <c r="J71" s="83" t="s">
        <v>748</v>
      </c>
      <c r="K71" s="82">
        <v>2526</v>
      </c>
      <c r="L71" s="82" t="s">
        <v>279</v>
      </c>
      <c r="M71" s="83" t="s">
        <v>289</v>
      </c>
      <c r="N71" s="83"/>
      <c r="O71" s="84" t="s">
        <v>604</v>
      </c>
      <c r="P71" s="84" t="s">
        <v>746</v>
      </c>
    </row>
    <row r="72" spans="1:16" ht="12.75" customHeight="1" thickBot="1" x14ac:dyDescent="0.25">
      <c r="A72" s="26" t="str">
        <f t="shared" si="0"/>
        <v> BBS 47 </v>
      </c>
      <c r="B72" s="6" t="str">
        <f t="shared" si="1"/>
        <v>I</v>
      </c>
      <c r="C72" s="26">
        <f t="shared" si="2"/>
        <v>44320.656999999999</v>
      </c>
      <c r="D72" s="16" t="str">
        <f t="shared" si="3"/>
        <v>vis</v>
      </c>
      <c r="E72" s="81">
        <f>VLOOKUP(C72,'Active 1'!C$21:E$953,3,FALSE)</f>
        <v>2682.9869888555172</v>
      </c>
      <c r="F72" s="6" t="s">
        <v>250</v>
      </c>
      <c r="G72" s="16" t="str">
        <f t="shared" si="4"/>
        <v>44320.657</v>
      </c>
      <c r="H72" s="26">
        <f t="shared" si="5"/>
        <v>2683</v>
      </c>
      <c r="I72" s="82" t="s">
        <v>749</v>
      </c>
      <c r="J72" s="83" t="s">
        <v>750</v>
      </c>
      <c r="K72" s="82">
        <v>2683</v>
      </c>
      <c r="L72" s="82" t="s">
        <v>751</v>
      </c>
      <c r="M72" s="83" t="s">
        <v>289</v>
      </c>
      <c r="N72" s="83"/>
      <c r="O72" s="84" t="s">
        <v>618</v>
      </c>
      <c r="P72" s="84" t="s">
        <v>752</v>
      </c>
    </row>
    <row r="73" spans="1:16" ht="12.75" customHeight="1" thickBot="1" x14ac:dyDescent="0.25">
      <c r="A73" s="26" t="str">
        <f t="shared" si="0"/>
        <v> BBS 47 </v>
      </c>
      <c r="B73" s="6" t="str">
        <f t="shared" si="1"/>
        <v>I</v>
      </c>
      <c r="C73" s="26">
        <f t="shared" si="2"/>
        <v>44360.561999999998</v>
      </c>
      <c r="D73" s="16" t="str">
        <f t="shared" si="3"/>
        <v>vis</v>
      </c>
      <c r="E73" s="81">
        <f>VLOOKUP(C73,'Active 1'!C$21:E$953,3,FALSE)</f>
        <v>2706.0001760086393</v>
      </c>
      <c r="F73" s="6" t="s">
        <v>250</v>
      </c>
      <c r="G73" s="16" t="str">
        <f t="shared" si="4"/>
        <v>44360.562</v>
      </c>
      <c r="H73" s="26">
        <f t="shared" si="5"/>
        <v>2706</v>
      </c>
      <c r="I73" s="82" t="s">
        <v>753</v>
      </c>
      <c r="J73" s="83" t="s">
        <v>754</v>
      </c>
      <c r="K73" s="82">
        <v>2706</v>
      </c>
      <c r="L73" s="82" t="s">
        <v>564</v>
      </c>
      <c r="M73" s="83" t="s">
        <v>289</v>
      </c>
      <c r="N73" s="83"/>
      <c r="O73" s="84" t="s">
        <v>618</v>
      </c>
      <c r="P73" s="84" t="s">
        <v>752</v>
      </c>
    </row>
    <row r="74" spans="1:16" ht="12.75" customHeight="1" thickBot="1" x14ac:dyDescent="0.25">
      <c r="A74" s="26" t="str">
        <f t="shared" si="0"/>
        <v> BBS 49 </v>
      </c>
      <c r="B74" s="6" t="str">
        <f t="shared" si="1"/>
        <v>I</v>
      </c>
      <c r="C74" s="26">
        <f t="shared" si="2"/>
        <v>44459.402999999998</v>
      </c>
      <c r="D74" s="16" t="str">
        <f t="shared" si="3"/>
        <v>vis</v>
      </c>
      <c r="E74" s="81">
        <f>VLOOKUP(C74,'Active 1'!C$21:E$953,3,FALSE)</f>
        <v>2763.0017154498569</v>
      </c>
      <c r="F74" s="6" t="s">
        <v>250</v>
      </c>
      <c r="G74" s="16" t="str">
        <f t="shared" si="4"/>
        <v>44459.403</v>
      </c>
      <c r="H74" s="26">
        <f t="shared" si="5"/>
        <v>2763</v>
      </c>
      <c r="I74" s="82" t="s">
        <v>755</v>
      </c>
      <c r="J74" s="83" t="s">
        <v>756</v>
      </c>
      <c r="K74" s="82">
        <v>2763</v>
      </c>
      <c r="L74" s="82" t="s">
        <v>567</v>
      </c>
      <c r="M74" s="83" t="s">
        <v>289</v>
      </c>
      <c r="N74" s="83"/>
      <c r="O74" s="84" t="s">
        <v>604</v>
      </c>
      <c r="P74" s="84" t="s">
        <v>757</v>
      </c>
    </row>
    <row r="75" spans="1:16" ht="12.75" customHeight="1" thickBot="1" x14ac:dyDescent="0.25">
      <c r="A75" s="26" t="str">
        <f t="shared" ref="A75:A138" si="6">P75</f>
        <v> AOEB 3 </v>
      </c>
      <c r="B75" s="6" t="str">
        <f t="shared" ref="B75:B138" si="7">IF(H75=INT(H75),"I","II")</f>
        <v>I</v>
      </c>
      <c r="C75" s="26">
        <f t="shared" ref="C75:C138" si="8">1*G75</f>
        <v>44670.945</v>
      </c>
      <c r="D75" s="16" t="str">
        <f t="shared" ref="D75:D138" si="9">VLOOKUP(F75,I$1:J$5,2,FALSE)</f>
        <v>vis</v>
      </c>
      <c r="E75" s="81">
        <f>VLOOKUP(C75,'Active 1'!C$21:E$953,3,FALSE)</f>
        <v>2884.9978471813661</v>
      </c>
      <c r="F75" s="6" t="s">
        <v>250</v>
      </c>
      <c r="G75" s="16" t="str">
        <f t="shared" ref="G75:G138" si="10">MID(I75,3,LEN(I75)-3)</f>
        <v>44670.945</v>
      </c>
      <c r="H75" s="26">
        <f t="shared" ref="H75:H138" si="11">1*K75</f>
        <v>2885</v>
      </c>
      <c r="I75" s="82" t="s">
        <v>758</v>
      </c>
      <c r="J75" s="83" t="s">
        <v>759</v>
      </c>
      <c r="K75" s="82">
        <v>2885</v>
      </c>
      <c r="L75" s="82" t="s">
        <v>662</v>
      </c>
      <c r="M75" s="83" t="s">
        <v>289</v>
      </c>
      <c r="N75" s="83"/>
      <c r="O75" s="84" t="s">
        <v>687</v>
      </c>
      <c r="P75" s="84" t="s">
        <v>688</v>
      </c>
    </row>
    <row r="76" spans="1:16" ht="12.75" customHeight="1" thickBot="1" x14ac:dyDescent="0.25">
      <c r="A76" s="26" t="str">
        <f t="shared" si="6"/>
        <v> BBS 53 </v>
      </c>
      <c r="B76" s="6" t="str">
        <f t="shared" si="7"/>
        <v>I</v>
      </c>
      <c r="C76" s="26">
        <f t="shared" si="8"/>
        <v>44693.491999999998</v>
      </c>
      <c r="D76" s="16" t="str">
        <f t="shared" si="9"/>
        <v>vis</v>
      </c>
      <c r="E76" s="81">
        <f>VLOOKUP(C76,'Active 1'!C$21:E$953,3,FALSE)</f>
        <v>2898.000687194934</v>
      </c>
      <c r="F76" s="6" t="s">
        <v>250</v>
      </c>
      <c r="G76" s="16" t="str">
        <f t="shared" si="10"/>
        <v>44693.492</v>
      </c>
      <c r="H76" s="26">
        <f t="shared" si="11"/>
        <v>2898</v>
      </c>
      <c r="I76" s="82" t="s">
        <v>760</v>
      </c>
      <c r="J76" s="83" t="s">
        <v>761</v>
      </c>
      <c r="K76" s="82">
        <v>2898</v>
      </c>
      <c r="L76" s="82" t="s">
        <v>631</v>
      </c>
      <c r="M76" s="83" t="s">
        <v>289</v>
      </c>
      <c r="N76" s="83"/>
      <c r="O76" s="84" t="s">
        <v>618</v>
      </c>
      <c r="P76" s="84" t="s">
        <v>762</v>
      </c>
    </row>
    <row r="77" spans="1:16" ht="12.75" customHeight="1" thickBot="1" x14ac:dyDescent="0.25">
      <c r="A77" s="26" t="str">
        <f t="shared" si="6"/>
        <v> BBS 54 </v>
      </c>
      <c r="B77" s="6" t="str">
        <f t="shared" si="7"/>
        <v>I</v>
      </c>
      <c r="C77" s="26">
        <f t="shared" si="8"/>
        <v>44705.63</v>
      </c>
      <c r="D77" s="16" t="str">
        <f t="shared" si="9"/>
        <v>vis</v>
      </c>
      <c r="E77" s="81">
        <f>VLOOKUP(C77,'Active 1'!C$21:E$953,3,FALSE)</f>
        <v>2905.0006637809402</v>
      </c>
      <c r="F77" s="6" t="s">
        <v>250</v>
      </c>
      <c r="G77" s="16" t="str">
        <f t="shared" si="10"/>
        <v>44705.630</v>
      </c>
      <c r="H77" s="26">
        <f t="shared" si="11"/>
        <v>2905</v>
      </c>
      <c r="I77" s="82" t="s">
        <v>763</v>
      </c>
      <c r="J77" s="83" t="s">
        <v>764</v>
      </c>
      <c r="K77" s="82">
        <v>2905</v>
      </c>
      <c r="L77" s="82" t="s">
        <v>631</v>
      </c>
      <c r="M77" s="83" t="s">
        <v>289</v>
      </c>
      <c r="N77" s="83"/>
      <c r="O77" s="84" t="s">
        <v>618</v>
      </c>
      <c r="P77" s="84" t="s">
        <v>765</v>
      </c>
    </row>
    <row r="78" spans="1:16" ht="12.75" customHeight="1" thickBot="1" x14ac:dyDescent="0.25">
      <c r="A78" s="26" t="str">
        <f t="shared" si="6"/>
        <v> BBS 54 </v>
      </c>
      <c r="B78" s="6" t="str">
        <f t="shared" si="7"/>
        <v>I</v>
      </c>
      <c r="C78" s="26">
        <f t="shared" si="8"/>
        <v>44726.442000000003</v>
      </c>
      <c r="D78" s="16" t="str">
        <f t="shared" si="9"/>
        <v>vis</v>
      </c>
      <c r="E78" s="81">
        <f>VLOOKUP(C78,'Active 1'!C$21:E$953,3,FALSE)</f>
        <v>2917.0029304400282</v>
      </c>
      <c r="F78" s="6" t="s">
        <v>250</v>
      </c>
      <c r="G78" s="16" t="str">
        <f t="shared" si="10"/>
        <v>44726.442</v>
      </c>
      <c r="H78" s="26">
        <f t="shared" si="11"/>
        <v>2917</v>
      </c>
      <c r="I78" s="82" t="s">
        <v>766</v>
      </c>
      <c r="J78" s="83" t="s">
        <v>767</v>
      </c>
      <c r="K78" s="82">
        <v>2917</v>
      </c>
      <c r="L78" s="82" t="s">
        <v>603</v>
      </c>
      <c r="M78" s="83" t="s">
        <v>289</v>
      </c>
      <c r="N78" s="83"/>
      <c r="O78" s="84" t="s">
        <v>618</v>
      </c>
      <c r="P78" s="84" t="s">
        <v>765</v>
      </c>
    </row>
    <row r="79" spans="1:16" ht="12.75" customHeight="1" thickBot="1" x14ac:dyDescent="0.25">
      <c r="A79" s="26" t="str">
        <f t="shared" si="6"/>
        <v> BBS 55 </v>
      </c>
      <c r="B79" s="6" t="str">
        <f t="shared" si="7"/>
        <v>I</v>
      </c>
      <c r="C79" s="26">
        <f t="shared" si="8"/>
        <v>44771.53</v>
      </c>
      <c r="D79" s="16" t="str">
        <f t="shared" si="9"/>
        <v>vis</v>
      </c>
      <c r="E79" s="81">
        <f>VLOOKUP(C79,'Active 1'!C$21:E$953,3,FALSE)</f>
        <v>2943.0051502711249</v>
      </c>
      <c r="F79" s="6" t="s">
        <v>250</v>
      </c>
      <c r="G79" s="16" t="str">
        <f t="shared" si="10"/>
        <v>44771.530</v>
      </c>
      <c r="H79" s="26">
        <f t="shared" si="11"/>
        <v>2943</v>
      </c>
      <c r="I79" s="82" t="s">
        <v>768</v>
      </c>
      <c r="J79" s="83" t="s">
        <v>769</v>
      </c>
      <c r="K79" s="82">
        <v>2943</v>
      </c>
      <c r="L79" s="82" t="s">
        <v>770</v>
      </c>
      <c r="M79" s="83" t="s">
        <v>289</v>
      </c>
      <c r="N79" s="83"/>
      <c r="O79" s="84" t="s">
        <v>618</v>
      </c>
      <c r="P79" s="84" t="s">
        <v>771</v>
      </c>
    </row>
    <row r="80" spans="1:16" ht="12.75" customHeight="1" thickBot="1" x14ac:dyDescent="0.25">
      <c r="A80" s="26" t="str">
        <f t="shared" si="6"/>
        <v> BBS 56 </v>
      </c>
      <c r="B80" s="6" t="str">
        <f t="shared" si="7"/>
        <v>I</v>
      </c>
      <c r="C80" s="26">
        <f t="shared" si="8"/>
        <v>44844.351999999999</v>
      </c>
      <c r="D80" s="16" t="str">
        <f t="shared" si="9"/>
        <v>vis</v>
      </c>
      <c r="E80" s="81">
        <f>VLOOKUP(C80,'Active 1'!C$21:E$953,3,FALSE)</f>
        <v>2985.0015495911271</v>
      </c>
      <c r="F80" s="6" t="s">
        <v>250</v>
      </c>
      <c r="G80" s="16" t="str">
        <f t="shared" si="10"/>
        <v>44844.352</v>
      </c>
      <c r="H80" s="26">
        <f t="shared" si="11"/>
        <v>2985</v>
      </c>
      <c r="I80" s="82" t="s">
        <v>772</v>
      </c>
      <c r="J80" s="83" t="s">
        <v>773</v>
      </c>
      <c r="K80" s="82">
        <v>2985</v>
      </c>
      <c r="L80" s="82" t="s">
        <v>567</v>
      </c>
      <c r="M80" s="83" t="s">
        <v>289</v>
      </c>
      <c r="N80" s="83"/>
      <c r="O80" s="84" t="s">
        <v>604</v>
      </c>
      <c r="P80" s="84" t="s">
        <v>774</v>
      </c>
    </row>
    <row r="81" spans="1:16" ht="12.75" customHeight="1" thickBot="1" x14ac:dyDescent="0.25">
      <c r="A81" s="26" t="str">
        <f t="shared" si="6"/>
        <v> BBS 56 </v>
      </c>
      <c r="B81" s="6" t="str">
        <f t="shared" si="7"/>
        <v>I</v>
      </c>
      <c r="C81" s="26">
        <f t="shared" si="8"/>
        <v>44877.298000000003</v>
      </c>
      <c r="D81" s="16" t="str">
        <f t="shared" si="9"/>
        <v>vis</v>
      </c>
      <c r="E81" s="81">
        <f>VLOOKUP(C81,'Active 1'!C$21:E$953,3,FALSE)</f>
        <v>3004.0014860388619</v>
      </c>
      <c r="F81" s="6" t="s">
        <v>250</v>
      </c>
      <c r="G81" s="16" t="str">
        <f t="shared" si="10"/>
        <v>44877.298</v>
      </c>
      <c r="H81" s="26">
        <f t="shared" si="11"/>
        <v>3004</v>
      </c>
      <c r="I81" s="82" t="s">
        <v>775</v>
      </c>
      <c r="J81" s="83" t="s">
        <v>776</v>
      </c>
      <c r="K81" s="82">
        <v>3004</v>
      </c>
      <c r="L81" s="82" t="s">
        <v>567</v>
      </c>
      <c r="M81" s="83" t="s">
        <v>289</v>
      </c>
      <c r="N81" s="83"/>
      <c r="O81" s="84" t="s">
        <v>618</v>
      </c>
      <c r="P81" s="84" t="s">
        <v>774</v>
      </c>
    </row>
    <row r="82" spans="1:16" ht="12.75" customHeight="1" thickBot="1" x14ac:dyDescent="0.25">
      <c r="A82" s="26" t="str">
        <f t="shared" si="6"/>
        <v> BBS 56 </v>
      </c>
      <c r="B82" s="6" t="str">
        <f t="shared" si="7"/>
        <v>I</v>
      </c>
      <c r="C82" s="26">
        <f t="shared" si="8"/>
        <v>44877.298000000003</v>
      </c>
      <c r="D82" s="16" t="str">
        <f t="shared" si="9"/>
        <v>vis</v>
      </c>
      <c r="E82" s="81">
        <f>VLOOKUP(C82,'Active 1'!C$21:E$953,3,FALSE)</f>
        <v>3004.0014860388619</v>
      </c>
      <c r="F82" s="6" t="s">
        <v>250</v>
      </c>
      <c r="G82" s="16" t="str">
        <f t="shared" si="10"/>
        <v>44877.298</v>
      </c>
      <c r="H82" s="26">
        <f t="shared" si="11"/>
        <v>3004</v>
      </c>
      <c r="I82" s="82" t="s">
        <v>775</v>
      </c>
      <c r="J82" s="83" t="s">
        <v>776</v>
      </c>
      <c r="K82" s="82">
        <v>3004</v>
      </c>
      <c r="L82" s="82" t="s">
        <v>567</v>
      </c>
      <c r="M82" s="83" t="s">
        <v>289</v>
      </c>
      <c r="N82" s="83"/>
      <c r="O82" s="84" t="s">
        <v>604</v>
      </c>
      <c r="P82" s="84" t="s">
        <v>774</v>
      </c>
    </row>
    <row r="83" spans="1:16" ht="12.75" customHeight="1" thickBot="1" x14ac:dyDescent="0.25">
      <c r="A83" s="26" t="str">
        <f t="shared" si="6"/>
        <v> BBS 59 </v>
      </c>
      <c r="B83" s="6" t="str">
        <f t="shared" si="7"/>
        <v>I</v>
      </c>
      <c r="C83" s="26">
        <f t="shared" si="8"/>
        <v>45005.614000000001</v>
      </c>
      <c r="D83" s="16" t="str">
        <f t="shared" si="9"/>
        <v>vis</v>
      </c>
      <c r="E83" s="81">
        <f>VLOOKUP(C83,'Active 1'!C$21:E$953,3,FALSE)</f>
        <v>3078.0012385195046</v>
      </c>
      <c r="F83" s="6" t="s">
        <v>250</v>
      </c>
      <c r="G83" s="16" t="str">
        <f t="shared" si="10"/>
        <v>45005.614</v>
      </c>
      <c r="H83" s="26">
        <f t="shared" si="11"/>
        <v>3078</v>
      </c>
      <c r="I83" s="82" t="s">
        <v>777</v>
      </c>
      <c r="J83" s="83" t="s">
        <v>778</v>
      </c>
      <c r="K83" s="82">
        <v>3078</v>
      </c>
      <c r="L83" s="82" t="s">
        <v>433</v>
      </c>
      <c r="M83" s="83" t="s">
        <v>289</v>
      </c>
      <c r="N83" s="83"/>
      <c r="O83" s="84" t="s">
        <v>618</v>
      </c>
      <c r="P83" s="84" t="s">
        <v>779</v>
      </c>
    </row>
    <row r="84" spans="1:16" ht="12.75" customHeight="1" thickBot="1" x14ac:dyDescent="0.25">
      <c r="A84" s="26" t="str">
        <f t="shared" si="6"/>
        <v> BBS 60 </v>
      </c>
      <c r="B84" s="6" t="str">
        <f t="shared" si="7"/>
        <v>I</v>
      </c>
      <c r="C84" s="26">
        <f t="shared" si="8"/>
        <v>45064.569000000003</v>
      </c>
      <c r="D84" s="16" t="str">
        <f t="shared" si="9"/>
        <v>vis</v>
      </c>
      <c r="E84" s="81">
        <f>VLOOKUP(C84,'Active 1'!C$21:E$953,3,FALSE)</f>
        <v>3112.0005480950558</v>
      </c>
      <c r="F84" s="6" t="s">
        <v>250</v>
      </c>
      <c r="G84" s="16" t="str">
        <f t="shared" si="10"/>
        <v>45064.569</v>
      </c>
      <c r="H84" s="26">
        <f t="shared" si="11"/>
        <v>3112</v>
      </c>
      <c r="I84" s="82" t="s">
        <v>780</v>
      </c>
      <c r="J84" s="83" t="s">
        <v>781</v>
      </c>
      <c r="K84" s="82">
        <v>3112</v>
      </c>
      <c r="L84" s="82" t="s">
        <v>631</v>
      </c>
      <c r="M84" s="83" t="s">
        <v>289</v>
      </c>
      <c r="N84" s="83"/>
      <c r="O84" s="84" t="s">
        <v>618</v>
      </c>
      <c r="P84" s="84" t="s">
        <v>782</v>
      </c>
    </row>
    <row r="85" spans="1:16" ht="12.75" customHeight="1" thickBot="1" x14ac:dyDescent="0.25">
      <c r="A85" s="26" t="str">
        <f t="shared" si="6"/>
        <v> BBS 60 </v>
      </c>
      <c r="B85" s="6" t="str">
        <f t="shared" si="7"/>
        <v>I</v>
      </c>
      <c r="C85" s="26">
        <f t="shared" si="8"/>
        <v>45078.436000000002</v>
      </c>
      <c r="D85" s="16" t="str">
        <f t="shared" si="9"/>
        <v>vis</v>
      </c>
      <c r="E85" s="81">
        <f>VLOOKUP(C85,'Active 1'!C$21:E$953,3,FALSE)</f>
        <v>3119.9976378395068</v>
      </c>
      <c r="F85" s="6" t="s">
        <v>250</v>
      </c>
      <c r="G85" s="16" t="str">
        <f t="shared" si="10"/>
        <v>45078.436</v>
      </c>
      <c r="H85" s="26">
        <f t="shared" si="11"/>
        <v>3120</v>
      </c>
      <c r="I85" s="82" t="s">
        <v>783</v>
      </c>
      <c r="J85" s="83" t="s">
        <v>784</v>
      </c>
      <c r="K85" s="82">
        <v>3120</v>
      </c>
      <c r="L85" s="82" t="s">
        <v>662</v>
      </c>
      <c r="M85" s="83" t="s">
        <v>289</v>
      </c>
      <c r="N85" s="83"/>
      <c r="O85" s="84" t="s">
        <v>618</v>
      </c>
      <c r="P85" s="84" t="s">
        <v>782</v>
      </c>
    </row>
    <row r="86" spans="1:16" ht="12.75" customHeight="1" thickBot="1" x14ac:dyDescent="0.25">
      <c r="A86" s="26" t="str">
        <f t="shared" si="6"/>
        <v> BBS 60 </v>
      </c>
      <c r="B86" s="6" t="str">
        <f t="shared" si="7"/>
        <v>I</v>
      </c>
      <c r="C86" s="26">
        <f t="shared" si="8"/>
        <v>45078.44</v>
      </c>
      <c r="D86" s="16" t="str">
        <f t="shared" si="9"/>
        <v>vis</v>
      </c>
      <c r="E86" s="81">
        <f>VLOOKUP(C86,'Active 1'!C$21:E$953,3,FALSE)</f>
        <v>3119.9999446368665</v>
      </c>
      <c r="F86" s="6" t="s">
        <v>250</v>
      </c>
      <c r="G86" s="16" t="str">
        <f t="shared" si="10"/>
        <v>45078.440</v>
      </c>
      <c r="H86" s="26">
        <f t="shared" si="11"/>
        <v>3120</v>
      </c>
      <c r="I86" s="82" t="s">
        <v>785</v>
      </c>
      <c r="J86" s="83" t="s">
        <v>786</v>
      </c>
      <c r="K86" s="82">
        <v>3120</v>
      </c>
      <c r="L86" s="82" t="s">
        <v>787</v>
      </c>
      <c r="M86" s="83" t="s">
        <v>289</v>
      </c>
      <c r="N86" s="83"/>
      <c r="O86" s="84" t="s">
        <v>604</v>
      </c>
      <c r="P86" s="84" t="s">
        <v>782</v>
      </c>
    </row>
    <row r="87" spans="1:16" ht="12.75" customHeight="1" thickBot="1" x14ac:dyDescent="0.25">
      <c r="A87" s="26" t="str">
        <f t="shared" si="6"/>
        <v> BBS 60 </v>
      </c>
      <c r="B87" s="6" t="str">
        <f t="shared" si="7"/>
        <v>I</v>
      </c>
      <c r="C87" s="26">
        <f t="shared" si="8"/>
        <v>45104.447</v>
      </c>
      <c r="D87" s="16" t="str">
        <f t="shared" si="9"/>
        <v>vis</v>
      </c>
      <c r="E87" s="81">
        <f>VLOOKUP(C87,'Active 1'!C$21:E$953,3,FALSE)</f>
        <v>3134.9981643660035</v>
      </c>
      <c r="F87" s="6" t="s">
        <v>250</v>
      </c>
      <c r="G87" s="16" t="str">
        <f t="shared" si="10"/>
        <v>45104.447</v>
      </c>
      <c r="H87" s="26">
        <f t="shared" si="11"/>
        <v>3135</v>
      </c>
      <c r="I87" s="82" t="s">
        <v>788</v>
      </c>
      <c r="J87" s="83" t="s">
        <v>789</v>
      </c>
      <c r="K87" s="82">
        <v>3135</v>
      </c>
      <c r="L87" s="82" t="s">
        <v>279</v>
      </c>
      <c r="M87" s="83" t="s">
        <v>289</v>
      </c>
      <c r="N87" s="83"/>
      <c r="O87" s="84" t="s">
        <v>604</v>
      </c>
      <c r="P87" s="84" t="s">
        <v>782</v>
      </c>
    </row>
    <row r="88" spans="1:16" ht="12.75" customHeight="1" thickBot="1" x14ac:dyDescent="0.25">
      <c r="A88" s="26" t="str">
        <f t="shared" si="6"/>
        <v> BBS 61 </v>
      </c>
      <c r="B88" s="6" t="str">
        <f t="shared" si="7"/>
        <v>I</v>
      </c>
      <c r="C88" s="26">
        <f t="shared" si="8"/>
        <v>45111.379000000001</v>
      </c>
      <c r="D88" s="16" t="str">
        <f t="shared" si="9"/>
        <v>vis</v>
      </c>
      <c r="E88" s="81">
        <f>VLOOKUP(C88,'Active 1'!C$21:E$953,3,FALSE)</f>
        <v>3138.99584418922</v>
      </c>
      <c r="F88" s="6" t="s">
        <v>250</v>
      </c>
      <c r="G88" s="16" t="str">
        <f t="shared" si="10"/>
        <v>45111.379</v>
      </c>
      <c r="H88" s="26">
        <f t="shared" si="11"/>
        <v>3139</v>
      </c>
      <c r="I88" s="82" t="s">
        <v>790</v>
      </c>
      <c r="J88" s="83" t="s">
        <v>791</v>
      </c>
      <c r="K88" s="82">
        <v>3139</v>
      </c>
      <c r="L88" s="82" t="s">
        <v>425</v>
      </c>
      <c r="M88" s="83" t="s">
        <v>289</v>
      </c>
      <c r="N88" s="83"/>
      <c r="O88" s="84" t="s">
        <v>792</v>
      </c>
      <c r="P88" s="84" t="s">
        <v>793</v>
      </c>
    </row>
    <row r="89" spans="1:16" ht="12.75" customHeight="1" thickBot="1" x14ac:dyDescent="0.25">
      <c r="A89" s="26" t="str">
        <f t="shared" si="6"/>
        <v> BBS 60 </v>
      </c>
      <c r="B89" s="6" t="str">
        <f t="shared" si="7"/>
        <v>I</v>
      </c>
      <c r="C89" s="26">
        <f t="shared" si="8"/>
        <v>45111.383999999998</v>
      </c>
      <c r="D89" s="16" t="str">
        <f t="shared" si="9"/>
        <v>vis</v>
      </c>
      <c r="E89" s="81">
        <f>VLOOKUP(C89,'Active 1'!C$21:E$953,3,FALSE)</f>
        <v>3138.9987276859174</v>
      </c>
      <c r="F89" s="6" t="s">
        <v>250</v>
      </c>
      <c r="G89" s="16" t="str">
        <f t="shared" si="10"/>
        <v>45111.384</v>
      </c>
      <c r="H89" s="26">
        <f t="shared" si="11"/>
        <v>3139</v>
      </c>
      <c r="I89" s="82" t="s">
        <v>794</v>
      </c>
      <c r="J89" s="83" t="s">
        <v>795</v>
      </c>
      <c r="K89" s="82">
        <v>3139</v>
      </c>
      <c r="L89" s="82" t="s">
        <v>640</v>
      </c>
      <c r="M89" s="83" t="s">
        <v>289</v>
      </c>
      <c r="N89" s="83"/>
      <c r="O89" s="84" t="s">
        <v>796</v>
      </c>
      <c r="P89" s="84" t="s">
        <v>782</v>
      </c>
    </row>
    <row r="90" spans="1:16" ht="12.75" customHeight="1" thickBot="1" x14ac:dyDescent="0.25">
      <c r="A90" s="26" t="str">
        <f t="shared" si="6"/>
        <v> BBS 61 </v>
      </c>
      <c r="B90" s="6" t="str">
        <f t="shared" si="7"/>
        <v>I</v>
      </c>
      <c r="C90" s="26">
        <f t="shared" si="8"/>
        <v>45163.406000000003</v>
      </c>
      <c r="D90" s="16" t="str">
        <f t="shared" si="9"/>
        <v>vis</v>
      </c>
      <c r="E90" s="81">
        <f>VLOOKUP(C90,'Active 1'!C$21:E$953,3,FALSE)</f>
        <v>3168.9997807389141</v>
      </c>
      <c r="F90" s="6" t="s">
        <v>250</v>
      </c>
      <c r="G90" s="16" t="str">
        <f t="shared" si="10"/>
        <v>45163.406</v>
      </c>
      <c r="H90" s="26">
        <f t="shared" si="11"/>
        <v>3169</v>
      </c>
      <c r="I90" s="82" t="s">
        <v>797</v>
      </c>
      <c r="J90" s="83" t="s">
        <v>798</v>
      </c>
      <c r="K90" s="82">
        <v>3169</v>
      </c>
      <c r="L90" s="82" t="s">
        <v>787</v>
      </c>
      <c r="M90" s="83" t="s">
        <v>289</v>
      </c>
      <c r="N90" s="83"/>
      <c r="O90" s="84" t="s">
        <v>604</v>
      </c>
      <c r="P90" s="84" t="s">
        <v>793</v>
      </c>
    </row>
    <row r="91" spans="1:16" ht="12.75" customHeight="1" thickBot="1" x14ac:dyDescent="0.25">
      <c r="A91" s="26" t="str">
        <f t="shared" si="6"/>
        <v> AOEB 3 </v>
      </c>
      <c r="B91" s="6" t="str">
        <f t="shared" si="7"/>
        <v>I</v>
      </c>
      <c r="C91" s="26">
        <f t="shared" si="8"/>
        <v>45166.875999999997</v>
      </c>
      <c r="D91" s="16" t="str">
        <f t="shared" si="9"/>
        <v>vis</v>
      </c>
      <c r="E91" s="81">
        <f>VLOOKUP(C91,'Active 1'!C$21:E$953,3,FALSE)</f>
        <v>3171.000927447878</v>
      </c>
      <c r="F91" s="6" t="s">
        <v>250</v>
      </c>
      <c r="G91" s="16" t="str">
        <f t="shared" si="10"/>
        <v>45166.876</v>
      </c>
      <c r="H91" s="26">
        <f t="shared" si="11"/>
        <v>3171</v>
      </c>
      <c r="I91" s="82" t="s">
        <v>799</v>
      </c>
      <c r="J91" s="83" t="s">
        <v>800</v>
      </c>
      <c r="K91" s="82">
        <v>3171</v>
      </c>
      <c r="L91" s="82" t="s">
        <v>433</v>
      </c>
      <c r="M91" s="83" t="s">
        <v>289</v>
      </c>
      <c r="N91" s="83"/>
      <c r="O91" s="84" t="s">
        <v>801</v>
      </c>
      <c r="P91" s="84" t="s">
        <v>688</v>
      </c>
    </row>
    <row r="92" spans="1:16" ht="12.75" customHeight="1" thickBot="1" x14ac:dyDescent="0.25">
      <c r="A92" s="26" t="str">
        <f t="shared" si="6"/>
        <v> BBS 62 </v>
      </c>
      <c r="B92" s="6" t="str">
        <f t="shared" si="7"/>
        <v>I</v>
      </c>
      <c r="C92" s="26">
        <f t="shared" si="8"/>
        <v>45196.351000000002</v>
      </c>
      <c r="D92" s="16" t="str">
        <f t="shared" si="9"/>
        <v>vis</v>
      </c>
      <c r="E92" s="81">
        <f>VLOOKUP(C92,'Active 1'!C$21:E$953,3,FALSE)</f>
        <v>3187.9991404873072</v>
      </c>
      <c r="F92" s="6" t="s">
        <v>250</v>
      </c>
      <c r="G92" s="16" t="str">
        <f t="shared" si="10"/>
        <v>45196.351</v>
      </c>
      <c r="H92" s="26">
        <f t="shared" si="11"/>
        <v>3188</v>
      </c>
      <c r="I92" s="82" t="s">
        <v>802</v>
      </c>
      <c r="J92" s="83" t="s">
        <v>803</v>
      </c>
      <c r="K92" s="82">
        <v>3188</v>
      </c>
      <c r="L92" s="82" t="s">
        <v>558</v>
      </c>
      <c r="M92" s="83" t="s">
        <v>289</v>
      </c>
      <c r="N92" s="83"/>
      <c r="O92" s="84" t="s">
        <v>716</v>
      </c>
      <c r="P92" s="84" t="s">
        <v>804</v>
      </c>
    </row>
    <row r="93" spans="1:16" ht="12.75" customHeight="1" thickBot="1" x14ac:dyDescent="0.25">
      <c r="A93" s="26" t="str">
        <f t="shared" si="6"/>
        <v> BBS 62 </v>
      </c>
      <c r="B93" s="6" t="str">
        <f t="shared" si="7"/>
        <v>I</v>
      </c>
      <c r="C93" s="26">
        <f t="shared" si="8"/>
        <v>45196.351999999999</v>
      </c>
      <c r="D93" s="16" t="str">
        <f t="shared" si="9"/>
        <v>vis</v>
      </c>
      <c r="E93" s="81">
        <f>VLOOKUP(C93,'Active 1'!C$21:E$953,3,FALSE)</f>
        <v>3187.9997171866448</v>
      </c>
      <c r="F93" s="6" t="s">
        <v>250</v>
      </c>
      <c r="G93" s="16" t="str">
        <f t="shared" si="10"/>
        <v>45196.352</v>
      </c>
      <c r="H93" s="26">
        <f t="shared" si="11"/>
        <v>3188</v>
      </c>
      <c r="I93" s="82" t="s">
        <v>805</v>
      </c>
      <c r="J93" s="83" t="s">
        <v>806</v>
      </c>
      <c r="K93" s="82">
        <v>3188</v>
      </c>
      <c r="L93" s="82" t="s">
        <v>787</v>
      </c>
      <c r="M93" s="83" t="s">
        <v>289</v>
      </c>
      <c r="N93" s="83"/>
      <c r="O93" s="84" t="s">
        <v>604</v>
      </c>
      <c r="P93" s="84" t="s">
        <v>804</v>
      </c>
    </row>
    <row r="94" spans="1:16" ht="12.75" customHeight="1" thickBot="1" x14ac:dyDescent="0.25">
      <c r="A94" s="26" t="str">
        <f t="shared" si="6"/>
        <v> BBS 62 </v>
      </c>
      <c r="B94" s="6" t="str">
        <f t="shared" si="7"/>
        <v>I</v>
      </c>
      <c r="C94" s="26">
        <f t="shared" si="8"/>
        <v>45222.351999999999</v>
      </c>
      <c r="D94" s="16" t="str">
        <f t="shared" si="9"/>
        <v>vis</v>
      </c>
      <c r="E94" s="81">
        <f>VLOOKUP(C94,'Active 1'!C$21:E$953,3,FALSE)</f>
        <v>3202.9939000204049</v>
      </c>
      <c r="F94" s="6" t="s">
        <v>250</v>
      </c>
      <c r="G94" s="16" t="str">
        <f t="shared" si="10"/>
        <v>45222.352</v>
      </c>
      <c r="H94" s="26">
        <f t="shared" si="11"/>
        <v>3203</v>
      </c>
      <c r="I94" s="82" t="s">
        <v>807</v>
      </c>
      <c r="J94" s="83" t="s">
        <v>808</v>
      </c>
      <c r="K94" s="82">
        <v>3203</v>
      </c>
      <c r="L94" s="82" t="s">
        <v>712</v>
      </c>
      <c r="M94" s="83" t="s">
        <v>289</v>
      </c>
      <c r="N94" s="83"/>
      <c r="O94" s="84" t="s">
        <v>716</v>
      </c>
      <c r="P94" s="84" t="s">
        <v>804</v>
      </c>
    </row>
    <row r="95" spans="1:16" ht="12.75" customHeight="1" thickBot="1" x14ac:dyDescent="0.25">
      <c r="A95" s="26" t="str">
        <f t="shared" si="6"/>
        <v> BBS 66 </v>
      </c>
      <c r="B95" s="6" t="str">
        <f t="shared" si="7"/>
        <v>I</v>
      </c>
      <c r="C95" s="26">
        <f t="shared" si="8"/>
        <v>45430.446000000004</v>
      </c>
      <c r="D95" s="16" t="str">
        <f t="shared" si="9"/>
        <v>vis</v>
      </c>
      <c r="E95" s="81">
        <f>VLOOKUP(C95,'Active 1'!C$21:E$953,3,FALSE)</f>
        <v>3323.0015724284235</v>
      </c>
      <c r="F95" s="6" t="s">
        <v>250</v>
      </c>
      <c r="G95" s="16" t="str">
        <f t="shared" si="10"/>
        <v>45430.446</v>
      </c>
      <c r="H95" s="26">
        <f t="shared" si="11"/>
        <v>3323</v>
      </c>
      <c r="I95" s="82" t="s">
        <v>809</v>
      </c>
      <c r="J95" s="83" t="s">
        <v>810</v>
      </c>
      <c r="K95" s="82">
        <v>3323</v>
      </c>
      <c r="L95" s="82" t="s">
        <v>567</v>
      </c>
      <c r="M95" s="83" t="s">
        <v>289</v>
      </c>
      <c r="N95" s="83"/>
      <c r="O95" s="84" t="s">
        <v>618</v>
      </c>
      <c r="P95" s="84" t="s">
        <v>811</v>
      </c>
    </row>
    <row r="96" spans="1:16" ht="12.75" customHeight="1" thickBot="1" x14ac:dyDescent="0.25">
      <c r="A96" s="26" t="str">
        <f t="shared" si="6"/>
        <v> BBS 67 </v>
      </c>
      <c r="B96" s="6" t="str">
        <f t="shared" si="7"/>
        <v>I</v>
      </c>
      <c r="C96" s="26">
        <f t="shared" si="8"/>
        <v>45489.396999999997</v>
      </c>
      <c r="D96" s="16" t="str">
        <f t="shared" si="9"/>
        <v>vis</v>
      </c>
      <c r="E96" s="81">
        <f>VLOOKUP(C96,'Active 1'!C$21:E$953,3,FALSE)</f>
        <v>3356.9985752066113</v>
      </c>
      <c r="F96" s="6" t="s">
        <v>250</v>
      </c>
      <c r="G96" s="16" t="str">
        <f t="shared" si="10"/>
        <v>45489.397</v>
      </c>
      <c r="H96" s="26">
        <f t="shared" si="11"/>
        <v>3357</v>
      </c>
      <c r="I96" s="82" t="s">
        <v>812</v>
      </c>
      <c r="J96" s="83" t="s">
        <v>813</v>
      </c>
      <c r="K96" s="82">
        <v>3357</v>
      </c>
      <c r="L96" s="82" t="s">
        <v>640</v>
      </c>
      <c r="M96" s="83" t="s">
        <v>289</v>
      </c>
      <c r="N96" s="83"/>
      <c r="O96" s="84" t="s">
        <v>716</v>
      </c>
      <c r="P96" s="84" t="s">
        <v>814</v>
      </c>
    </row>
    <row r="97" spans="1:16" ht="12.75" customHeight="1" thickBot="1" x14ac:dyDescent="0.25">
      <c r="A97" s="26" t="str">
        <f t="shared" si="6"/>
        <v> BBS 67 </v>
      </c>
      <c r="B97" s="6" t="str">
        <f t="shared" si="7"/>
        <v>I</v>
      </c>
      <c r="C97" s="26">
        <f t="shared" si="8"/>
        <v>45489.404000000002</v>
      </c>
      <c r="D97" s="16" t="str">
        <f t="shared" si="9"/>
        <v>vis</v>
      </c>
      <c r="E97" s="81">
        <f>VLOOKUP(C97,'Active 1'!C$21:E$953,3,FALSE)</f>
        <v>3357.0026121019923</v>
      </c>
      <c r="F97" s="6" t="s">
        <v>250</v>
      </c>
      <c r="G97" s="16" t="str">
        <f t="shared" si="10"/>
        <v>45489.404</v>
      </c>
      <c r="H97" s="26">
        <f t="shared" si="11"/>
        <v>3357</v>
      </c>
      <c r="I97" s="82" t="s">
        <v>815</v>
      </c>
      <c r="J97" s="83" t="s">
        <v>816</v>
      </c>
      <c r="K97" s="82">
        <v>3357</v>
      </c>
      <c r="L97" s="82" t="s">
        <v>603</v>
      </c>
      <c r="M97" s="83" t="s">
        <v>289</v>
      </c>
      <c r="N97" s="83"/>
      <c r="O97" s="84" t="s">
        <v>618</v>
      </c>
      <c r="P97" s="84" t="s">
        <v>814</v>
      </c>
    </row>
    <row r="98" spans="1:16" ht="12.75" customHeight="1" thickBot="1" x14ac:dyDescent="0.25">
      <c r="A98" s="26" t="str">
        <f t="shared" si="6"/>
        <v> BBS 67 </v>
      </c>
      <c r="B98" s="6" t="str">
        <f t="shared" si="7"/>
        <v>I</v>
      </c>
      <c r="C98" s="26">
        <f t="shared" si="8"/>
        <v>45489.404000000002</v>
      </c>
      <c r="D98" s="16" t="str">
        <f t="shared" si="9"/>
        <v>vis</v>
      </c>
      <c r="E98" s="81">
        <f>VLOOKUP(C98,'Active 1'!C$21:E$953,3,FALSE)</f>
        <v>3357.0026121019923</v>
      </c>
      <c r="F98" s="6" t="s">
        <v>250</v>
      </c>
      <c r="G98" s="16" t="str">
        <f t="shared" si="10"/>
        <v>45489.404</v>
      </c>
      <c r="H98" s="26">
        <f t="shared" si="11"/>
        <v>3357</v>
      </c>
      <c r="I98" s="82" t="s">
        <v>815</v>
      </c>
      <c r="J98" s="83" t="s">
        <v>816</v>
      </c>
      <c r="K98" s="82">
        <v>3357</v>
      </c>
      <c r="L98" s="82" t="s">
        <v>603</v>
      </c>
      <c r="M98" s="83" t="s">
        <v>289</v>
      </c>
      <c r="N98" s="83"/>
      <c r="O98" s="84" t="s">
        <v>604</v>
      </c>
      <c r="P98" s="84" t="s">
        <v>814</v>
      </c>
    </row>
    <row r="99" spans="1:16" ht="12.75" customHeight="1" thickBot="1" x14ac:dyDescent="0.25">
      <c r="A99" s="26" t="str">
        <f t="shared" si="6"/>
        <v> BBS 67 </v>
      </c>
      <c r="B99" s="6" t="str">
        <f t="shared" si="7"/>
        <v>I</v>
      </c>
      <c r="C99" s="26">
        <f t="shared" si="8"/>
        <v>45496.341</v>
      </c>
      <c r="D99" s="16" t="str">
        <f t="shared" si="9"/>
        <v>vis</v>
      </c>
      <c r="E99" s="81">
        <f>VLOOKUP(C99,'Active 1'!C$21:E$953,3,FALSE)</f>
        <v>3361.0031754219067</v>
      </c>
      <c r="F99" s="6" t="s">
        <v>250</v>
      </c>
      <c r="G99" s="16" t="str">
        <f t="shared" si="10"/>
        <v>45496.341</v>
      </c>
      <c r="H99" s="26">
        <f t="shared" si="11"/>
        <v>3361</v>
      </c>
      <c r="I99" s="82" t="s">
        <v>817</v>
      </c>
      <c r="J99" s="83" t="s">
        <v>818</v>
      </c>
      <c r="K99" s="82">
        <v>3361</v>
      </c>
      <c r="L99" s="82" t="s">
        <v>819</v>
      </c>
      <c r="M99" s="83" t="s">
        <v>289</v>
      </c>
      <c r="N99" s="83"/>
      <c r="O99" s="84" t="s">
        <v>820</v>
      </c>
      <c r="P99" s="84" t="s">
        <v>814</v>
      </c>
    </row>
    <row r="100" spans="1:16" ht="12.75" customHeight="1" thickBot="1" x14ac:dyDescent="0.25">
      <c r="A100" s="26" t="str">
        <f t="shared" si="6"/>
        <v> BBS 67 </v>
      </c>
      <c r="B100" s="6" t="str">
        <f t="shared" si="7"/>
        <v>I</v>
      </c>
      <c r="C100" s="26">
        <f t="shared" si="8"/>
        <v>45534.485000000001</v>
      </c>
      <c r="D100" s="16" t="str">
        <f t="shared" si="9"/>
        <v>vis</v>
      </c>
      <c r="E100" s="81">
        <f>VLOOKUP(C100,'Active 1'!C$21:E$953,3,FALSE)</f>
        <v>3383.0007950377117</v>
      </c>
      <c r="F100" s="6" t="s">
        <v>250</v>
      </c>
      <c r="G100" s="16" t="str">
        <f t="shared" si="10"/>
        <v>45534.485</v>
      </c>
      <c r="H100" s="26">
        <f t="shared" si="11"/>
        <v>3383</v>
      </c>
      <c r="I100" s="82" t="s">
        <v>821</v>
      </c>
      <c r="J100" s="83" t="s">
        <v>822</v>
      </c>
      <c r="K100" s="82">
        <v>3383</v>
      </c>
      <c r="L100" s="82" t="s">
        <v>631</v>
      </c>
      <c r="M100" s="83" t="s">
        <v>289</v>
      </c>
      <c r="N100" s="83"/>
      <c r="O100" s="84" t="s">
        <v>604</v>
      </c>
      <c r="P100" s="84" t="s">
        <v>814</v>
      </c>
    </row>
    <row r="101" spans="1:16" ht="12.75" customHeight="1" thickBot="1" x14ac:dyDescent="0.25">
      <c r="A101" s="26" t="str">
        <f t="shared" si="6"/>
        <v> BBS 70 </v>
      </c>
      <c r="B101" s="6" t="str">
        <f t="shared" si="7"/>
        <v>I</v>
      </c>
      <c r="C101" s="26">
        <f t="shared" si="8"/>
        <v>45702.69</v>
      </c>
      <c r="D101" s="16" t="str">
        <f t="shared" si="9"/>
        <v>vis</v>
      </c>
      <c r="E101" s="81">
        <f>VLOOKUP(C101,'Active 1'!C$21:E$953,3,FALSE)</f>
        <v>3480.0045074820428</v>
      </c>
      <c r="F101" s="6" t="s">
        <v>250</v>
      </c>
      <c r="G101" s="16" t="str">
        <f t="shared" si="10"/>
        <v>45702.690</v>
      </c>
      <c r="H101" s="26">
        <f t="shared" si="11"/>
        <v>3480</v>
      </c>
      <c r="I101" s="82" t="s">
        <v>823</v>
      </c>
      <c r="J101" s="83" t="s">
        <v>824</v>
      </c>
      <c r="K101" s="82">
        <v>3480</v>
      </c>
      <c r="L101" s="82" t="s">
        <v>732</v>
      </c>
      <c r="M101" s="83" t="s">
        <v>289</v>
      </c>
      <c r="N101" s="83"/>
      <c r="O101" s="84" t="s">
        <v>618</v>
      </c>
      <c r="P101" s="84" t="s">
        <v>825</v>
      </c>
    </row>
    <row r="102" spans="1:16" ht="12.75" customHeight="1" thickBot="1" x14ac:dyDescent="0.25">
      <c r="A102" s="26" t="str">
        <f t="shared" si="6"/>
        <v> BBS 73 </v>
      </c>
      <c r="B102" s="6" t="str">
        <f t="shared" si="7"/>
        <v>I</v>
      </c>
      <c r="C102" s="26">
        <f t="shared" si="8"/>
        <v>45848.353999999999</v>
      </c>
      <c r="D102" s="16" t="str">
        <f t="shared" si="9"/>
        <v>vis</v>
      </c>
      <c r="E102" s="81">
        <f>VLOOKUP(C102,'Active 1'!C$21:E$953,3,FALSE)</f>
        <v>3564.0088401088406</v>
      </c>
      <c r="F102" s="6" t="s">
        <v>250</v>
      </c>
      <c r="G102" s="16" t="str">
        <f t="shared" si="10"/>
        <v>45848.354</v>
      </c>
      <c r="H102" s="26">
        <f t="shared" si="11"/>
        <v>3564</v>
      </c>
      <c r="I102" s="82" t="s">
        <v>826</v>
      </c>
      <c r="J102" s="83" t="s">
        <v>827</v>
      </c>
      <c r="K102" s="82">
        <v>3564</v>
      </c>
      <c r="L102" s="82" t="s">
        <v>828</v>
      </c>
      <c r="M102" s="83" t="s">
        <v>289</v>
      </c>
      <c r="N102" s="83"/>
      <c r="O102" s="84" t="s">
        <v>820</v>
      </c>
      <c r="P102" s="84" t="s">
        <v>829</v>
      </c>
    </row>
    <row r="103" spans="1:16" ht="12.75" customHeight="1" thickBot="1" x14ac:dyDescent="0.25">
      <c r="A103" s="26" t="str">
        <f t="shared" si="6"/>
        <v> BBS 72 </v>
      </c>
      <c r="B103" s="6" t="str">
        <f t="shared" si="7"/>
        <v>I</v>
      </c>
      <c r="C103" s="26">
        <f t="shared" si="8"/>
        <v>45867.421000000002</v>
      </c>
      <c r="D103" s="16" t="str">
        <f t="shared" si="9"/>
        <v>vis</v>
      </c>
      <c r="E103" s="81">
        <f>VLOOKUP(C103,'Active 1'!C$21:E$953,3,FALSE)</f>
        <v>3575.0047664200461</v>
      </c>
      <c r="F103" s="6" t="s">
        <v>250</v>
      </c>
      <c r="G103" s="16" t="str">
        <f t="shared" si="10"/>
        <v>45867.421</v>
      </c>
      <c r="H103" s="26">
        <f t="shared" si="11"/>
        <v>3575</v>
      </c>
      <c r="I103" s="82" t="s">
        <v>830</v>
      </c>
      <c r="J103" s="83" t="s">
        <v>831</v>
      </c>
      <c r="K103" s="82">
        <v>3575</v>
      </c>
      <c r="L103" s="82" t="s">
        <v>732</v>
      </c>
      <c r="M103" s="83" t="s">
        <v>289</v>
      </c>
      <c r="N103" s="83"/>
      <c r="O103" s="84" t="s">
        <v>604</v>
      </c>
      <c r="P103" s="84" t="s">
        <v>832</v>
      </c>
    </row>
    <row r="104" spans="1:16" ht="12.75" customHeight="1" thickBot="1" x14ac:dyDescent="0.25">
      <c r="A104" s="26" t="str">
        <f t="shared" si="6"/>
        <v> BBS 73 </v>
      </c>
      <c r="B104" s="6" t="str">
        <f t="shared" si="7"/>
        <v>I</v>
      </c>
      <c r="C104" s="26">
        <f t="shared" si="8"/>
        <v>45886.493000000002</v>
      </c>
      <c r="D104" s="16" t="str">
        <f t="shared" si="9"/>
        <v>vis</v>
      </c>
      <c r="E104" s="81">
        <f>VLOOKUP(C104,'Active 1'!C$21:E$953,3,FALSE)</f>
        <v>3586.0035762279485</v>
      </c>
      <c r="F104" s="6" t="s">
        <v>250</v>
      </c>
      <c r="G104" s="16" t="str">
        <f t="shared" si="10"/>
        <v>45886.493</v>
      </c>
      <c r="H104" s="26">
        <f t="shared" si="11"/>
        <v>3586</v>
      </c>
      <c r="I104" s="82" t="s">
        <v>833</v>
      </c>
      <c r="J104" s="83" t="s">
        <v>834</v>
      </c>
      <c r="K104" s="82">
        <v>3586</v>
      </c>
      <c r="L104" s="82" t="s">
        <v>819</v>
      </c>
      <c r="M104" s="83" t="s">
        <v>289</v>
      </c>
      <c r="N104" s="83"/>
      <c r="O104" s="84" t="s">
        <v>604</v>
      </c>
      <c r="P104" s="84" t="s">
        <v>829</v>
      </c>
    </row>
    <row r="105" spans="1:16" ht="12.75" customHeight="1" thickBot="1" x14ac:dyDescent="0.25">
      <c r="A105" s="26" t="str">
        <f t="shared" si="6"/>
        <v> AOEB 3 </v>
      </c>
      <c r="B105" s="6" t="str">
        <f t="shared" si="7"/>
        <v>I</v>
      </c>
      <c r="C105" s="26">
        <f t="shared" si="8"/>
        <v>46203.822</v>
      </c>
      <c r="D105" s="16" t="str">
        <f t="shared" si="9"/>
        <v>vis</v>
      </c>
      <c r="E105" s="81">
        <f>VLOOKUP(C105,'Active 1'!C$21:E$953,3,FALSE)</f>
        <v>3769.0070010146464</v>
      </c>
      <c r="F105" s="6" t="s">
        <v>250</v>
      </c>
      <c r="G105" s="16" t="str">
        <f t="shared" si="10"/>
        <v>46203.822</v>
      </c>
      <c r="H105" s="26">
        <f t="shared" si="11"/>
        <v>3769</v>
      </c>
      <c r="I105" s="82" t="s">
        <v>835</v>
      </c>
      <c r="J105" s="83" t="s">
        <v>836</v>
      </c>
      <c r="K105" s="82">
        <v>3769</v>
      </c>
      <c r="L105" s="82" t="s">
        <v>837</v>
      </c>
      <c r="M105" s="83" t="s">
        <v>289</v>
      </c>
      <c r="N105" s="83"/>
      <c r="O105" s="84" t="s">
        <v>838</v>
      </c>
      <c r="P105" s="84" t="s">
        <v>688</v>
      </c>
    </row>
    <row r="106" spans="1:16" ht="12.75" customHeight="1" thickBot="1" x14ac:dyDescent="0.25">
      <c r="A106" s="26" t="str">
        <f t="shared" si="6"/>
        <v> AOEB 3 </v>
      </c>
      <c r="B106" s="6" t="str">
        <f t="shared" si="7"/>
        <v>I</v>
      </c>
      <c r="C106" s="26">
        <f t="shared" si="8"/>
        <v>46210.758000000002</v>
      </c>
      <c r="D106" s="16" t="str">
        <f t="shared" si="9"/>
        <v>vis</v>
      </c>
      <c r="E106" s="81">
        <f>VLOOKUP(C106,'Active 1'!C$21:E$953,3,FALSE)</f>
        <v>3773.0069876352227</v>
      </c>
      <c r="F106" s="6" t="s">
        <v>250</v>
      </c>
      <c r="G106" s="16" t="str">
        <f t="shared" si="10"/>
        <v>46210.758</v>
      </c>
      <c r="H106" s="26">
        <f t="shared" si="11"/>
        <v>3773</v>
      </c>
      <c r="I106" s="82" t="s">
        <v>839</v>
      </c>
      <c r="J106" s="83" t="s">
        <v>840</v>
      </c>
      <c r="K106" s="82">
        <v>3773</v>
      </c>
      <c r="L106" s="82" t="s">
        <v>837</v>
      </c>
      <c r="M106" s="83" t="s">
        <v>289</v>
      </c>
      <c r="N106" s="83"/>
      <c r="O106" s="84" t="s">
        <v>838</v>
      </c>
      <c r="P106" s="84" t="s">
        <v>688</v>
      </c>
    </row>
    <row r="107" spans="1:16" ht="12.75" customHeight="1" thickBot="1" x14ac:dyDescent="0.25">
      <c r="A107" s="26" t="str">
        <f t="shared" si="6"/>
        <v> AOEB 3 </v>
      </c>
      <c r="B107" s="6" t="str">
        <f t="shared" si="7"/>
        <v>I</v>
      </c>
      <c r="C107" s="26">
        <f t="shared" si="8"/>
        <v>46210.76</v>
      </c>
      <c r="D107" s="16" t="str">
        <f t="shared" si="9"/>
        <v>vis</v>
      </c>
      <c r="E107" s="81">
        <f>VLOOKUP(C107,'Active 1'!C$21:E$953,3,FALSE)</f>
        <v>3773.0081410339026</v>
      </c>
      <c r="F107" s="6" t="s">
        <v>250</v>
      </c>
      <c r="G107" s="16" t="str">
        <f t="shared" si="10"/>
        <v>46210.760</v>
      </c>
      <c r="H107" s="26">
        <f t="shared" si="11"/>
        <v>3773</v>
      </c>
      <c r="I107" s="82" t="s">
        <v>841</v>
      </c>
      <c r="J107" s="83" t="s">
        <v>842</v>
      </c>
      <c r="K107" s="82">
        <v>3773</v>
      </c>
      <c r="L107" s="82" t="s">
        <v>843</v>
      </c>
      <c r="M107" s="83" t="s">
        <v>289</v>
      </c>
      <c r="N107" s="83"/>
      <c r="O107" s="84" t="s">
        <v>687</v>
      </c>
      <c r="P107" s="84" t="s">
        <v>688</v>
      </c>
    </row>
    <row r="108" spans="1:16" ht="12.75" customHeight="1" thickBot="1" x14ac:dyDescent="0.25">
      <c r="A108" s="26" t="str">
        <f t="shared" si="6"/>
        <v> BBS 77 </v>
      </c>
      <c r="B108" s="6" t="str">
        <f t="shared" si="7"/>
        <v>I</v>
      </c>
      <c r="C108" s="26">
        <f t="shared" si="8"/>
        <v>46212.49</v>
      </c>
      <c r="D108" s="16" t="str">
        <f t="shared" si="9"/>
        <v>vis</v>
      </c>
      <c r="E108" s="81">
        <f>VLOOKUP(C108,'Active 1'!C$21:E$953,3,FALSE)</f>
        <v>3774.005830891685</v>
      </c>
      <c r="F108" s="6" t="s">
        <v>250</v>
      </c>
      <c r="G108" s="16" t="str">
        <f t="shared" si="10"/>
        <v>46212.490</v>
      </c>
      <c r="H108" s="26">
        <f t="shared" si="11"/>
        <v>3774</v>
      </c>
      <c r="I108" s="82" t="s">
        <v>844</v>
      </c>
      <c r="J108" s="83" t="s">
        <v>845</v>
      </c>
      <c r="K108" s="82">
        <v>3774</v>
      </c>
      <c r="L108" s="82" t="s">
        <v>596</v>
      </c>
      <c r="M108" s="83" t="s">
        <v>289</v>
      </c>
      <c r="N108" s="83"/>
      <c r="O108" s="84" t="s">
        <v>618</v>
      </c>
      <c r="P108" s="84" t="s">
        <v>846</v>
      </c>
    </row>
    <row r="109" spans="1:16" ht="12.75" customHeight="1" thickBot="1" x14ac:dyDescent="0.25">
      <c r="A109" s="26" t="str">
        <f t="shared" si="6"/>
        <v> BBS 77 </v>
      </c>
      <c r="B109" s="6" t="str">
        <f t="shared" si="7"/>
        <v>I</v>
      </c>
      <c r="C109" s="26">
        <f t="shared" si="8"/>
        <v>46264.504000000001</v>
      </c>
      <c r="D109" s="16" t="str">
        <f t="shared" si="9"/>
        <v>vis</v>
      </c>
      <c r="E109" s="81">
        <f>VLOOKUP(C109,'Active 1'!C$21:E$953,3,FALSE)</f>
        <v>3804.0022703499631</v>
      </c>
      <c r="F109" s="6" t="s">
        <v>250</v>
      </c>
      <c r="G109" s="16" t="str">
        <f t="shared" si="10"/>
        <v>46264.504</v>
      </c>
      <c r="H109" s="26">
        <f t="shared" si="11"/>
        <v>3804</v>
      </c>
      <c r="I109" s="82" t="s">
        <v>850</v>
      </c>
      <c r="J109" s="83" t="s">
        <v>851</v>
      </c>
      <c r="K109" s="82">
        <v>3804</v>
      </c>
      <c r="L109" s="82" t="s">
        <v>624</v>
      </c>
      <c r="M109" s="83" t="s">
        <v>289</v>
      </c>
      <c r="N109" s="83"/>
      <c r="O109" s="84" t="s">
        <v>716</v>
      </c>
      <c r="P109" s="84" t="s">
        <v>846</v>
      </c>
    </row>
    <row r="110" spans="1:16" ht="12.75" customHeight="1" thickBot="1" x14ac:dyDescent="0.25">
      <c r="A110" s="26" t="str">
        <f t="shared" si="6"/>
        <v> BBS 77 </v>
      </c>
      <c r="B110" s="6" t="str">
        <f t="shared" si="7"/>
        <v>I</v>
      </c>
      <c r="C110" s="26">
        <f t="shared" si="8"/>
        <v>46264.514000000003</v>
      </c>
      <c r="D110" s="16" t="str">
        <f t="shared" si="9"/>
        <v>vis</v>
      </c>
      <c r="E110" s="81">
        <f>VLOOKUP(C110,'Active 1'!C$21:E$953,3,FALSE)</f>
        <v>3804.0080373433616</v>
      </c>
      <c r="F110" s="6" t="s">
        <v>250</v>
      </c>
      <c r="G110" s="16" t="str">
        <f t="shared" si="10"/>
        <v>46264.514</v>
      </c>
      <c r="H110" s="26">
        <f t="shared" si="11"/>
        <v>3804</v>
      </c>
      <c r="I110" s="82" t="s">
        <v>852</v>
      </c>
      <c r="J110" s="83" t="s">
        <v>853</v>
      </c>
      <c r="K110" s="82">
        <v>3804</v>
      </c>
      <c r="L110" s="82" t="s">
        <v>843</v>
      </c>
      <c r="M110" s="83" t="s">
        <v>289</v>
      </c>
      <c r="N110" s="83"/>
      <c r="O110" s="84" t="s">
        <v>604</v>
      </c>
      <c r="P110" s="84" t="s">
        <v>846</v>
      </c>
    </row>
    <row r="111" spans="1:16" ht="12.75" customHeight="1" thickBot="1" x14ac:dyDescent="0.25">
      <c r="A111" s="26" t="str">
        <f t="shared" si="6"/>
        <v> AOEB 3 </v>
      </c>
      <c r="B111" s="6" t="str">
        <f t="shared" si="7"/>
        <v>I</v>
      </c>
      <c r="C111" s="26">
        <f t="shared" si="8"/>
        <v>46269.716999999997</v>
      </c>
      <c r="D111" s="16" t="str">
        <f t="shared" si="9"/>
        <v>vis</v>
      </c>
      <c r="E111" s="81">
        <f>VLOOKUP(C111,'Active 1'!C$21:E$953,3,FALSE)</f>
        <v>3807.0086040081296</v>
      </c>
      <c r="F111" s="6" t="s">
        <v>250</v>
      </c>
      <c r="G111" s="16" t="str">
        <f t="shared" si="10"/>
        <v>46269.717</v>
      </c>
      <c r="H111" s="26">
        <f t="shared" si="11"/>
        <v>3807</v>
      </c>
      <c r="I111" s="82" t="s">
        <v>854</v>
      </c>
      <c r="J111" s="83" t="s">
        <v>855</v>
      </c>
      <c r="K111" s="82">
        <v>3807</v>
      </c>
      <c r="L111" s="82" t="s">
        <v>828</v>
      </c>
      <c r="M111" s="83" t="s">
        <v>289</v>
      </c>
      <c r="N111" s="83"/>
      <c r="O111" s="84" t="s">
        <v>838</v>
      </c>
      <c r="P111" s="84" t="s">
        <v>688</v>
      </c>
    </row>
    <row r="112" spans="1:16" ht="12.75" customHeight="1" thickBot="1" x14ac:dyDescent="0.25">
      <c r="A112" s="26" t="str">
        <f t="shared" si="6"/>
        <v> BBS 77 </v>
      </c>
      <c r="B112" s="6" t="str">
        <f t="shared" si="7"/>
        <v>I</v>
      </c>
      <c r="C112" s="26">
        <f t="shared" si="8"/>
        <v>46271.451999999997</v>
      </c>
      <c r="D112" s="16" t="str">
        <f t="shared" si="9"/>
        <v>vis</v>
      </c>
      <c r="E112" s="81">
        <f>VLOOKUP(C112,'Active 1'!C$21:E$953,3,FALSE)</f>
        <v>3808.0091773626136</v>
      </c>
      <c r="F112" s="6" t="s">
        <v>250</v>
      </c>
      <c r="G112" s="16" t="str">
        <f t="shared" si="10"/>
        <v>46271.452</v>
      </c>
      <c r="H112" s="26">
        <f t="shared" si="11"/>
        <v>3808</v>
      </c>
      <c r="I112" s="82" t="s">
        <v>856</v>
      </c>
      <c r="J112" s="83" t="s">
        <v>857</v>
      </c>
      <c r="K112" s="82">
        <v>3808</v>
      </c>
      <c r="L112" s="82" t="s">
        <v>858</v>
      </c>
      <c r="M112" s="83" t="s">
        <v>289</v>
      </c>
      <c r="N112" s="83"/>
      <c r="O112" s="84" t="s">
        <v>859</v>
      </c>
      <c r="P112" s="84" t="s">
        <v>846</v>
      </c>
    </row>
    <row r="113" spans="1:16" ht="12.75" customHeight="1" thickBot="1" x14ac:dyDescent="0.25">
      <c r="A113" s="26" t="str">
        <f t="shared" si="6"/>
        <v> BBS 77 </v>
      </c>
      <c r="B113" s="6" t="str">
        <f t="shared" si="7"/>
        <v>I</v>
      </c>
      <c r="C113" s="26">
        <f t="shared" si="8"/>
        <v>46271.451999999997</v>
      </c>
      <c r="D113" s="16" t="str">
        <f t="shared" si="9"/>
        <v>vis</v>
      </c>
      <c r="E113" s="81">
        <f>VLOOKUP(C113,'Active 1'!C$21:E$953,3,FALSE)</f>
        <v>3808.0091773626136</v>
      </c>
      <c r="F113" s="6" t="s">
        <v>250</v>
      </c>
      <c r="G113" s="16" t="str">
        <f t="shared" si="10"/>
        <v>46271.452</v>
      </c>
      <c r="H113" s="26">
        <f t="shared" si="11"/>
        <v>3808</v>
      </c>
      <c r="I113" s="82" t="s">
        <v>856</v>
      </c>
      <c r="J113" s="83" t="s">
        <v>857</v>
      </c>
      <c r="K113" s="82">
        <v>3808</v>
      </c>
      <c r="L113" s="82" t="s">
        <v>858</v>
      </c>
      <c r="M113" s="83" t="s">
        <v>289</v>
      </c>
      <c r="N113" s="83"/>
      <c r="O113" s="84" t="s">
        <v>604</v>
      </c>
      <c r="P113" s="84" t="s">
        <v>846</v>
      </c>
    </row>
    <row r="114" spans="1:16" ht="12.75" customHeight="1" thickBot="1" x14ac:dyDescent="0.25">
      <c r="A114" s="26" t="str">
        <f t="shared" si="6"/>
        <v> BRNO 27 </v>
      </c>
      <c r="B114" s="6" t="str">
        <f t="shared" si="7"/>
        <v>I</v>
      </c>
      <c r="C114" s="26">
        <f t="shared" si="8"/>
        <v>46271.451999999997</v>
      </c>
      <c r="D114" s="16" t="str">
        <f t="shared" si="9"/>
        <v>vis</v>
      </c>
      <c r="E114" s="81">
        <f>VLOOKUP(C114,'Active 1'!C$21:E$953,3,FALSE)</f>
        <v>3808.0091773626136</v>
      </c>
      <c r="F114" s="6" t="s">
        <v>250</v>
      </c>
      <c r="G114" s="16" t="str">
        <f t="shared" si="10"/>
        <v>46271.452</v>
      </c>
      <c r="H114" s="26">
        <f t="shared" si="11"/>
        <v>3808</v>
      </c>
      <c r="I114" s="82" t="s">
        <v>856</v>
      </c>
      <c r="J114" s="83" t="s">
        <v>857</v>
      </c>
      <c r="K114" s="82">
        <v>3808</v>
      </c>
      <c r="L114" s="82" t="s">
        <v>858</v>
      </c>
      <c r="M114" s="83" t="s">
        <v>289</v>
      </c>
      <c r="N114" s="83"/>
      <c r="O114" s="84" t="s">
        <v>860</v>
      </c>
      <c r="P114" s="84" t="s">
        <v>849</v>
      </c>
    </row>
    <row r="115" spans="1:16" ht="12.75" customHeight="1" thickBot="1" x14ac:dyDescent="0.25">
      <c r="A115" s="26" t="str">
        <f t="shared" si="6"/>
        <v> BBS 78 </v>
      </c>
      <c r="B115" s="6" t="str">
        <f t="shared" si="7"/>
        <v>I</v>
      </c>
      <c r="C115" s="26">
        <f t="shared" si="8"/>
        <v>46311.330999999998</v>
      </c>
      <c r="D115" s="16" t="str">
        <f t="shared" si="9"/>
        <v>vis</v>
      </c>
      <c r="E115" s="81">
        <f>VLOOKUP(C115,'Active 1'!C$21:E$953,3,FALSE)</f>
        <v>3831.0073703329026</v>
      </c>
      <c r="F115" s="6" t="s">
        <v>250</v>
      </c>
      <c r="G115" s="16" t="str">
        <f t="shared" si="10"/>
        <v>46311.331</v>
      </c>
      <c r="H115" s="26">
        <f t="shared" si="11"/>
        <v>3831</v>
      </c>
      <c r="I115" s="82" t="s">
        <v>865</v>
      </c>
      <c r="J115" s="83" t="s">
        <v>866</v>
      </c>
      <c r="K115" s="82">
        <v>3831</v>
      </c>
      <c r="L115" s="82" t="s">
        <v>867</v>
      </c>
      <c r="M115" s="83" t="s">
        <v>289</v>
      </c>
      <c r="N115" s="83"/>
      <c r="O115" s="84" t="s">
        <v>618</v>
      </c>
      <c r="P115" s="84" t="s">
        <v>868</v>
      </c>
    </row>
    <row r="116" spans="1:16" ht="12.75" customHeight="1" thickBot="1" x14ac:dyDescent="0.25">
      <c r="A116" s="26" t="str">
        <f t="shared" si="6"/>
        <v> BBS 78 </v>
      </c>
      <c r="B116" s="6" t="str">
        <f t="shared" si="7"/>
        <v>I</v>
      </c>
      <c r="C116" s="26">
        <f t="shared" si="8"/>
        <v>46311.334000000003</v>
      </c>
      <c r="D116" s="16" t="str">
        <f t="shared" si="9"/>
        <v>vis</v>
      </c>
      <c r="E116" s="81">
        <f>VLOOKUP(C116,'Active 1'!C$21:E$953,3,FALSE)</f>
        <v>3831.0091004309243</v>
      </c>
      <c r="F116" s="6" t="s">
        <v>250</v>
      </c>
      <c r="G116" s="16" t="str">
        <f t="shared" si="10"/>
        <v>46311.334</v>
      </c>
      <c r="H116" s="26">
        <f t="shared" si="11"/>
        <v>3831</v>
      </c>
      <c r="I116" s="82" t="s">
        <v>869</v>
      </c>
      <c r="J116" s="83" t="s">
        <v>870</v>
      </c>
      <c r="K116" s="82">
        <v>3831</v>
      </c>
      <c r="L116" s="82" t="s">
        <v>858</v>
      </c>
      <c r="M116" s="83" t="s">
        <v>289</v>
      </c>
      <c r="N116" s="83"/>
      <c r="O116" s="84" t="s">
        <v>604</v>
      </c>
      <c r="P116" s="84" t="s">
        <v>868</v>
      </c>
    </row>
    <row r="117" spans="1:16" ht="12.75" customHeight="1" thickBot="1" x14ac:dyDescent="0.25">
      <c r="A117" s="26" t="str">
        <f t="shared" si="6"/>
        <v> AOEB 3 </v>
      </c>
      <c r="B117" s="6" t="str">
        <f t="shared" si="7"/>
        <v>I</v>
      </c>
      <c r="C117" s="26">
        <f t="shared" si="8"/>
        <v>46588.784</v>
      </c>
      <c r="D117" s="16" t="str">
        <f t="shared" si="9"/>
        <v>vis</v>
      </c>
      <c r="E117" s="81">
        <f>VLOOKUP(C117,'Active 1'!C$21:E$953,3,FALSE)</f>
        <v>3991.0143322473332</v>
      </c>
      <c r="F117" s="6" t="s">
        <v>250</v>
      </c>
      <c r="G117" s="16" t="str">
        <f t="shared" si="10"/>
        <v>46588.784</v>
      </c>
      <c r="H117" s="26">
        <f t="shared" si="11"/>
        <v>3991</v>
      </c>
      <c r="I117" s="82" t="s">
        <v>871</v>
      </c>
      <c r="J117" s="83" t="s">
        <v>872</v>
      </c>
      <c r="K117" s="82">
        <v>3991</v>
      </c>
      <c r="L117" s="82" t="s">
        <v>444</v>
      </c>
      <c r="M117" s="83" t="s">
        <v>289</v>
      </c>
      <c r="N117" s="83"/>
      <c r="O117" s="84" t="s">
        <v>873</v>
      </c>
      <c r="P117" s="84" t="s">
        <v>688</v>
      </c>
    </row>
    <row r="118" spans="1:16" ht="12.75" customHeight="1" thickBot="1" x14ac:dyDescent="0.25">
      <c r="A118" s="26" t="str">
        <f t="shared" si="6"/>
        <v> BBS 80 </v>
      </c>
      <c r="B118" s="6" t="str">
        <f t="shared" si="7"/>
        <v>I</v>
      </c>
      <c r="C118" s="26">
        <f t="shared" si="8"/>
        <v>46597.451000000001</v>
      </c>
      <c r="D118" s="16" t="str">
        <f t="shared" si="9"/>
        <v>vis</v>
      </c>
      <c r="E118" s="81">
        <f>VLOOKUP(C118,'Active 1'!C$21:E$953,3,FALSE)</f>
        <v>3996.0125854250336</v>
      </c>
      <c r="F118" s="6" t="s">
        <v>250</v>
      </c>
      <c r="G118" s="16" t="str">
        <f t="shared" si="10"/>
        <v>46597.451</v>
      </c>
      <c r="H118" s="26">
        <f t="shared" si="11"/>
        <v>3996</v>
      </c>
      <c r="I118" s="82" t="s">
        <v>874</v>
      </c>
      <c r="J118" s="83" t="s">
        <v>875</v>
      </c>
      <c r="K118" s="82">
        <v>3996</v>
      </c>
      <c r="L118" s="82" t="s">
        <v>876</v>
      </c>
      <c r="M118" s="83" t="s">
        <v>289</v>
      </c>
      <c r="N118" s="83"/>
      <c r="O118" s="84" t="s">
        <v>618</v>
      </c>
      <c r="P118" s="84" t="s">
        <v>877</v>
      </c>
    </row>
    <row r="119" spans="1:16" ht="12.75" customHeight="1" thickBot="1" x14ac:dyDescent="0.25">
      <c r="A119" s="26" t="str">
        <f t="shared" si="6"/>
        <v> AOEB 3 </v>
      </c>
      <c r="B119" s="6" t="str">
        <f t="shared" si="7"/>
        <v>I</v>
      </c>
      <c r="C119" s="26">
        <f t="shared" si="8"/>
        <v>46621.728000000003</v>
      </c>
      <c r="D119" s="16" t="str">
        <f t="shared" si="9"/>
        <v>vis</v>
      </c>
      <c r="E119" s="81">
        <f>VLOOKUP(C119,'Active 1'!C$21:E$953,3,FALSE)</f>
        <v>4010.0131152963882</v>
      </c>
      <c r="F119" s="6" t="s">
        <v>250</v>
      </c>
      <c r="G119" s="16" t="str">
        <f t="shared" si="10"/>
        <v>46621.728</v>
      </c>
      <c r="H119" s="26">
        <f t="shared" si="11"/>
        <v>4010</v>
      </c>
      <c r="I119" s="82" t="s">
        <v>878</v>
      </c>
      <c r="J119" s="83" t="s">
        <v>879</v>
      </c>
      <c r="K119" s="82">
        <v>4010</v>
      </c>
      <c r="L119" s="82" t="s">
        <v>880</v>
      </c>
      <c r="M119" s="83" t="s">
        <v>289</v>
      </c>
      <c r="N119" s="83"/>
      <c r="O119" s="84" t="s">
        <v>687</v>
      </c>
      <c r="P119" s="84" t="s">
        <v>688</v>
      </c>
    </row>
    <row r="120" spans="1:16" ht="12.75" customHeight="1" thickBot="1" x14ac:dyDescent="0.25">
      <c r="A120" s="26" t="str">
        <f t="shared" si="6"/>
        <v> BBS 81 </v>
      </c>
      <c r="B120" s="6" t="str">
        <f t="shared" si="7"/>
        <v>I</v>
      </c>
      <c r="C120" s="26">
        <f t="shared" si="8"/>
        <v>46689.343000000001</v>
      </c>
      <c r="D120" s="16" t="str">
        <f t="shared" si="9"/>
        <v>vis</v>
      </c>
      <c r="E120" s="81">
        <f>VLOOKUP(C120,'Active 1'!C$21:E$953,3,FALSE)</f>
        <v>4049.0066411542589</v>
      </c>
      <c r="F120" s="6" t="s">
        <v>250</v>
      </c>
      <c r="G120" s="16" t="str">
        <f t="shared" si="10"/>
        <v>46689.343</v>
      </c>
      <c r="H120" s="26">
        <f t="shared" si="11"/>
        <v>4049</v>
      </c>
      <c r="I120" s="82" t="s">
        <v>881</v>
      </c>
      <c r="J120" s="83" t="s">
        <v>882</v>
      </c>
      <c r="K120" s="82">
        <v>4049</v>
      </c>
      <c r="L120" s="82" t="s">
        <v>837</v>
      </c>
      <c r="M120" s="83" t="s">
        <v>289</v>
      </c>
      <c r="N120" s="83"/>
      <c r="O120" s="84" t="s">
        <v>618</v>
      </c>
      <c r="P120" s="84" t="s">
        <v>883</v>
      </c>
    </row>
    <row r="121" spans="1:16" ht="12.75" customHeight="1" thickBot="1" x14ac:dyDescent="0.25">
      <c r="A121" s="26" t="str">
        <f t="shared" si="6"/>
        <v> BBS 82 </v>
      </c>
      <c r="B121" s="6" t="str">
        <f t="shared" si="7"/>
        <v>I</v>
      </c>
      <c r="C121" s="26">
        <f t="shared" si="8"/>
        <v>46850.614000000001</v>
      </c>
      <c r="D121" s="16" t="str">
        <f t="shared" si="9"/>
        <v>vis</v>
      </c>
      <c r="E121" s="81">
        <f>VLOOKUP(C121,'Active 1'!C$21:E$953,3,FALSE)</f>
        <v>4142.0115203766936</v>
      </c>
      <c r="F121" s="6" t="s">
        <v>250</v>
      </c>
      <c r="G121" s="16" t="str">
        <f t="shared" si="10"/>
        <v>46850.614</v>
      </c>
      <c r="H121" s="26">
        <f t="shared" si="11"/>
        <v>4142</v>
      </c>
      <c r="I121" s="82" t="s">
        <v>884</v>
      </c>
      <c r="J121" s="83" t="s">
        <v>885</v>
      </c>
      <c r="K121" s="82">
        <v>4142</v>
      </c>
      <c r="L121" s="82" t="s">
        <v>635</v>
      </c>
      <c r="M121" s="83" t="s">
        <v>289</v>
      </c>
      <c r="N121" s="83"/>
      <c r="O121" s="84" t="s">
        <v>618</v>
      </c>
      <c r="P121" s="84" t="s">
        <v>886</v>
      </c>
    </row>
    <row r="122" spans="1:16" ht="12.75" customHeight="1" thickBot="1" x14ac:dyDescent="0.25">
      <c r="A122" s="26" t="str">
        <f t="shared" si="6"/>
        <v> BBS 83 </v>
      </c>
      <c r="B122" s="6" t="str">
        <f t="shared" si="7"/>
        <v>I</v>
      </c>
      <c r="C122" s="26">
        <f t="shared" si="8"/>
        <v>46890.5</v>
      </c>
      <c r="D122" s="16" t="str">
        <f t="shared" si="9"/>
        <v>vis</v>
      </c>
      <c r="E122" s="81">
        <f>VLOOKUP(C122,'Active 1'!C$21:E$953,3,FALSE)</f>
        <v>4165.0137502423595</v>
      </c>
      <c r="F122" s="6" t="s">
        <v>250</v>
      </c>
      <c r="G122" s="16" t="str">
        <f t="shared" si="10"/>
        <v>46890.500</v>
      </c>
      <c r="H122" s="26">
        <f t="shared" si="11"/>
        <v>4165</v>
      </c>
      <c r="I122" s="82" t="s">
        <v>887</v>
      </c>
      <c r="J122" s="83" t="s">
        <v>888</v>
      </c>
      <c r="K122" s="82">
        <v>4165</v>
      </c>
      <c r="L122" s="82" t="s">
        <v>889</v>
      </c>
      <c r="M122" s="83" t="s">
        <v>289</v>
      </c>
      <c r="N122" s="83"/>
      <c r="O122" s="84" t="s">
        <v>618</v>
      </c>
      <c r="P122" s="84" t="s">
        <v>890</v>
      </c>
    </row>
    <row r="123" spans="1:16" ht="12.75" customHeight="1" thickBot="1" x14ac:dyDescent="0.25">
      <c r="A123" s="26" t="str">
        <f t="shared" si="6"/>
        <v> BBS 84 </v>
      </c>
      <c r="B123" s="6" t="str">
        <f t="shared" si="7"/>
        <v>I</v>
      </c>
      <c r="C123" s="26">
        <f t="shared" si="8"/>
        <v>46975.46</v>
      </c>
      <c r="D123" s="16" t="str">
        <f t="shared" si="9"/>
        <v>vis</v>
      </c>
      <c r="E123" s="81">
        <f>VLOOKUP(C123,'Active 1'!C$21:E$953,3,FALSE)</f>
        <v>4214.0101261483678</v>
      </c>
      <c r="F123" s="6" t="s">
        <v>250</v>
      </c>
      <c r="G123" s="16" t="str">
        <f t="shared" si="10"/>
        <v>46975.460</v>
      </c>
      <c r="H123" s="26">
        <f t="shared" si="11"/>
        <v>4214</v>
      </c>
      <c r="I123" s="82" t="s">
        <v>891</v>
      </c>
      <c r="J123" s="83" t="s">
        <v>892</v>
      </c>
      <c r="K123" s="82">
        <v>4214</v>
      </c>
      <c r="L123" s="82" t="s">
        <v>893</v>
      </c>
      <c r="M123" s="83" t="s">
        <v>289</v>
      </c>
      <c r="N123" s="83"/>
      <c r="O123" s="84" t="s">
        <v>618</v>
      </c>
      <c r="P123" s="84" t="s">
        <v>894</v>
      </c>
    </row>
    <row r="124" spans="1:16" ht="12.75" customHeight="1" thickBot="1" x14ac:dyDescent="0.25">
      <c r="A124" s="26" t="str">
        <f t="shared" si="6"/>
        <v> BBS 84 </v>
      </c>
      <c r="B124" s="6" t="str">
        <f t="shared" si="7"/>
        <v>I</v>
      </c>
      <c r="C124" s="26">
        <f t="shared" si="8"/>
        <v>46975.464999999997</v>
      </c>
      <c r="D124" s="16" t="str">
        <f t="shared" si="9"/>
        <v>vis</v>
      </c>
      <c r="E124" s="81">
        <f>VLOOKUP(C124,'Active 1'!C$21:E$953,3,FALSE)</f>
        <v>4214.0130096450657</v>
      </c>
      <c r="F124" s="6" t="s">
        <v>250</v>
      </c>
      <c r="G124" s="16" t="str">
        <f t="shared" si="10"/>
        <v>46975.465</v>
      </c>
      <c r="H124" s="26">
        <f t="shared" si="11"/>
        <v>4214</v>
      </c>
      <c r="I124" s="82" t="s">
        <v>895</v>
      </c>
      <c r="J124" s="83" t="s">
        <v>896</v>
      </c>
      <c r="K124" s="82">
        <v>4214</v>
      </c>
      <c r="L124" s="82" t="s">
        <v>880</v>
      </c>
      <c r="M124" s="83" t="s">
        <v>289</v>
      </c>
      <c r="N124" s="83"/>
      <c r="O124" s="84" t="s">
        <v>604</v>
      </c>
      <c r="P124" s="84" t="s">
        <v>894</v>
      </c>
    </row>
    <row r="125" spans="1:16" ht="12.75" customHeight="1" thickBot="1" x14ac:dyDescent="0.25">
      <c r="A125" s="26" t="str">
        <f t="shared" si="6"/>
        <v> BBS 86 </v>
      </c>
      <c r="B125" s="6" t="str">
        <f t="shared" si="7"/>
        <v>I</v>
      </c>
      <c r="C125" s="26">
        <f t="shared" si="8"/>
        <v>46975.47</v>
      </c>
      <c r="D125" s="16" t="str">
        <f t="shared" si="9"/>
        <v>vis</v>
      </c>
      <c r="E125" s="81">
        <f>VLOOKUP(C125,'Active 1'!C$21:E$953,3,FALSE)</f>
        <v>4214.0158931417673</v>
      </c>
      <c r="F125" s="6" t="s">
        <v>250</v>
      </c>
      <c r="G125" s="16" t="str">
        <f t="shared" si="10"/>
        <v>46975.470</v>
      </c>
      <c r="H125" s="26">
        <f t="shared" si="11"/>
        <v>4214</v>
      </c>
      <c r="I125" s="82" t="s">
        <v>897</v>
      </c>
      <c r="J125" s="83" t="s">
        <v>898</v>
      </c>
      <c r="K125" s="82">
        <v>4214</v>
      </c>
      <c r="L125" s="82" t="s">
        <v>535</v>
      </c>
      <c r="M125" s="83" t="s">
        <v>289</v>
      </c>
      <c r="N125" s="83"/>
      <c r="O125" s="84" t="s">
        <v>864</v>
      </c>
      <c r="P125" s="84" t="s">
        <v>899</v>
      </c>
    </row>
    <row r="126" spans="1:16" ht="12.75" customHeight="1" thickBot="1" x14ac:dyDescent="0.25">
      <c r="A126" s="26" t="str">
        <f t="shared" si="6"/>
        <v> BBS 87 </v>
      </c>
      <c r="B126" s="6" t="str">
        <f t="shared" si="7"/>
        <v>I</v>
      </c>
      <c r="C126" s="26">
        <f t="shared" si="8"/>
        <v>47195.678</v>
      </c>
      <c r="D126" s="16" t="str">
        <f t="shared" si="9"/>
        <v>vis</v>
      </c>
      <c r="E126" s="81">
        <f>VLOOKUP(C126,'Active 1'!C$21:E$953,3,FALSE)</f>
        <v>4341.0097013516352</v>
      </c>
      <c r="F126" s="6" t="s">
        <v>250</v>
      </c>
      <c r="G126" s="16" t="str">
        <f t="shared" si="10"/>
        <v>47195.678</v>
      </c>
      <c r="H126" s="26">
        <f t="shared" si="11"/>
        <v>4341</v>
      </c>
      <c r="I126" s="82" t="s">
        <v>900</v>
      </c>
      <c r="J126" s="83" t="s">
        <v>901</v>
      </c>
      <c r="K126" s="82">
        <v>4341</v>
      </c>
      <c r="L126" s="82" t="s">
        <v>863</v>
      </c>
      <c r="M126" s="83" t="s">
        <v>289</v>
      </c>
      <c r="N126" s="83"/>
      <c r="O126" s="84" t="s">
        <v>618</v>
      </c>
      <c r="P126" s="84" t="s">
        <v>902</v>
      </c>
    </row>
    <row r="127" spans="1:16" ht="12.75" customHeight="1" thickBot="1" x14ac:dyDescent="0.25">
      <c r="A127" s="26" t="str">
        <f t="shared" si="6"/>
        <v> BBS 88 </v>
      </c>
      <c r="B127" s="6" t="str">
        <f t="shared" si="7"/>
        <v>I</v>
      </c>
      <c r="C127" s="26">
        <f t="shared" si="8"/>
        <v>47254.627999999997</v>
      </c>
      <c r="D127" s="16" t="str">
        <f t="shared" si="9"/>
        <v>vis</v>
      </c>
      <c r="E127" s="81">
        <f>VLOOKUP(C127,'Active 1'!C$21:E$953,3,FALSE)</f>
        <v>4375.0061274304853</v>
      </c>
      <c r="F127" s="6" t="s">
        <v>250</v>
      </c>
      <c r="G127" s="16" t="str">
        <f t="shared" si="10"/>
        <v>47254.628</v>
      </c>
      <c r="H127" s="26">
        <f t="shared" si="11"/>
        <v>4375</v>
      </c>
      <c r="I127" s="82" t="s">
        <v>903</v>
      </c>
      <c r="J127" s="83" t="s">
        <v>904</v>
      </c>
      <c r="K127" s="82">
        <v>4375</v>
      </c>
      <c r="L127" s="82" t="s">
        <v>438</v>
      </c>
      <c r="M127" s="83" t="s">
        <v>289</v>
      </c>
      <c r="N127" s="83"/>
      <c r="O127" s="84" t="s">
        <v>618</v>
      </c>
      <c r="P127" s="84" t="s">
        <v>905</v>
      </c>
    </row>
    <row r="128" spans="1:16" ht="12.75" customHeight="1" thickBot="1" x14ac:dyDescent="0.25">
      <c r="A128" s="26" t="str">
        <f t="shared" si="6"/>
        <v> BRNO 30 </v>
      </c>
      <c r="B128" s="6" t="str">
        <f t="shared" si="7"/>
        <v>I</v>
      </c>
      <c r="C128" s="26">
        <f t="shared" si="8"/>
        <v>47294.521999999997</v>
      </c>
      <c r="D128" s="16" t="str">
        <f t="shared" si="9"/>
        <v>vis</v>
      </c>
      <c r="E128" s="81">
        <f>VLOOKUP(C128,'Active 1'!C$21:E$953,3,FALSE)</f>
        <v>4398.0129708908698</v>
      </c>
      <c r="F128" s="6" t="s">
        <v>250</v>
      </c>
      <c r="G128" s="16" t="str">
        <f t="shared" si="10"/>
        <v>47294.522</v>
      </c>
      <c r="H128" s="26">
        <f t="shared" si="11"/>
        <v>4398</v>
      </c>
      <c r="I128" s="82" t="s">
        <v>906</v>
      </c>
      <c r="J128" s="83" t="s">
        <v>907</v>
      </c>
      <c r="K128" s="82">
        <v>4398</v>
      </c>
      <c r="L128" s="82" t="s">
        <v>876</v>
      </c>
      <c r="M128" s="83" t="s">
        <v>289</v>
      </c>
      <c r="N128" s="83"/>
      <c r="O128" s="84" t="s">
        <v>908</v>
      </c>
      <c r="P128" s="84" t="s">
        <v>909</v>
      </c>
    </row>
    <row r="129" spans="1:16" ht="12.75" customHeight="1" thickBot="1" x14ac:dyDescent="0.25">
      <c r="A129" s="26" t="str">
        <f t="shared" si="6"/>
        <v> AOEB 3 </v>
      </c>
      <c r="B129" s="6" t="str">
        <f t="shared" si="7"/>
        <v>I</v>
      </c>
      <c r="C129" s="26">
        <f t="shared" si="8"/>
        <v>47299.724000000002</v>
      </c>
      <c r="D129" s="16" t="str">
        <f t="shared" si="9"/>
        <v>vis</v>
      </c>
      <c r="E129" s="81">
        <f>VLOOKUP(C129,'Active 1'!C$21:E$953,3,FALSE)</f>
        <v>4401.0129608563047</v>
      </c>
      <c r="F129" s="6" t="s">
        <v>250</v>
      </c>
      <c r="G129" s="16" t="str">
        <f t="shared" si="10"/>
        <v>47299.724</v>
      </c>
      <c r="H129" s="26">
        <f t="shared" si="11"/>
        <v>4401</v>
      </c>
      <c r="I129" s="82" t="s">
        <v>910</v>
      </c>
      <c r="J129" s="83" t="s">
        <v>911</v>
      </c>
      <c r="K129" s="82">
        <v>4401</v>
      </c>
      <c r="L129" s="82" t="s">
        <v>876</v>
      </c>
      <c r="M129" s="83" t="s">
        <v>289</v>
      </c>
      <c r="N129" s="83"/>
      <c r="O129" s="84" t="s">
        <v>687</v>
      </c>
      <c r="P129" s="84" t="s">
        <v>688</v>
      </c>
    </row>
    <row r="130" spans="1:16" ht="12.75" customHeight="1" thickBot="1" x14ac:dyDescent="0.25">
      <c r="A130" s="26" t="str">
        <f t="shared" si="6"/>
        <v> BRNO 30 </v>
      </c>
      <c r="B130" s="6" t="str">
        <f t="shared" si="7"/>
        <v>I</v>
      </c>
      <c r="C130" s="26">
        <f t="shared" si="8"/>
        <v>47353.478000000003</v>
      </c>
      <c r="D130" s="16" t="str">
        <f t="shared" si="9"/>
        <v>vis</v>
      </c>
      <c r="E130" s="81">
        <f>VLOOKUP(C130,'Active 1'!C$21:E$953,3,FALSE)</f>
        <v>4432.0128571657633</v>
      </c>
      <c r="F130" s="6" t="s">
        <v>250</v>
      </c>
      <c r="G130" s="16" t="str">
        <f t="shared" si="10"/>
        <v>47353.478</v>
      </c>
      <c r="H130" s="26">
        <f t="shared" si="11"/>
        <v>4432</v>
      </c>
      <c r="I130" s="82" t="s">
        <v>912</v>
      </c>
      <c r="J130" s="83" t="s">
        <v>913</v>
      </c>
      <c r="K130" s="82">
        <v>4432</v>
      </c>
      <c r="L130" s="82" t="s">
        <v>876</v>
      </c>
      <c r="M130" s="83" t="s">
        <v>289</v>
      </c>
      <c r="N130" s="83"/>
      <c r="O130" s="84" t="s">
        <v>914</v>
      </c>
      <c r="P130" s="84" t="s">
        <v>909</v>
      </c>
    </row>
    <row r="131" spans="1:16" ht="12.75" customHeight="1" thickBot="1" x14ac:dyDescent="0.25">
      <c r="A131" s="26" t="str">
        <f t="shared" si="6"/>
        <v> BBS 89 </v>
      </c>
      <c r="B131" s="6" t="str">
        <f t="shared" si="7"/>
        <v>I</v>
      </c>
      <c r="C131" s="26">
        <f t="shared" si="8"/>
        <v>47353.481</v>
      </c>
      <c r="D131" s="16" t="str">
        <f t="shared" si="9"/>
        <v>vis</v>
      </c>
      <c r="E131" s="81">
        <f>VLOOKUP(C131,'Active 1'!C$21:E$953,3,FALSE)</f>
        <v>4432.0145872637813</v>
      </c>
      <c r="F131" s="6" t="s">
        <v>250</v>
      </c>
      <c r="G131" s="16" t="str">
        <f t="shared" si="10"/>
        <v>47353.481</v>
      </c>
      <c r="H131" s="26">
        <f t="shared" si="11"/>
        <v>4432</v>
      </c>
      <c r="I131" s="82" t="s">
        <v>915</v>
      </c>
      <c r="J131" s="83" t="s">
        <v>916</v>
      </c>
      <c r="K131" s="82">
        <v>4432</v>
      </c>
      <c r="L131" s="82" t="s">
        <v>444</v>
      </c>
      <c r="M131" s="83" t="s">
        <v>289</v>
      </c>
      <c r="N131" s="83"/>
      <c r="O131" s="84" t="s">
        <v>604</v>
      </c>
      <c r="P131" s="84" t="s">
        <v>917</v>
      </c>
    </row>
    <row r="132" spans="1:16" ht="12.75" customHeight="1" thickBot="1" x14ac:dyDescent="0.25">
      <c r="A132" s="26" t="str">
        <f t="shared" si="6"/>
        <v> BBS 91 </v>
      </c>
      <c r="B132" s="6" t="str">
        <f t="shared" si="7"/>
        <v>I</v>
      </c>
      <c r="C132" s="26">
        <f t="shared" si="8"/>
        <v>47632.644</v>
      </c>
      <c r="D132" s="16" t="str">
        <f t="shared" si="9"/>
        <v>vis</v>
      </c>
      <c r="E132" s="81">
        <f>VLOOKUP(C132,'Active 1'!C$21:E$953,3,FALSE)</f>
        <v>4593.0077050492009</v>
      </c>
      <c r="F132" s="6" t="s">
        <v>250</v>
      </c>
      <c r="G132" s="16" t="str">
        <f t="shared" si="10"/>
        <v>47632.644</v>
      </c>
      <c r="H132" s="26">
        <f t="shared" si="11"/>
        <v>4593</v>
      </c>
      <c r="I132" s="82" t="s">
        <v>918</v>
      </c>
      <c r="J132" s="83" t="s">
        <v>919</v>
      </c>
      <c r="K132" s="82">
        <v>4593</v>
      </c>
      <c r="L132" s="82" t="s">
        <v>867</v>
      </c>
      <c r="M132" s="83" t="s">
        <v>289</v>
      </c>
      <c r="N132" s="83"/>
      <c r="O132" s="84" t="s">
        <v>618</v>
      </c>
      <c r="P132" s="84" t="s">
        <v>920</v>
      </c>
    </row>
    <row r="133" spans="1:16" ht="12.75" customHeight="1" thickBot="1" x14ac:dyDescent="0.25">
      <c r="A133" s="26" t="str">
        <f t="shared" si="6"/>
        <v> AOEB 3 </v>
      </c>
      <c r="B133" s="6" t="str">
        <f t="shared" si="7"/>
        <v>I</v>
      </c>
      <c r="C133" s="26">
        <f t="shared" si="8"/>
        <v>47644.798999999999</v>
      </c>
      <c r="D133" s="16" t="str">
        <f t="shared" si="9"/>
        <v>vis</v>
      </c>
      <c r="E133" s="81">
        <f>VLOOKUP(C133,'Active 1'!C$21:E$953,3,FALSE)</f>
        <v>4600.0174855239829</v>
      </c>
      <c r="F133" s="6" t="s">
        <v>250</v>
      </c>
      <c r="G133" s="16" t="str">
        <f t="shared" si="10"/>
        <v>47644.799</v>
      </c>
      <c r="H133" s="26">
        <f t="shared" si="11"/>
        <v>4600</v>
      </c>
      <c r="I133" s="82" t="s">
        <v>921</v>
      </c>
      <c r="J133" s="83" t="s">
        <v>922</v>
      </c>
      <c r="K133" s="82">
        <v>4600</v>
      </c>
      <c r="L133" s="82" t="s">
        <v>543</v>
      </c>
      <c r="M133" s="83" t="s">
        <v>289</v>
      </c>
      <c r="N133" s="83"/>
      <c r="O133" s="84" t="s">
        <v>873</v>
      </c>
      <c r="P133" s="84" t="s">
        <v>688</v>
      </c>
    </row>
    <row r="134" spans="1:16" ht="12.75" customHeight="1" thickBot="1" x14ac:dyDescent="0.25">
      <c r="A134" s="26" t="str">
        <f t="shared" si="6"/>
        <v> AOEB 3 </v>
      </c>
      <c r="B134" s="6" t="str">
        <f t="shared" si="7"/>
        <v>I</v>
      </c>
      <c r="C134" s="26">
        <f t="shared" si="8"/>
        <v>47670.800999999999</v>
      </c>
      <c r="D134" s="16" t="str">
        <f t="shared" si="9"/>
        <v>vis</v>
      </c>
      <c r="E134" s="81">
        <f>VLOOKUP(C134,'Active 1'!C$21:E$953,3,FALSE)</f>
        <v>4615.0128217564225</v>
      </c>
      <c r="F134" s="6" t="s">
        <v>250</v>
      </c>
      <c r="G134" s="16" t="str">
        <f t="shared" si="10"/>
        <v>47670.801</v>
      </c>
      <c r="H134" s="26">
        <f t="shared" si="11"/>
        <v>4615</v>
      </c>
      <c r="I134" s="82" t="s">
        <v>923</v>
      </c>
      <c r="J134" s="83" t="s">
        <v>924</v>
      </c>
      <c r="K134" s="82">
        <v>4615</v>
      </c>
      <c r="L134" s="82" t="s">
        <v>876</v>
      </c>
      <c r="M134" s="83" t="s">
        <v>289</v>
      </c>
      <c r="N134" s="83"/>
      <c r="O134" s="84" t="s">
        <v>873</v>
      </c>
      <c r="P134" s="84" t="s">
        <v>688</v>
      </c>
    </row>
    <row r="135" spans="1:16" ht="12.75" customHeight="1" thickBot="1" x14ac:dyDescent="0.25">
      <c r="A135" s="26" t="str">
        <f t="shared" si="6"/>
        <v> AOEB 3 </v>
      </c>
      <c r="B135" s="6" t="str">
        <f t="shared" si="7"/>
        <v>I</v>
      </c>
      <c r="C135" s="26">
        <f t="shared" si="8"/>
        <v>47677.741999999998</v>
      </c>
      <c r="D135" s="16" t="str">
        <f t="shared" si="9"/>
        <v>vis</v>
      </c>
      <c r="E135" s="81">
        <f>VLOOKUP(C135,'Active 1'!C$21:E$953,3,FALSE)</f>
        <v>4619.0156918736957</v>
      </c>
      <c r="F135" s="6" t="s">
        <v>250</v>
      </c>
      <c r="G135" s="16" t="str">
        <f t="shared" si="10"/>
        <v>47677.742</v>
      </c>
      <c r="H135" s="26">
        <f t="shared" si="11"/>
        <v>4619</v>
      </c>
      <c r="I135" s="82" t="s">
        <v>925</v>
      </c>
      <c r="J135" s="83" t="s">
        <v>926</v>
      </c>
      <c r="K135" s="82">
        <v>4619</v>
      </c>
      <c r="L135" s="82" t="s">
        <v>927</v>
      </c>
      <c r="M135" s="83" t="s">
        <v>289</v>
      </c>
      <c r="N135" s="83"/>
      <c r="O135" s="84" t="s">
        <v>873</v>
      </c>
      <c r="P135" s="84" t="s">
        <v>688</v>
      </c>
    </row>
    <row r="136" spans="1:16" ht="12.75" customHeight="1" thickBot="1" x14ac:dyDescent="0.25">
      <c r="A136" s="26" t="str">
        <f t="shared" si="6"/>
        <v> BBS 92 </v>
      </c>
      <c r="B136" s="6" t="str">
        <f t="shared" si="7"/>
        <v>I</v>
      </c>
      <c r="C136" s="26">
        <f t="shared" si="8"/>
        <v>47686.409</v>
      </c>
      <c r="D136" s="16" t="str">
        <f t="shared" si="9"/>
        <v>vis</v>
      </c>
      <c r="E136" s="81">
        <f>VLOOKUP(C136,'Active 1'!C$21:E$953,3,FALSE)</f>
        <v>4624.0139450513961</v>
      </c>
      <c r="F136" s="6" t="s">
        <v>250</v>
      </c>
      <c r="G136" s="16" t="str">
        <f t="shared" si="10"/>
        <v>47686.409</v>
      </c>
      <c r="H136" s="26">
        <f t="shared" si="11"/>
        <v>4624</v>
      </c>
      <c r="I136" s="82" t="s">
        <v>928</v>
      </c>
      <c r="J136" s="83" t="s">
        <v>929</v>
      </c>
      <c r="K136" s="82">
        <v>4624</v>
      </c>
      <c r="L136" s="82" t="s">
        <v>889</v>
      </c>
      <c r="M136" s="83" t="s">
        <v>289</v>
      </c>
      <c r="N136" s="83"/>
      <c r="O136" s="84" t="s">
        <v>618</v>
      </c>
      <c r="P136" s="84" t="s">
        <v>930</v>
      </c>
    </row>
    <row r="137" spans="1:16" ht="12.75" customHeight="1" thickBot="1" x14ac:dyDescent="0.25">
      <c r="A137" s="26" t="str">
        <f t="shared" si="6"/>
        <v> AOEB 3 </v>
      </c>
      <c r="B137" s="6" t="str">
        <f t="shared" si="7"/>
        <v>I</v>
      </c>
      <c r="C137" s="26">
        <f t="shared" si="8"/>
        <v>47703.754000000001</v>
      </c>
      <c r="D137" s="16" t="str">
        <f t="shared" si="9"/>
        <v>vis</v>
      </c>
      <c r="E137" s="81">
        <f>VLOOKUP(C137,'Active 1'!C$21:E$953,3,FALSE)</f>
        <v>4634.0167950995337</v>
      </c>
      <c r="F137" s="6" t="s">
        <v>250</v>
      </c>
      <c r="G137" s="16" t="str">
        <f t="shared" si="10"/>
        <v>47703.754</v>
      </c>
      <c r="H137" s="26">
        <f t="shared" si="11"/>
        <v>4634</v>
      </c>
      <c r="I137" s="82" t="s">
        <v>931</v>
      </c>
      <c r="J137" s="83" t="s">
        <v>932</v>
      </c>
      <c r="K137" s="82">
        <v>4634</v>
      </c>
      <c r="L137" s="82" t="s">
        <v>448</v>
      </c>
      <c r="M137" s="83" t="s">
        <v>289</v>
      </c>
      <c r="N137" s="83"/>
      <c r="O137" s="84" t="s">
        <v>873</v>
      </c>
      <c r="P137" s="84" t="s">
        <v>688</v>
      </c>
    </row>
    <row r="138" spans="1:16" ht="12.75" customHeight="1" thickBot="1" x14ac:dyDescent="0.25">
      <c r="A138" s="26" t="str">
        <f t="shared" si="6"/>
        <v> AOEB 3 </v>
      </c>
      <c r="B138" s="6" t="str">
        <f t="shared" si="7"/>
        <v>I</v>
      </c>
      <c r="C138" s="26">
        <f t="shared" si="8"/>
        <v>47762.712</v>
      </c>
      <c r="D138" s="16" t="str">
        <f t="shared" si="9"/>
        <v>vis</v>
      </c>
      <c r="E138" s="81">
        <f>VLOOKUP(C138,'Active 1'!C$21:E$953,3,FALSE)</f>
        <v>4668.0178347731035</v>
      </c>
      <c r="F138" s="6" t="s">
        <v>250</v>
      </c>
      <c r="G138" s="16" t="str">
        <f t="shared" si="10"/>
        <v>47762.712</v>
      </c>
      <c r="H138" s="26">
        <f t="shared" si="11"/>
        <v>4668</v>
      </c>
      <c r="I138" s="82" t="s">
        <v>933</v>
      </c>
      <c r="J138" s="83" t="s">
        <v>934</v>
      </c>
      <c r="K138" s="82">
        <v>4668</v>
      </c>
      <c r="L138" s="82" t="s">
        <v>546</v>
      </c>
      <c r="M138" s="83" t="s">
        <v>289</v>
      </c>
      <c r="N138" s="83"/>
      <c r="O138" s="84" t="s">
        <v>873</v>
      </c>
      <c r="P138" s="84" t="s">
        <v>688</v>
      </c>
    </row>
    <row r="139" spans="1:16" ht="12.75" customHeight="1" thickBot="1" x14ac:dyDescent="0.25">
      <c r="A139" s="26" t="str">
        <f t="shared" ref="A139:A202" si="12">P139</f>
        <v> BBS 94 </v>
      </c>
      <c r="B139" s="6" t="str">
        <f t="shared" ref="B139:B202" si="13">IF(H139=INT(H139),"I","II")</f>
        <v>I</v>
      </c>
      <c r="C139" s="26">
        <f t="shared" ref="C139:C202" si="14">1*G139</f>
        <v>47925.711000000003</v>
      </c>
      <c r="D139" s="16" t="str">
        <f t="shared" ref="D139:D202" si="15">VLOOKUP(F139,I$1:J$5,2,FALSE)</f>
        <v>vis</v>
      </c>
      <c r="E139" s="81">
        <f>VLOOKUP(C139,'Active 1'!C$21:E$953,3,FALSE)</f>
        <v>4762.019250454644</v>
      </c>
      <c r="F139" s="6" t="s">
        <v>250</v>
      </c>
      <c r="G139" s="16" t="str">
        <f t="shared" ref="G139:G202" si="16">MID(I139,3,LEN(I139)-3)</f>
        <v>47925.711</v>
      </c>
      <c r="H139" s="26">
        <f t="shared" ref="H139:H202" si="17">1*K139</f>
        <v>4762</v>
      </c>
      <c r="I139" s="82" t="s">
        <v>935</v>
      </c>
      <c r="J139" s="83" t="s">
        <v>936</v>
      </c>
      <c r="K139" s="82">
        <v>4762</v>
      </c>
      <c r="L139" s="82" t="s">
        <v>458</v>
      </c>
      <c r="M139" s="83" t="s">
        <v>289</v>
      </c>
      <c r="N139" s="83"/>
      <c r="O139" s="84" t="s">
        <v>618</v>
      </c>
      <c r="P139" s="84" t="s">
        <v>937</v>
      </c>
    </row>
    <row r="140" spans="1:16" ht="12.75" customHeight="1" thickBot="1" x14ac:dyDescent="0.25">
      <c r="A140" s="26" t="str">
        <f t="shared" si="12"/>
        <v> BBS 95 </v>
      </c>
      <c r="B140" s="6" t="str">
        <f t="shared" si="13"/>
        <v>I</v>
      </c>
      <c r="C140" s="26">
        <f t="shared" si="14"/>
        <v>48012.41</v>
      </c>
      <c r="D140" s="16" t="str">
        <f t="shared" si="15"/>
        <v>vis</v>
      </c>
      <c r="E140" s="81">
        <f>VLOOKUP(C140,'Active 1'!C$21:E$953,3,FALSE)</f>
        <v>4812.0185065124961</v>
      </c>
      <c r="F140" s="6" t="s">
        <v>250</v>
      </c>
      <c r="G140" s="16" t="str">
        <f t="shared" si="16"/>
        <v>48012.410</v>
      </c>
      <c r="H140" s="26">
        <f t="shared" si="17"/>
        <v>4812</v>
      </c>
      <c r="I140" s="82" t="s">
        <v>938</v>
      </c>
      <c r="J140" s="83" t="s">
        <v>939</v>
      </c>
      <c r="K140" s="82">
        <v>4812</v>
      </c>
      <c r="L140" s="82" t="s">
        <v>940</v>
      </c>
      <c r="M140" s="83" t="s">
        <v>289</v>
      </c>
      <c r="N140" s="83"/>
      <c r="O140" s="84" t="s">
        <v>604</v>
      </c>
      <c r="P140" s="84" t="s">
        <v>941</v>
      </c>
    </row>
    <row r="141" spans="1:16" ht="12.75" customHeight="1" thickBot="1" x14ac:dyDescent="0.25">
      <c r="A141" s="26" t="str">
        <f t="shared" si="12"/>
        <v> AOEB 3 </v>
      </c>
      <c r="B141" s="6" t="str">
        <f t="shared" si="13"/>
        <v>I</v>
      </c>
      <c r="C141" s="26">
        <f t="shared" si="14"/>
        <v>48048.822999999997</v>
      </c>
      <c r="D141" s="16" t="str">
        <f t="shared" si="15"/>
        <v>vis</v>
      </c>
      <c r="E141" s="81">
        <f>VLOOKUP(C141,'Active 1'!C$21:E$953,3,FALSE)</f>
        <v>4833.0178595711732</v>
      </c>
      <c r="F141" s="6" t="s">
        <v>250</v>
      </c>
      <c r="G141" s="16" t="str">
        <f t="shared" si="16"/>
        <v>48048.823</v>
      </c>
      <c r="H141" s="26">
        <f t="shared" si="17"/>
        <v>4833</v>
      </c>
      <c r="I141" s="82" t="s">
        <v>942</v>
      </c>
      <c r="J141" s="83" t="s">
        <v>943</v>
      </c>
      <c r="K141" s="82">
        <v>4833</v>
      </c>
      <c r="L141" s="82" t="s">
        <v>546</v>
      </c>
      <c r="M141" s="83" t="s">
        <v>289</v>
      </c>
      <c r="N141" s="83"/>
      <c r="O141" s="84" t="s">
        <v>873</v>
      </c>
      <c r="P141" s="84" t="s">
        <v>688</v>
      </c>
    </row>
    <row r="142" spans="1:16" ht="12.75" customHeight="1" thickBot="1" x14ac:dyDescent="0.25">
      <c r="A142" s="26" t="str">
        <f t="shared" si="12"/>
        <v> BBS 96 </v>
      </c>
      <c r="B142" s="6" t="str">
        <f t="shared" si="13"/>
        <v>I</v>
      </c>
      <c r="C142" s="26">
        <f t="shared" si="14"/>
        <v>48097.372000000003</v>
      </c>
      <c r="D142" s="16" t="str">
        <f t="shared" si="15"/>
        <v>vis</v>
      </c>
      <c r="E142" s="81">
        <f>VLOOKUP(C142,'Active 1'!C$21:E$953,3,FALSE)</f>
        <v>4861.0160358171843</v>
      </c>
      <c r="F142" s="6" t="s">
        <v>250</v>
      </c>
      <c r="G142" s="16" t="str">
        <f t="shared" si="16"/>
        <v>48097.372</v>
      </c>
      <c r="H142" s="26">
        <f t="shared" si="17"/>
        <v>4861</v>
      </c>
      <c r="I142" s="82" t="s">
        <v>944</v>
      </c>
      <c r="J142" s="83" t="s">
        <v>945</v>
      </c>
      <c r="K142" s="82">
        <v>4861</v>
      </c>
      <c r="L142" s="82" t="s">
        <v>535</v>
      </c>
      <c r="M142" s="83" t="s">
        <v>289</v>
      </c>
      <c r="N142" s="83"/>
      <c r="O142" s="84" t="s">
        <v>618</v>
      </c>
      <c r="P142" s="84" t="s">
        <v>946</v>
      </c>
    </row>
    <row r="143" spans="1:16" ht="12.75" customHeight="1" thickBot="1" x14ac:dyDescent="0.25">
      <c r="A143" s="26" t="str">
        <f t="shared" si="12"/>
        <v> AOEB 3 </v>
      </c>
      <c r="B143" s="6" t="str">
        <f t="shared" si="13"/>
        <v>I</v>
      </c>
      <c r="C143" s="26">
        <f t="shared" si="14"/>
        <v>48154.599000000002</v>
      </c>
      <c r="D143" s="16" t="str">
        <f t="shared" si="15"/>
        <v>vis</v>
      </c>
      <c r="E143" s="81">
        <f>VLOOKUP(C143,'Active 1'!C$21:E$953,3,FALSE)</f>
        <v>4894.0188089336289</v>
      </c>
      <c r="F143" s="6" t="s">
        <v>250</v>
      </c>
      <c r="G143" s="16" t="str">
        <f t="shared" si="16"/>
        <v>48154.599</v>
      </c>
      <c r="H143" s="26">
        <f t="shared" si="17"/>
        <v>4894</v>
      </c>
      <c r="I143" s="82" t="s">
        <v>947</v>
      </c>
      <c r="J143" s="83" t="s">
        <v>948</v>
      </c>
      <c r="K143" s="82">
        <v>4894</v>
      </c>
      <c r="L143" s="82" t="s">
        <v>458</v>
      </c>
      <c r="M143" s="83" t="s">
        <v>289</v>
      </c>
      <c r="N143" s="83"/>
      <c r="O143" s="84" t="s">
        <v>687</v>
      </c>
      <c r="P143" s="84" t="s">
        <v>688</v>
      </c>
    </row>
    <row r="144" spans="1:16" ht="12.75" customHeight="1" thickBot="1" x14ac:dyDescent="0.25">
      <c r="A144" s="26" t="str">
        <f t="shared" si="12"/>
        <v> BBS 97 </v>
      </c>
      <c r="B144" s="6" t="str">
        <f t="shared" si="13"/>
        <v>I</v>
      </c>
      <c r="C144" s="26">
        <f t="shared" si="14"/>
        <v>48336.675999999999</v>
      </c>
      <c r="D144" s="16" t="str">
        <f t="shared" si="15"/>
        <v>vis</v>
      </c>
      <c r="E144" s="81">
        <f>VLOOKUP(C144,'Active 1'!C$21:E$953,3,FALSE)</f>
        <v>4999.0224946191083</v>
      </c>
      <c r="F144" s="6" t="s">
        <v>250</v>
      </c>
      <c r="G144" s="16" t="str">
        <f t="shared" si="16"/>
        <v>48336.676</v>
      </c>
      <c r="H144" s="26">
        <f t="shared" si="17"/>
        <v>4999</v>
      </c>
      <c r="I144" s="82" t="s">
        <v>949</v>
      </c>
      <c r="J144" s="83" t="s">
        <v>950</v>
      </c>
      <c r="K144" s="82">
        <v>4999</v>
      </c>
      <c r="L144" s="82" t="s">
        <v>951</v>
      </c>
      <c r="M144" s="83" t="s">
        <v>289</v>
      </c>
      <c r="N144" s="83"/>
      <c r="O144" s="84" t="s">
        <v>618</v>
      </c>
      <c r="P144" s="84" t="s">
        <v>952</v>
      </c>
    </row>
    <row r="145" spans="1:16" ht="12.75" customHeight="1" thickBot="1" x14ac:dyDescent="0.25">
      <c r="A145" s="26" t="str">
        <f t="shared" si="12"/>
        <v> BBS 97 </v>
      </c>
      <c r="B145" s="6" t="str">
        <f t="shared" si="13"/>
        <v>I</v>
      </c>
      <c r="C145" s="26">
        <f t="shared" si="14"/>
        <v>48357.487000000001</v>
      </c>
      <c r="D145" s="16" t="str">
        <f t="shared" si="15"/>
        <v>vis</v>
      </c>
      <c r="E145" s="81">
        <f>VLOOKUP(C145,'Active 1'!C$21:E$953,3,FALSE)</f>
        <v>5011.0241845788541</v>
      </c>
      <c r="F145" s="6" t="s">
        <v>250</v>
      </c>
      <c r="G145" s="16" t="str">
        <f t="shared" si="16"/>
        <v>48357.487</v>
      </c>
      <c r="H145" s="26">
        <f t="shared" si="17"/>
        <v>5011</v>
      </c>
      <c r="I145" s="82" t="s">
        <v>953</v>
      </c>
      <c r="J145" s="83" t="s">
        <v>954</v>
      </c>
      <c r="K145" s="82">
        <v>5011</v>
      </c>
      <c r="L145" s="82" t="s">
        <v>476</v>
      </c>
      <c r="M145" s="83" t="s">
        <v>289</v>
      </c>
      <c r="N145" s="83"/>
      <c r="O145" s="84" t="s">
        <v>604</v>
      </c>
      <c r="P145" s="84" t="s">
        <v>952</v>
      </c>
    </row>
    <row r="146" spans="1:16" ht="12.75" customHeight="1" thickBot="1" x14ac:dyDescent="0.25">
      <c r="A146" s="26" t="str">
        <f t="shared" si="12"/>
        <v> BBS 98 </v>
      </c>
      <c r="B146" s="6" t="str">
        <f t="shared" si="13"/>
        <v>I</v>
      </c>
      <c r="C146" s="26">
        <f t="shared" si="14"/>
        <v>48390.432000000001</v>
      </c>
      <c r="D146" s="16" t="str">
        <f t="shared" si="15"/>
        <v>vis</v>
      </c>
      <c r="E146" s="81">
        <f>VLOOKUP(C146,'Active 1'!C$21:E$953,3,FALSE)</f>
        <v>5030.0235443272468</v>
      </c>
      <c r="F146" s="6" t="s">
        <v>250</v>
      </c>
      <c r="G146" s="16" t="str">
        <f t="shared" si="16"/>
        <v>48390.432</v>
      </c>
      <c r="H146" s="26">
        <f t="shared" si="17"/>
        <v>5030</v>
      </c>
      <c r="I146" s="82" t="s">
        <v>955</v>
      </c>
      <c r="J146" s="83" t="s">
        <v>956</v>
      </c>
      <c r="K146" s="82">
        <v>5030</v>
      </c>
      <c r="L146" s="82" t="s">
        <v>957</v>
      </c>
      <c r="M146" s="83" t="s">
        <v>289</v>
      </c>
      <c r="N146" s="83"/>
      <c r="O146" s="84" t="s">
        <v>604</v>
      </c>
      <c r="P146" s="84" t="s">
        <v>958</v>
      </c>
    </row>
    <row r="147" spans="1:16" ht="12.75" customHeight="1" thickBot="1" x14ac:dyDescent="0.25">
      <c r="A147" s="26" t="str">
        <f t="shared" si="12"/>
        <v> BBS 98 </v>
      </c>
      <c r="B147" s="6" t="str">
        <f t="shared" si="13"/>
        <v>I</v>
      </c>
      <c r="C147" s="26">
        <f t="shared" si="14"/>
        <v>48442.457000000002</v>
      </c>
      <c r="D147" s="16" t="str">
        <f t="shared" si="15"/>
        <v>vis</v>
      </c>
      <c r="E147" s="81">
        <f>VLOOKUP(C147,'Active 1'!C$21:E$953,3,FALSE)</f>
        <v>5060.0263274782619</v>
      </c>
      <c r="F147" s="6" t="s">
        <v>250</v>
      </c>
      <c r="G147" s="16" t="str">
        <f t="shared" si="16"/>
        <v>48442.457</v>
      </c>
      <c r="H147" s="26">
        <f t="shared" si="17"/>
        <v>5060</v>
      </c>
      <c r="I147" s="82" t="s">
        <v>959</v>
      </c>
      <c r="J147" s="83" t="s">
        <v>960</v>
      </c>
      <c r="K147" s="82">
        <v>5060</v>
      </c>
      <c r="L147" s="82" t="s">
        <v>508</v>
      </c>
      <c r="M147" s="83" t="s">
        <v>289</v>
      </c>
      <c r="N147" s="83"/>
      <c r="O147" s="84" t="s">
        <v>604</v>
      </c>
      <c r="P147" s="84" t="s">
        <v>958</v>
      </c>
    </row>
    <row r="148" spans="1:16" ht="12.75" customHeight="1" thickBot="1" x14ac:dyDescent="0.25">
      <c r="A148" s="26" t="str">
        <f t="shared" si="12"/>
        <v> BBS 98 </v>
      </c>
      <c r="B148" s="6" t="str">
        <f t="shared" si="13"/>
        <v>I</v>
      </c>
      <c r="C148" s="26">
        <f t="shared" si="14"/>
        <v>48475.400999999998</v>
      </c>
      <c r="D148" s="16" t="str">
        <f t="shared" si="15"/>
        <v>vis</v>
      </c>
      <c r="E148" s="81">
        <f>VLOOKUP(C148,'Active 1'!C$21:E$953,3,FALSE)</f>
        <v>5079.0251105273128</v>
      </c>
      <c r="F148" s="6" t="s">
        <v>250</v>
      </c>
      <c r="G148" s="16" t="str">
        <f t="shared" si="16"/>
        <v>48475.401</v>
      </c>
      <c r="H148" s="26">
        <f t="shared" si="17"/>
        <v>5079</v>
      </c>
      <c r="I148" s="82" t="s">
        <v>961</v>
      </c>
      <c r="J148" s="83" t="s">
        <v>962</v>
      </c>
      <c r="K148" s="82">
        <v>5079</v>
      </c>
      <c r="L148" s="82" t="s">
        <v>530</v>
      </c>
      <c r="M148" s="83" t="s">
        <v>289</v>
      </c>
      <c r="N148" s="83"/>
      <c r="O148" s="84" t="s">
        <v>604</v>
      </c>
      <c r="P148" s="84" t="s">
        <v>958</v>
      </c>
    </row>
    <row r="149" spans="1:16" ht="12.75" customHeight="1" thickBot="1" x14ac:dyDescent="0.25">
      <c r="A149" s="26" t="str">
        <f t="shared" si="12"/>
        <v> BBS 98 </v>
      </c>
      <c r="B149" s="6" t="str">
        <f t="shared" si="13"/>
        <v>I</v>
      </c>
      <c r="C149" s="26">
        <f t="shared" si="14"/>
        <v>48482.334999999999</v>
      </c>
      <c r="D149" s="16" t="str">
        <f t="shared" si="15"/>
        <v>vis</v>
      </c>
      <c r="E149" s="81">
        <f>VLOOKUP(C149,'Active 1'!C$21:E$953,3,FALSE)</f>
        <v>5083.0239437492091</v>
      </c>
      <c r="F149" s="6" t="s">
        <v>250</v>
      </c>
      <c r="G149" s="16" t="str">
        <f t="shared" si="16"/>
        <v>48482.335</v>
      </c>
      <c r="H149" s="26">
        <f t="shared" si="17"/>
        <v>5083</v>
      </c>
      <c r="I149" s="82" t="s">
        <v>963</v>
      </c>
      <c r="J149" s="83" t="s">
        <v>964</v>
      </c>
      <c r="K149" s="82">
        <v>5083</v>
      </c>
      <c r="L149" s="82" t="s">
        <v>476</v>
      </c>
      <c r="M149" s="83" t="s">
        <v>289</v>
      </c>
      <c r="N149" s="83"/>
      <c r="O149" s="84" t="s">
        <v>618</v>
      </c>
      <c r="P149" s="84" t="s">
        <v>958</v>
      </c>
    </row>
    <row r="150" spans="1:16" ht="12.75" customHeight="1" thickBot="1" x14ac:dyDescent="0.25">
      <c r="A150" s="26" t="str">
        <f t="shared" si="12"/>
        <v> BBS 100 </v>
      </c>
      <c r="B150" s="6" t="str">
        <f t="shared" si="13"/>
        <v>I</v>
      </c>
      <c r="C150" s="26">
        <f t="shared" si="14"/>
        <v>48636.665999999997</v>
      </c>
      <c r="D150" s="16" t="str">
        <f t="shared" si="15"/>
        <v>vis</v>
      </c>
      <c r="E150" s="81">
        <f>VLOOKUP(C150,'Active 1'!C$21:E$953,3,FALSE)</f>
        <v>5172.0265295537074</v>
      </c>
      <c r="F150" s="6" t="s">
        <v>250</v>
      </c>
      <c r="G150" s="16" t="str">
        <f t="shared" si="16"/>
        <v>48636.666</v>
      </c>
      <c r="H150" s="26">
        <f t="shared" si="17"/>
        <v>5172</v>
      </c>
      <c r="I150" s="82" t="s">
        <v>965</v>
      </c>
      <c r="J150" s="83" t="s">
        <v>966</v>
      </c>
      <c r="K150" s="82">
        <v>5172</v>
      </c>
      <c r="L150" s="82" t="s">
        <v>508</v>
      </c>
      <c r="M150" s="83" t="s">
        <v>289</v>
      </c>
      <c r="N150" s="83"/>
      <c r="O150" s="84" t="s">
        <v>618</v>
      </c>
      <c r="P150" s="84" t="s">
        <v>967</v>
      </c>
    </row>
    <row r="151" spans="1:16" ht="12.75" customHeight="1" thickBot="1" x14ac:dyDescent="0.25">
      <c r="A151" s="26" t="str">
        <f t="shared" si="12"/>
        <v> BBS 101 </v>
      </c>
      <c r="B151" s="6" t="str">
        <f t="shared" si="13"/>
        <v>I</v>
      </c>
      <c r="C151" s="26">
        <f t="shared" si="14"/>
        <v>48761.512999999999</v>
      </c>
      <c r="D151" s="16" t="str">
        <f t="shared" si="15"/>
        <v>vis</v>
      </c>
      <c r="E151" s="81">
        <f>VLOOKUP(C151,'Active 1'!C$21:E$953,3,FALSE)</f>
        <v>5244.0257120247243</v>
      </c>
      <c r="F151" s="6" t="s">
        <v>250</v>
      </c>
      <c r="G151" s="16" t="str">
        <f t="shared" si="16"/>
        <v>48761.513</v>
      </c>
      <c r="H151" s="26">
        <f t="shared" si="17"/>
        <v>5244</v>
      </c>
      <c r="I151" s="82" t="s">
        <v>968</v>
      </c>
      <c r="J151" s="83" t="s">
        <v>969</v>
      </c>
      <c r="K151" s="82">
        <v>5244</v>
      </c>
      <c r="L151" s="82" t="s">
        <v>483</v>
      </c>
      <c r="M151" s="83" t="s">
        <v>289</v>
      </c>
      <c r="N151" s="83"/>
      <c r="O151" s="84" t="s">
        <v>618</v>
      </c>
      <c r="P151" s="84" t="s">
        <v>970</v>
      </c>
    </row>
    <row r="152" spans="1:16" ht="12.75" customHeight="1" thickBot="1" x14ac:dyDescent="0.25">
      <c r="A152" s="26" t="str">
        <f t="shared" si="12"/>
        <v> BBS 101 </v>
      </c>
      <c r="B152" s="6" t="str">
        <f t="shared" si="13"/>
        <v>I</v>
      </c>
      <c r="C152" s="26">
        <f t="shared" si="14"/>
        <v>48768.45</v>
      </c>
      <c r="D152" s="16" t="str">
        <f t="shared" si="15"/>
        <v>vis</v>
      </c>
      <c r="E152" s="81">
        <f>VLOOKUP(C152,'Active 1'!C$21:E$953,3,FALSE)</f>
        <v>5248.0262753446386</v>
      </c>
      <c r="F152" s="6" t="s">
        <v>250</v>
      </c>
      <c r="G152" s="16" t="str">
        <f t="shared" si="16"/>
        <v>48768.450</v>
      </c>
      <c r="H152" s="26">
        <f t="shared" si="17"/>
        <v>5248</v>
      </c>
      <c r="I152" s="82" t="s">
        <v>971</v>
      </c>
      <c r="J152" s="83" t="s">
        <v>972</v>
      </c>
      <c r="K152" s="82">
        <v>5248</v>
      </c>
      <c r="L152" s="82" t="s">
        <v>508</v>
      </c>
      <c r="M152" s="83" t="s">
        <v>289</v>
      </c>
      <c r="N152" s="83"/>
      <c r="O152" s="84" t="s">
        <v>604</v>
      </c>
      <c r="P152" s="84" t="s">
        <v>970</v>
      </c>
    </row>
    <row r="153" spans="1:16" ht="12.75" customHeight="1" thickBot="1" x14ac:dyDescent="0.25">
      <c r="A153" s="26" t="str">
        <f t="shared" si="12"/>
        <v> BBS 101 </v>
      </c>
      <c r="B153" s="6" t="str">
        <f t="shared" si="13"/>
        <v>I</v>
      </c>
      <c r="C153" s="26">
        <f t="shared" si="14"/>
        <v>48801.392</v>
      </c>
      <c r="D153" s="16" t="str">
        <f t="shared" si="15"/>
        <v>vis</v>
      </c>
      <c r="E153" s="81">
        <f>VLOOKUP(C153,'Active 1'!C$21:E$953,3,FALSE)</f>
        <v>5267.0239049950133</v>
      </c>
      <c r="F153" s="6" t="s">
        <v>250</v>
      </c>
      <c r="G153" s="16" t="str">
        <f t="shared" si="16"/>
        <v>48801.392</v>
      </c>
      <c r="H153" s="26">
        <f t="shared" si="17"/>
        <v>5267</v>
      </c>
      <c r="I153" s="82" t="s">
        <v>973</v>
      </c>
      <c r="J153" s="83" t="s">
        <v>974</v>
      </c>
      <c r="K153" s="82">
        <v>5267</v>
      </c>
      <c r="L153" s="82" t="s">
        <v>957</v>
      </c>
      <c r="M153" s="83" t="s">
        <v>289</v>
      </c>
      <c r="N153" s="83"/>
      <c r="O153" s="84" t="s">
        <v>604</v>
      </c>
      <c r="P153" s="84" t="s">
        <v>970</v>
      </c>
    </row>
    <row r="154" spans="1:16" ht="12.75" customHeight="1" thickBot="1" x14ac:dyDescent="0.25">
      <c r="A154" s="26" t="str">
        <f t="shared" si="12"/>
        <v> BBS 101 </v>
      </c>
      <c r="B154" s="6" t="str">
        <f t="shared" si="13"/>
        <v>I</v>
      </c>
      <c r="C154" s="26">
        <f t="shared" si="14"/>
        <v>48820.468000000001</v>
      </c>
      <c r="D154" s="16" t="str">
        <f t="shared" si="15"/>
        <v>vis</v>
      </c>
      <c r="E154" s="81">
        <f>VLOOKUP(C154,'Active 1'!C$21:E$953,3,FALSE)</f>
        <v>5278.025021600276</v>
      </c>
      <c r="F154" s="6" t="s">
        <v>250</v>
      </c>
      <c r="G154" s="16" t="str">
        <f t="shared" si="16"/>
        <v>48820.468</v>
      </c>
      <c r="H154" s="26">
        <f t="shared" si="17"/>
        <v>5278</v>
      </c>
      <c r="I154" s="82" t="s">
        <v>975</v>
      </c>
      <c r="J154" s="83" t="s">
        <v>976</v>
      </c>
      <c r="K154" s="82">
        <v>5278</v>
      </c>
      <c r="L154" s="82" t="s">
        <v>487</v>
      </c>
      <c r="M154" s="83" t="s">
        <v>289</v>
      </c>
      <c r="N154" s="83"/>
      <c r="O154" s="84" t="s">
        <v>604</v>
      </c>
      <c r="P154" s="84" t="s">
        <v>970</v>
      </c>
    </row>
    <row r="155" spans="1:16" ht="12.75" customHeight="1" thickBot="1" x14ac:dyDescent="0.25">
      <c r="A155" s="26" t="str">
        <f t="shared" si="12"/>
        <v> BBS 101 </v>
      </c>
      <c r="B155" s="6" t="str">
        <f t="shared" si="13"/>
        <v>I</v>
      </c>
      <c r="C155" s="26">
        <f t="shared" si="14"/>
        <v>48827.404999999999</v>
      </c>
      <c r="D155" s="16" t="str">
        <f t="shared" si="15"/>
        <v>vis</v>
      </c>
      <c r="E155" s="81">
        <f>VLOOKUP(C155,'Active 1'!C$21:E$953,3,FALSE)</f>
        <v>5282.0255849201894</v>
      </c>
      <c r="F155" s="6" t="s">
        <v>250</v>
      </c>
      <c r="G155" s="16" t="str">
        <f t="shared" si="16"/>
        <v>48827.405</v>
      </c>
      <c r="H155" s="26">
        <f t="shared" si="17"/>
        <v>5282</v>
      </c>
      <c r="I155" s="82" t="s">
        <v>977</v>
      </c>
      <c r="J155" s="83" t="s">
        <v>978</v>
      </c>
      <c r="K155" s="82">
        <v>5282</v>
      </c>
      <c r="L155" s="82" t="s">
        <v>530</v>
      </c>
      <c r="M155" s="83" t="s">
        <v>289</v>
      </c>
      <c r="N155" s="83"/>
      <c r="O155" s="84" t="s">
        <v>604</v>
      </c>
      <c r="P155" s="84" t="s">
        <v>970</v>
      </c>
    </row>
    <row r="156" spans="1:16" ht="12.75" customHeight="1" thickBot="1" x14ac:dyDescent="0.25">
      <c r="A156" s="26" t="str">
        <f t="shared" si="12"/>
        <v> BBS 102 </v>
      </c>
      <c r="B156" s="6" t="str">
        <f t="shared" si="13"/>
        <v>I</v>
      </c>
      <c r="C156" s="26">
        <f t="shared" si="14"/>
        <v>48860.351999999999</v>
      </c>
      <c r="D156" s="16" t="str">
        <f t="shared" si="15"/>
        <v>vis</v>
      </c>
      <c r="E156" s="81">
        <f>VLOOKUP(C156,'Active 1'!C$21:E$953,3,FALSE)</f>
        <v>5301.0260980672629</v>
      </c>
      <c r="F156" s="6" t="s">
        <v>250</v>
      </c>
      <c r="G156" s="16" t="str">
        <f t="shared" si="16"/>
        <v>48860.352</v>
      </c>
      <c r="H156" s="26">
        <f t="shared" si="17"/>
        <v>5301</v>
      </c>
      <c r="I156" s="82" t="s">
        <v>979</v>
      </c>
      <c r="J156" s="83" t="s">
        <v>980</v>
      </c>
      <c r="K156" s="82">
        <v>5301</v>
      </c>
      <c r="L156" s="82" t="s">
        <v>483</v>
      </c>
      <c r="M156" s="83" t="s">
        <v>289</v>
      </c>
      <c r="N156" s="83"/>
      <c r="O156" s="84" t="s">
        <v>604</v>
      </c>
      <c r="P156" s="84" t="s">
        <v>981</v>
      </c>
    </row>
    <row r="157" spans="1:16" ht="12.75" customHeight="1" thickBot="1" x14ac:dyDescent="0.25">
      <c r="A157" s="26" t="str">
        <f t="shared" si="12"/>
        <v> BBS 104 </v>
      </c>
      <c r="B157" s="6" t="str">
        <f t="shared" si="13"/>
        <v>I</v>
      </c>
      <c r="C157" s="26">
        <f t="shared" si="14"/>
        <v>49139.525999999998</v>
      </c>
      <c r="D157" s="16" t="str">
        <f t="shared" si="15"/>
        <v>vis</v>
      </c>
      <c r="E157" s="81">
        <f>VLOOKUP(C157,'Active 1'!C$21:E$953,3,FALSE)</f>
        <v>5462.0255595454182</v>
      </c>
      <c r="F157" s="6" t="s">
        <v>250</v>
      </c>
      <c r="G157" s="16" t="str">
        <f t="shared" si="16"/>
        <v>49139.526</v>
      </c>
      <c r="H157" s="26">
        <f t="shared" si="17"/>
        <v>5462</v>
      </c>
      <c r="I157" s="82" t="s">
        <v>982</v>
      </c>
      <c r="J157" s="83" t="s">
        <v>983</v>
      </c>
      <c r="K157" s="82">
        <v>5462</v>
      </c>
      <c r="L157" s="82" t="s">
        <v>530</v>
      </c>
      <c r="M157" s="83" t="s">
        <v>289</v>
      </c>
      <c r="N157" s="83"/>
      <c r="O157" s="84" t="s">
        <v>618</v>
      </c>
      <c r="P157" s="84" t="s">
        <v>984</v>
      </c>
    </row>
    <row r="158" spans="1:16" ht="12.75" customHeight="1" thickBot="1" x14ac:dyDescent="0.25">
      <c r="A158" s="26" t="str">
        <f t="shared" si="12"/>
        <v> BBS 106 </v>
      </c>
      <c r="B158" s="6" t="str">
        <f t="shared" si="13"/>
        <v>I</v>
      </c>
      <c r="C158" s="26">
        <f t="shared" si="14"/>
        <v>49446.455999999998</v>
      </c>
      <c r="D158" s="16" t="str">
        <f t="shared" si="15"/>
        <v>vis</v>
      </c>
      <c r="E158" s="81">
        <f>VLOOKUP(C158,'Active 1'!C$21:E$953,3,FALSE)</f>
        <v>5639.0318878979533</v>
      </c>
      <c r="F158" s="6" t="s">
        <v>250</v>
      </c>
      <c r="G158" s="16" t="str">
        <f t="shared" si="16"/>
        <v>49446.456</v>
      </c>
      <c r="H158" s="26">
        <f t="shared" si="17"/>
        <v>5639</v>
      </c>
      <c r="I158" s="82" t="s">
        <v>985</v>
      </c>
      <c r="J158" s="83" t="s">
        <v>986</v>
      </c>
      <c r="K158" s="82">
        <v>5639</v>
      </c>
      <c r="L158" s="82" t="s">
        <v>520</v>
      </c>
      <c r="M158" s="83" t="s">
        <v>289</v>
      </c>
      <c r="N158" s="83"/>
      <c r="O158" s="84" t="s">
        <v>618</v>
      </c>
      <c r="P158" s="84" t="s">
        <v>987</v>
      </c>
    </row>
    <row r="159" spans="1:16" ht="12.75" customHeight="1" thickBot="1" x14ac:dyDescent="0.25">
      <c r="A159" s="26" t="str">
        <f t="shared" si="12"/>
        <v> BBS 106 </v>
      </c>
      <c r="B159" s="6" t="str">
        <f t="shared" si="13"/>
        <v>I</v>
      </c>
      <c r="C159" s="26">
        <f t="shared" si="14"/>
        <v>49472.464</v>
      </c>
      <c r="D159" s="16" t="str">
        <f t="shared" si="15"/>
        <v>vis</v>
      </c>
      <c r="E159" s="81">
        <f>VLOOKUP(C159,'Active 1'!C$21:E$953,3,FALSE)</f>
        <v>5654.0306843264325</v>
      </c>
      <c r="F159" s="6" t="s">
        <v>250</v>
      </c>
      <c r="G159" s="16" t="str">
        <f t="shared" si="16"/>
        <v>49472.464</v>
      </c>
      <c r="H159" s="26">
        <f t="shared" si="17"/>
        <v>5654</v>
      </c>
      <c r="I159" s="82" t="s">
        <v>988</v>
      </c>
      <c r="J159" s="83" t="s">
        <v>989</v>
      </c>
      <c r="K159" s="82">
        <v>5654</v>
      </c>
      <c r="L159" s="82" t="s">
        <v>990</v>
      </c>
      <c r="M159" s="83" t="s">
        <v>289</v>
      </c>
      <c r="N159" s="83"/>
      <c r="O159" s="84" t="s">
        <v>604</v>
      </c>
      <c r="P159" s="84" t="s">
        <v>987</v>
      </c>
    </row>
    <row r="160" spans="1:16" ht="12.75" customHeight="1" thickBot="1" x14ac:dyDescent="0.25">
      <c r="A160" s="26" t="str">
        <f t="shared" si="12"/>
        <v> BBS 107 </v>
      </c>
      <c r="B160" s="6" t="str">
        <f t="shared" si="13"/>
        <v>I</v>
      </c>
      <c r="C160" s="26">
        <f t="shared" si="14"/>
        <v>49550.497000000003</v>
      </c>
      <c r="D160" s="16" t="str">
        <f t="shared" si="15"/>
        <v>vis</v>
      </c>
      <c r="E160" s="81">
        <f>VLOOKUP(C160,'Active 1'!C$21:E$953,3,FALSE)</f>
        <v>5699.0322639059259</v>
      </c>
      <c r="F160" s="6" t="s">
        <v>250</v>
      </c>
      <c r="G160" s="16" t="str">
        <f t="shared" si="16"/>
        <v>49550.497</v>
      </c>
      <c r="H160" s="26">
        <f t="shared" si="17"/>
        <v>5699</v>
      </c>
      <c r="I160" s="82" t="s">
        <v>991</v>
      </c>
      <c r="J160" s="83" t="s">
        <v>992</v>
      </c>
      <c r="K160" s="82">
        <v>5699</v>
      </c>
      <c r="L160" s="82" t="s">
        <v>993</v>
      </c>
      <c r="M160" s="83" t="s">
        <v>289</v>
      </c>
      <c r="N160" s="83"/>
      <c r="O160" s="84" t="s">
        <v>618</v>
      </c>
      <c r="P160" s="84" t="s">
        <v>994</v>
      </c>
    </row>
    <row r="161" spans="1:16" ht="12.75" customHeight="1" thickBot="1" x14ac:dyDescent="0.25">
      <c r="A161" s="26" t="str">
        <f t="shared" si="12"/>
        <v> BBS 109 </v>
      </c>
      <c r="B161" s="6" t="str">
        <f t="shared" si="13"/>
        <v>I</v>
      </c>
      <c r="C161" s="26">
        <f t="shared" si="14"/>
        <v>49810.608</v>
      </c>
      <c r="D161" s="16" t="str">
        <f t="shared" si="15"/>
        <v>vis</v>
      </c>
      <c r="E161" s="81">
        <f>VLOOKUP(C161,'Active 1'!C$21:E$953,3,FALSE)</f>
        <v>5849.038105870236</v>
      </c>
      <c r="F161" s="6" t="s">
        <v>250</v>
      </c>
      <c r="G161" s="16" t="str">
        <f t="shared" si="16"/>
        <v>49810.608</v>
      </c>
      <c r="H161" s="26">
        <f t="shared" si="17"/>
        <v>5849</v>
      </c>
      <c r="I161" s="82" t="s">
        <v>995</v>
      </c>
      <c r="J161" s="83" t="s">
        <v>996</v>
      </c>
      <c r="K161" s="82">
        <v>5849</v>
      </c>
      <c r="L161" s="82" t="s">
        <v>997</v>
      </c>
      <c r="M161" s="83" t="s">
        <v>289</v>
      </c>
      <c r="N161" s="83"/>
      <c r="O161" s="84" t="s">
        <v>618</v>
      </c>
      <c r="P161" s="84" t="s">
        <v>998</v>
      </c>
    </row>
    <row r="162" spans="1:16" ht="12.75" customHeight="1" thickBot="1" x14ac:dyDescent="0.25">
      <c r="A162" s="26" t="str">
        <f t="shared" si="12"/>
        <v>IBVS 4340/4555 </v>
      </c>
      <c r="B162" s="6" t="str">
        <f t="shared" si="13"/>
        <v>I</v>
      </c>
      <c r="C162" s="26">
        <f t="shared" si="14"/>
        <v>49876.499600000003</v>
      </c>
      <c r="D162" s="16" t="str">
        <f t="shared" si="15"/>
        <v>vis</v>
      </c>
      <c r="E162" s="81">
        <f>VLOOKUP(C162,'Active 1'!C$21:E$953,3,FALSE)</f>
        <v>5887.037748085967</v>
      </c>
      <c r="F162" s="6" t="s">
        <v>250</v>
      </c>
      <c r="G162" s="16" t="str">
        <f t="shared" si="16"/>
        <v>49876.4996</v>
      </c>
      <c r="H162" s="26">
        <f t="shared" si="17"/>
        <v>5887</v>
      </c>
      <c r="I162" s="82" t="s">
        <v>999</v>
      </c>
      <c r="J162" s="83" t="s">
        <v>1000</v>
      </c>
      <c r="K162" s="82">
        <v>5887</v>
      </c>
      <c r="L162" s="82" t="s">
        <v>1001</v>
      </c>
      <c r="M162" s="83" t="s">
        <v>1002</v>
      </c>
      <c r="N162" s="83" t="s">
        <v>1003</v>
      </c>
      <c r="O162" s="84" t="s">
        <v>1004</v>
      </c>
      <c r="P162" s="85" t="s">
        <v>1005</v>
      </c>
    </row>
    <row r="163" spans="1:16" ht="12.75" customHeight="1" thickBot="1" x14ac:dyDescent="0.25">
      <c r="A163" s="26" t="str">
        <f t="shared" si="12"/>
        <v> BBS 111 </v>
      </c>
      <c r="B163" s="6" t="str">
        <f t="shared" si="13"/>
        <v>I</v>
      </c>
      <c r="C163" s="26">
        <f t="shared" si="14"/>
        <v>50155.678999999996</v>
      </c>
      <c r="D163" s="16" t="str">
        <f t="shared" si="15"/>
        <v>vis</v>
      </c>
      <c r="E163" s="81">
        <f>VLOOKUP(C163,'Active 1'!C$21:E$953,3,FALSE)</f>
        <v>6048.0403237405544</v>
      </c>
      <c r="F163" s="6" t="s">
        <v>250</v>
      </c>
      <c r="G163" s="16" t="str">
        <f t="shared" si="16"/>
        <v>50155.679</v>
      </c>
      <c r="H163" s="26">
        <f t="shared" si="17"/>
        <v>6048</v>
      </c>
      <c r="I163" s="82" t="s">
        <v>1006</v>
      </c>
      <c r="J163" s="83" t="s">
        <v>1007</v>
      </c>
      <c r="K163" s="82">
        <v>6048</v>
      </c>
      <c r="L163" s="82" t="s">
        <v>1008</v>
      </c>
      <c r="M163" s="83" t="s">
        <v>289</v>
      </c>
      <c r="N163" s="83"/>
      <c r="O163" s="84" t="s">
        <v>618</v>
      </c>
      <c r="P163" s="84" t="s">
        <v>1009</v>
      </c>
    </row>
    <row r="164" spans="1:16" ht="12.75" customHeight="1" thickBot="1" x14ac:dyDescent="0.25">
      <c r="A164" s="26" t="str">
        <f t="shared" si="12"/>
        <v> BBS 112 </v>
      </c>
      <c r="B164" s="6" t="str">
        <f t="shared" si="13"/>
        <v>I</v>
      </c>
      <c r="C164" s="26">
        <f t="shared" si="14"/>
        <v>50209.442000000003</v>
      </c>
      <c r="D164" s="16" t="str">
        <f t="shared" si="15"/>
        <v>vis</v>
      </c>
      <c r="E164" s="81">
        <f>VLOOKUP(C164,'Active 1'!C$21:E$953,3,FALSE)</f>
        <v>6079.0454103440743</v>
      </c>
      <c r="F164" s="6" t="s">
        <v>250</v>
      </c>
      <c r="G164" s="16" t="str">
        <f t="shared" si="16"/>
        <v>50209.442</v>
      </c>
      <c r="H164" s="26">
        <f t="shared" si="17"/>
        <v>6079</v>
      </c>
      <c r="I164" s="82" t="s">
        <v>1010</v>
      </c>
      <c r="J164" s="83" t="s">
        <v>1011</v>
      </c>
      <c r="K164" s="82">
        <v>6079</v>
      </c>
      <c r="L164" s="82" t="s">
        <v>1012</v>
      </c>
      <c r="M164" s="83" t="s">
        <v>289</v>
      </c>
      <c r="N164" s="83"/>
      <c r="O164" s="84" t="s">
        <v>604</v>
      </c>
      <c r="P164" s="84" t="s">
        <v>1013</v>
      </c>
    </row>
    <row r="165" spans="1:16" ht="12.75" customHeight="1" thickBot="1" x14ac:dyDescent="0.25">
      <c r="A165" s="26" t="str">
        <f t="shared" si="12"/>
        <v> AOEB 3 </v>
      </c>
      <c r="B165" s="6" t="str">
        <f t="shared" si="13"/>
        <v>I</v>
      </c>
      <c r="C165" s="26">
        <f t="shared" si="14"/>
        <v>50233.714</v>
      </c>
      <c r="D165" s="16" t="str">
        <f t="shared" si="15"/>
        <v>vis</v>
      </c>
      <c r="E165" s="81">
        <f>VLOOKUP(C165,'Active 1'!C$21:E$953,3,FALSE)</f>
        <v>6093.0430567187277</v>
      </c>
      <c r="F165" s="6" t="s">
        <v>250</v>
      </c>
      <c r="G165" s="16" t="str">
        <f t="shared" si="16"/>
        <v>50233.714</v>
      </c>
      <c r="H165" s="26">
        <f t="shared" si="17"/>
        <v>6093</v>
      </c>
      <c r="I165" s="82" t="s">
        <v>1014</v>
      </c>
      <c r="J165" s="83" t="s">
        <v>1015</v>
      </c>
      <c r="K165" s="82">
        <v>6093</v>
      </c>
      <c r="L165" s="82" t="s">
        <v>1016</v>
      </c>
      <c r="M165" s="83" t="s">
        <v>289</v>
      </c>
      <c r="N165" s="83"/>
      <c r="O165" s="84" t="s">
        <v>687</v>
      </c>
      <c r="P165" s="84" t="s">
        <v>688</v>
      </c>
    </row>
    <row r="166" spans="1:16" ht="12.75" customHeight="1" thickBot="1" x14ac:dyDescent="0.25">
      <c r="A166" s="26" t="str">
        <f t="shared" si="12"/>
        <v> BBS 112 </v>
      </c>
      <c r="B166" s="6" t="str">
        <f t="shared" si="13"/>
        <v>I</v>
      </c>
      <c r="C166" s="26">
        <f t="shared" si="14"/>
        <v>50254.523000000001</v>
      </c>
      <c r="D166" s="16" t="str">
        <f t="shared" si="15"/>
        <v>vis</v>
      </c>
      <c r="E166" s="81">
        <f>VLOOKUP(C166,'Active 1'!C$21:E$953,3,FALSE)</f>
        <v>6105.0435932797936</v>
      </c>
      <c r="F166" s="6" t="s">
        <v>250</v>
      </c>
      <c r="G166" s="16" t="str">
        <f t="shared" si="16"/>
        <v>50254.523</v>
      </c>
      <c r="H166" s="26">
        <f t="shared" si="17"/>
        <v>6105</v>
      </c>
      <c r="I166" s="82" t="s">
        <v>1017</v>
      </c>
      <c r="J166" s="83" t="s">
        <v>1018</v>
      </c>
      <c r="K166" s="82">
        <v>6105</v>
      </c>
      <c r="L166" s="82" t="s">
        <v>1019</v>
      </c>
      <c r="M166" s="83" t="s">
        <v>289</v>
      </c>
      <c r="N166" s="83"/>
      <c r="O166" s="84" t="s">
        <v>618</v>
      </c>
      <c r="P166" s="84" t="s">
        <v>1013</v>
      </c>
    </row>
    <row r="167" spans="1:16" ht="12.75" customHeight="1" thickBot="1" x14ac:dyDescent="0.25">
      <c r="A167" s="26" t="str">
        <f t="shared" si="12"/>
        <v> BBS 114 </v>
      </c>
      <c r="B167" s="6" t="str">
        <f t="shared" si="13"/>
        <v>I</v>
      </c>
      <c r="C167" s="26">
        <f t="shared" si="14"/>
        <v>50507.695</v>
      </c>
      <c r="D167" s="16" t="str">
        <f t="shared" si="15"/>
        <v>vis</v>
      </c>
      <c r="E167" s="81">
        <f>VLOOKUP(C167,'Active 1'!C$21:E$953,3,FALSE)</f>
        <v>6251.0477185255104</v>
      </c>
      <c r="F167" s="6" t="s">
        <v>250</v>
      </c>
      <c r="G167" s="16" t="str">
        <f t="shared" si="16"/>
        <v>50507.695</v>
      </c>
      <c r="H167" s="26">
        <f t="shared" si="17"/>
        <v>6251</v>
      </c>
      <c r="I167" s="82" t="s">
        <v>1020</v>
      </c>
      <c r="J167" s="83" t="s">
        <v>1021</v>
      </c>
      <c r="K167" s="82">
        <v>6251</v>
      </c>
      <c r="L167" s="82" t="s">
        <v>1022</v>
      </c>
      <c r="M167" s="83" t="s">
        <v>289</v>
      </c>
      <c r="N167" s="83"/>
      <c r="O167" s="84" t="s">
        <v>618</v>
      </c>
      <c r="P167" s="84" t="s">
        <v>1023</v>
      </c>
    </row>
    <row r="168" spans="1:16" ht="12.75" customHeight="1" thickBot="1" x14ac:dyDescent="0.25">
      <c r="A168" s="26" t="str">
        <f t="shared" si="12"/>
        <v> BBS 115 </v>
      </c>
      <c r="B168" s="6" t="str">
        <f t="shared" si="13"/>
        <v>I</v>
      </c>
      <c r="C168" s="26">
        <f t="shared" si="14"/>
        <v>50594.394999999997</v>
      </c>
      <c r="D168" s="16" t="str">
        <f t="shared" si="15"/>
        <v>vis</v>
      </c>
      <c r="E168" s="81">
        <f>VLOOKUP(C168,'Active 1'!C$21:E$953,3,FALSE)</f>
        <v>6301.0475512827006</v>
      </c>
      <c r="F168" s="6" t="s">
        <v>250</v>
      </c>
      <c r="G168" s="16" t="str">
        <f t="shared" si="16"/>
        <v>50594.395</v>
      </c>
      <c r="H168" s="26">
        <f t="shared" si="17"/>
        <v>6301</v>
      </c>
      <c r="I168" s="82" t="s">
        <v>1027</v>
      </c>
      <c r="J168" s="83" t="s">
        <v>1028</v>
      </c>
      <c r="K168" s="82">
        <v>6301</v>
      </c>
      <c r="L168" s="82" t="s">
        <v>1029</v>
      </c>
      <c r="M168" s="83" t="s">
        <v>289</v>
      </c>
      <c r="N168" s="83"/>
      <c r="O168" s="84" t="s">
        <v>618</v>
      </c>
      <c r="P168" s="84" t="s">
        <v>1030</v>
      </c>
    </row>
    <row r="169" spans="1:16" ht="12.75" customHeight="1" thickBot="1" x14ac:dyDescent="0.25">
      <c r="A169" s="26" t="str">
        <f t="shared" si="12"/>
        <v> BBS 115 </v>
      </c>
      <c r="B169" s="6" t="str">
        <f t="shared" si="13"/>
        <v>I</v>
      </c>
      <c r="C169" s="26">
        <f t="shared" si="14"/>
        <v>50639.48</v>
      </c>
      <c r="D169" s="16" t="str">
        <f t="shared" si="15"/>
        <v>vis</v>
      </c>
      <c r="E169" s="81">
        <f>VLOOKUP(C169,'Active 1'!C$21:E$953,3,FALSE)</f>
        <v>6327.0480410157834</v>
      </c>
      <c r="F169" s="6" t="s">
        <v>250</v>
      </c>
      <c r="G169" s="16" t="str">
        <f t="shared" si="16"/>
        <v>50639.480</v>
      </c>
      <c r="H169" s="26">
        <f t="shared" si="17"/>
        <v>6327</v>
      </c>
      <c r="I169" s="82" t="s">
        <v>1036</v>
      </c>
      <c r="J169" s="83" t="s">
        <v>1037</v>
      </c>
      <c r="K169" s="82">
        <v>6327</v>
      </c>
      <c r="L169" s="82" t="s">
        <v>1022</v>
      </c>
      <c r="M169" s="83" t="s">
        <v>289</v>
      </c>
      <c r="N169" s="83"/>
      <c r="O169" s="84" t="s">
        <v>604</v>
      </c>
      <c r="P169" s="84" t="s">
        <v>1030</v>
      </c>
    </row>
    <row r="170" spans="1:16" ht="12.75" customHeight="1" thickBot="1" x14ac:dyDescent="0.25">
      <c r="A170" s="26" t="str">
        <f t="shared" si="12"/>
        <v> BBS 115 </v>
      </c>
      <c r="B170" s="6" t="str">
        <f t="shared" si="13"/>
        <v>I</v>
      </c>
      <c r="C170" s="26">
        <f t="shared" si="14"/>
        <v>50672.432000000001</v>
      </c>
      <c r="D170" s="16" t="str">
        <f t="shared" si="15"/>
        <v>vis</v>
      </c>
      <c r="E170" s="81">
        <f>VLOOKUP(C170,'Active 1'!C$21:E$953,3,FALSE)</f>
        <v>6346.0514376595529</v>
      </c>
      <c r="F170" s="6" t="s">
        <v>250</v>
      </c>
      <c r="G170" s="16" t="str">
        <f t="shared" si="16"/>
        <v>50672.432</v>
      </c>
      <c r="H170" s="26">
        <f t="shared" si="17"/>
        <v>6346</v>
      </c>
      <c r="I170" s="82" t="s">
        <v>1038</v>
      </c>
      <c r="J170" s="83" t="s">
        <v>1039</v>
      </c>
      <c r="K170" s="82">
        <v>6346</v>
      </c>
      <c r="L170" s="82" t="s">
        <v>1040</v>
      </c>
      <c r="M170" s="83" t="s">
        <v>289</v>
      </c>
      <c r="N170" s="83"/>
      <c r="O170" s="84" t="s">
        <v>604</v>
      </c>
      <c r="P170" s="84" t="s">
        <v>1030</v>
      </c>
    </row>
    <row r="171" spans="1:16" ht="12.75" customHeight="1" thickBot="1" x14ac:dyDescent="0.25">
      <c r="A171" s="26" t="str">
        <f t="shared" si="12"/>
        <v> BBS 115 </v>
      </c>
      <c r="B171" s="6" t="str">
        <f t="shared" si="13"/>
        <v>I</v>
      </c>
      <c r="C171" s="26">
        <f t="shared" si="14"/>
        <v>50679.366000000002</v>
      </c>
      <c r="D171" s="16" t="str">
        <f t="shared" si="15"/>
        <v>vis</v>
      </c>
      <c r="E171" s="81">
        <f>VLOOKUP(C171,'Active 1'!C$21:E$953,3,FALSE)</f>
        <v>6350.0502708814493</v>
      </c>
      <c r="F171" s="6" t="s">
        <v>250</v>
      </c>
      <c r="G171" s="16" t="str">
        <f t="shared" si="16"/>
        <v>50679.366</v>
      </c>
      <c r="H171" s="26">
        <f t="shared" si="17"/>
        <v>6350</v>
      </c>
      <c r="I171" s="82" t="s">
        <v>1041</v>
      </c>
      <c r="J171" s="83" t="s">
        <v>1042</v>
      </c>
      <c r="K171" s="82">
        <v>6350</v>
      </c>
      <c r="L171" s="82" t="s">
        <v>1043</v>
      </c>
      <c r="M171" s="83" t="s">
        <v>289</v>
      </c>
      <c r="N171" s="83"/>
      <c r="O171" s="84" t="s">
        <v>604</v>
      </c>
      <c r="P171" s="84" t="s">
        <v>1030</v>
      </c>
    </row>
    <row r="172" spans="1:16" ht="12.75" customHeight="1" thickBot="1" x14ac:dyDescent="0.25">
      <c r="A172" s="26" t="str">
        <f t="shared" si="12"/>
        <v> BBS 117 </v>
      </c>
      <c r="B172" s="6" t="str">
        <f t="shared" si="13"/>
        <v>I</v>
      </c>
      <c r="C172" s="26">
        <f t="shared" si="14"/>
        <v>50925.595999999998</v>
      </c>
      <c r="D172" s="16" t="str">
        <f t="shared" si="15"/>
        <v>vis</v>
      </c>
      <c r="E172" s="81">
        <f>VLOOKUP(C172,'Active 1'!C$21:E$953,3,FALSE)</f>
        <v>6492.0509493105501</v>
      </c>
      <c r="F172" s="6" t="s">
        <v>250</v>
      </c>
      <c r="G172" s="16" t="str">
        <f t="shared" si="16"/>
        <v>50925.596</v>
      </c>
      <c r="H172" s="26">
        <f t="shared" si="17"/>
        <v>6492</v>
      </c>
      <c r="I172" s="82" t="s">
        <v>1044</v>
      </c>
      <c r="J172" s="83" t="s">
        <v>1045</v>
      </c>
      <c r="K172" s="82">
        <v>6492</v>
      </c>
      <c r="L172" s="82" t="s">
        <v>1046</v>
      </c>
      <c r="M172" s="83" t="s">
        <v>289</v>
      </c>
      <c r="N172" s="83"/>
      <c r="O172" s="84" t="s">
        <v>618</v>
      </c>
      <c r="P172" s="84" t="s">
        <v>1047</v>
      </c>
    </row>
    <row r="173" spans="1:16" ht="12.75" customHeight="1" thickBot="1" x14ac:dyDescent="0.25">
      <c r="A173" s="26" t="str">
        <f t="shared" si="12"/>
        <v> BBS 118 </v>
      </c>
      <c r="B173" s="6" t="str">
        <f t="shared" si="13"/>
        <v>I</v>
      </c>
      <c r="C173" s="26">
        <f t="shared" si="14"/>
        <v>50984.553999999996</v>
      </c>
      <c r="D173" s="16" t="str">
        <f t="shared" si="15"/>
        <v>vis</v>
      </c>
      <c r="E173" s="81">
        <f>VLOOKUP(C173,'Active 1'!C$21:E$953,3,FALSE)</f>
        <v>6526.0519889841198</v>
      </c>
      <c r="F173" s="6" t="s">
        <v>250</v>
      </c>
      <c r="G173" s="16" t="str">
        <f t="shared" si="16"/>
        <v>50984.554</v>
      </c>
      <c r="H173" s="26">
        <f t="shared" si="17"/>
        <v>6526</v>
      </c>
      <c r="I173" s="82" t="s">
        <v>1050</v>
      </c>
      <c r="J173" s="83" t="s">
        <v>1051</v>
      </c>
      <c r="K173" s="82">
        <v>6526</v>
      </c>
      <c r="L173" s="82" t="s">
        <v>1052</v>
      </c>
      <c r="M173" s="83" t="s">
        <v>289</v>
      </c>
      <c r="N173" s="83"/>
      <c r="O173" s="84" t="s">
        <v>618</v>
      </c>
      <c r="P173" s="84" t="s">
        <v>1053</v>
      </c>
    </row>
    <row r="174" spans="1:16" ht="12.75" customHeight="1" thickBot="1" x14ac:dyDescent="0.25">
      <c r="A174" s="26" t="str">
        <f t="shared" si="12"/>
        <v> BBS 118 </v>
      </c>
      <c r="B174" s="6" t="str">
        <f t="shared" si="13"/>
        <v>I</v>
      </c>
      <c r="C174" s="26">
        <f t="shared" si="14"/>
        <v>51024.436999999998</v>
      </c>
      <c r="D174" s="16" t="str">
        <f t="shared" si="15"/>
        <v>vis</v>
      </c>
      <c r="E174" s="81">
        <f>VLOOKUP(C174,'Active 1'!C$21:E$953,3,FALSE)</f>
        <v>6549.0524887517686</v>
      </c>
      <c r="F174" s="6" t="s">
        <v>250</v>
      </c>
      <c r="G174" s="16" t="str">
        <f t="shared" si="16"/>
        <v>51024.437</v>
      </c>
      <c r="H174" s="26">
        <f t="shared" si="17"/>
        <v>6549</v>
      </c>
      <c r="I174" s="82" t="s">
        <v>1054</v>
      </c>
      <c r="J174" s="83" t="s">
        <v>1055</v>
      </c>
      <c r="K174" s="82">
        <v>6549</v>
      </c>
      <c r="L174" s="82" t="s">
        <v>1056</v>
      </c>
      <c r="M174" s="83" t="s">
        <v>289</v>
      </c>
      <c r="N174" s="83"/>
      <c r="O174" s="84" t="s">
        <v>859</v>
      </c>
      <c r="P174" s="84" t="s">
        <v>1053</v>
      </c>
    </row>
    <row r="175" spans="1:16" ht="12.75" customHeight="1" thickBot="1" x14ac:dyDescent="0.25">
      <c r="A175" s="26" t="str">
        <f t="shared" si="12"/>
        <v> BBS 120 </v>
      </c>
      <c r="B175" s="6" t="str">
        <f t="shared" si="13"/>
        <v>I</v>
      </c>
      <c r="C175" s="26">
        <f t="shared" si="14"/>
        <v>51251.595999999998</v>
      </c>
      <c r="D175" s="16" t="str">
        <f t="shared" si="15"/>
        <v>vis</v>
      </c>
      <c r="E175" s="81">
        <f>VLOOKUP(C175,'Active 1'!C$21:E$953,3,FALSE)</f>
        <v>6680.0549340723082</v>
      </c>
      <c r="F175" s="6" t="s">
        <v>250</v>
      </c>
      <c r="G175" s="16" t="str">
        <f t="shared" si="16"/>
        <v>51251.596</v>
      </c>
      <c r="H175" s="26">
        <f t="shared" si="17"/>
        <v>6680</v>
      </c>
      <c r="I175" s="82" t="s">
        <v>1057</v>
      </c>
      <c r="J175" s="83" t="s">
        <v>1058</v>
      </c>
      <c r="K175" s="82">
        <v>6680</v>
      </c>
      <c r="L175" s="82" t="s">
        <v>1059</v>
      </c>
      <c r="M175" s="83" t="s">
        <v>289</v>
      </c>
      <c r="N175" s="83"/>
      <c r="O175" s="84" t="s">
        <v>618</v>
      </c>
      <c r="P175" s="84" t="s">
        <v>1060</v>
      </c>
    </row>
    <row r="176" spans="1:16" ht="12.75" customHeight="1" thickBot="1" x14ac:dyDescent="0.25">
      <c r="A176" s="26" t="str">
        <f t="shared" si="12"/>
        <v>BAVM 152 </v>
      </c>
      <c r="B176" s="6" t="str">
        <f t="shared" si="13"/>
        <v>I</v>
      </c>
      <c r="C176" s="26">
        <f t="shared" si="14"/>
        <v>51669.506099999999</v>
      </c>
      <c r="D176" s="16" t="str">
        <f t="shared" si="15"/>
        <v>vis</v>
      </c>
      <c r="E176" s="81">
        <f>VLOOKUP(C176,'Active 1'!C$21:E$953,3,FALSE)</f>
        <v>6921.0634128213424</v>
      </c>
      <c r="F176" s="6" t="s">
        <v>250</v>
      </c>
      <c r="G176" s="16" t="str">
        <f t="shared" si="16"/>
        <v>51669.5061</v>
      </c>
      <c r="H176" s="26">
        <f t="shared" si="17"/>
        <v>6921</v>
      </c>
      <c r="I176" s="82" t="s">
        <v>1065</v>
      </c>
      <c r="J176" s="83" t="s">
        <v>1066</v>
      </c>
      <c r="K176" s="82">
        <v>6921</v>
      </c>
      <c r="L176" s="82" t="s">
        <v>1067</v>
      </c>
      <c r="M176" s="83" t="s">
        <v>1002</v>
      </c>
      <c r="N176" s="83" t="s">
        <v>1068</v>
      </c>
      <c r="O176" s="84" t="s">
        <v>1069</v>
      </c>
      <c r="P176" s="85" t="s">
        <v>1070</v>
      </c>
    </row>
    <row r="177" spans="1:16" ht="12.75" customHeight="1" thickBot="1" x14ac:dyDescent="0.25">
      <c r="A177" s="26" t="str">
        <f t="shared" si="12"/>
        <v>IBVS 5502 </v>
      </c>
      <c r="B177" s="6" t="str">
        <f t="shared" si="13"/>
        <v>I</v>
      </c>
      <c r="C177" s="26">
        <f t="shared" si="14"/>
        <v>52723.803899999999</v>
      </c>
      <c r="D177" s="16" t="str">
        <f t="shared" si="15"/>
        <v>vis</v>
      </c>
      <c r="E177" s="81">
        <f>VLOOKUP(C177,'Active 1'!C$21:E$953,3,FALSE)</f>
        <v>7529.0762579917564</v>
      </c>
      <c r="F177" s="6" t="s">
        <v>250</v>
      </c>
      <c r="G177" s="16" t="str">
        <f t="shared" si="16"/>
        <v>52723.8039</v>
      </c>
      <c r="H177" s="26">
        <f t="shared" si="17"/>
        <v>7529</v>
      </c>
      <c r="I177" s="82" t="s">
        <v>1097</v>
      </c>
      <c r="J177" s="83" t="s">
        <v>1098</v>
      </c>
      <c r="K177" s="82">
        <v>7529</v>
      </c>
      <c r="L177" s="82" t="s">
        <v>1099</v>
      </c>
      <c r="M177" s="83" t="s">
        <v>1002</v>
      </c>
      <c r="N177" s="83" t="s">
        <v>1003</v>
      </c>
      <c r="O177" s="84" t="s">
        <v>1100</v>
      </c>
      <c r="P177" s="85" t="s">
        <v>1101</v>
      </c>
    </row>
    <row r="178" spans="1:16" ht="12.75" customHeight="1" thickBot="1" x14ac:dyDescent="0.25">
      <c r="A178" s="26" t="str">
        <f t="shared" si="12"/>
        <v> BBS 129 </v>
      </c>
      <c r="B178" s="6" t="str">
        <f t="shared" si="13"/>
        <v>I</v>
      </c>
      <c r="C178" s="26">
        <f t="shared" si="14"/>
        <v>52817.442999999999</v>
      </c>
      <c r="D178" s="16" t="str">
        <f t="shared" si="15"/>
        <v>vis</v>
      </c>
      <c r="E178" s="81">
        <f>VLOOKUP(C178,'Active 1'!C$21:E$953,3,FALSE)</f>
        <v>7583.0778651374767</v>
      </c>
      <c r="F178" s="6" t="s">
        <v>250</v>
      </c>
      <c r="G178" s="16" t="str">
        <f t="shared" si="16"/>
        <v>52817.443</v>
      </c>
      <c r="H178" s="26">
        <f t="shared" si="17"/>
        <v>7583</v>
      </c>
      <c r="I178" s="82" t="s">
        <v>1102</v>
      </c>
      <c r="J178" s="83" t="s">
        <v>1103</v>
      </c>
      <c r="K178" s="82">
        <v>7583</v>
      </c>
      <c r="L178" s="82" t="s">
        <v>1104</v>
      </c>
      <c r="M178" s="83" t="s">
        <v>289</v>
      </c>
      <c r="N178" s="83"/>
      <c r="O178" s="84" t="s">
        <v>618</v>
      </c>
      <c r="P178" s="84" t="s">
        <v>1105</v>
      </c>
    </row>
    <row r="179" spans="1:16" ht="12.75" customHeight="1" thickBot="1" x14ac:dyDescent="0.25">
      <c r="A179" s="26" t="str">
        <f t="shared" si="12"/>
        <v> BBS 130 </v>
      </c>
      <c r="B179" s="6" t="str">
        <f t="shared" si="13"/>
        <v>I</v>
      </c>
      <c r="C179" s="26">
        <f t="shared" si="14"/>
        <v>53096.625</v>
      </c>
      <c r="D179" s="16" t="str">
        <f t="shared" si="15"/>
        <v>vis</v>
      </c>
      <c r="E179" s="81">
        <f>VLOOKUP(C179,'Active 1'!C$21:E$953,3,FALSE)</f>
        <v>7744.0819402103516</v>
      </c>
      <c r="F179" s="6" t="s">
        <v>250</v>
      </c>
      <c r="G179" s="16" t="str">
        <f t="shared" si="16"/>
        <v>53096.625</v>
      </c>
      <c r="H179" s="26">
        <f t="shared" si="17"/>
        <v>7744</v>
      </c>
      <c r="I179" s="82" t="s">
        <v>1110</v>
      </c>
      <c r="J179" s="83" t="s">
        <v>1111</v>
      </c>
      <c r="K179" s="82">
        <v>7744</v>
      </c>
      <c r="L179" s="82" t="s">
        <v>1112</v>
      </c>
      <c r="M179" s="83" t="s">
        <v>289</v>
      </c>
      <c r="N179" s="83"/>
      <c r="O179" s="84" t="s">
        <v>618</v>
      </c>
      <c r="P179" s="84" t="s">
        <v>1113</v>
      </c>
    </row>
    <row r="180" spans="1:16" ht="12.75" customHeight="1" thickBot="1" x14ac:dyDescent="0.25">
      <c r="A180" s="26" t="str">
        <f t="shared" si="12"/>
        <v>OEJV 0003 </v>
      </c>
      <c r="B180" s="6" t="str">
        <f t="shared" si="13"/>
        <v>I</v>
      </c>
      <c r="C180" s="26">
        <f t="shared" si="14"/>
        <v>53202.409</v>
      </c>
      <c r="D180" s="16" t="str">
        <f t="shared" si="15"/>
        <v>vis</v>
      </c>
      <c r="E180" s="81">
        <f>VLOOKUP(C180,'Active 1'!C$21:E$953,3,FALSE)</f>
        <v>7805.0875031675223</v>
      </c>
      <c r="F180" s="6" t="s">
        <v>250</v>
      </c>
      <c r="G180" s="16" t="str">
        <f t="shared" si="16"/>
        <v>53202.409</v>
      </c>
      <c r="H180" s="26">
        <f t="shared" si="17"/>
        <v>7805</v>
      </c>
      <c r="I180" s="82" t="s">
        <v>1114</v>
      </c>
      <c r="J180" s="83" t="s">
        <v>1115</v>
      </c>
      <c r="K180" s="82">
        <v>7805</v>
      </c>
      <c r="L180" s="82" t="s">
        <v>1116</v>
      </c>
      <c r="M180" s="83" t="s">
        <v>289</v>
      </c>
      <c r="N180" s="83"/>
      <c r="O180" s="84" t="s">
        <v>618</v>
      </c>
      <c r="P180" s="85" t="s">
        <v>1117</v>
      </c>
    </row>
    <row r="181" spans="1:16" ht="12.75" customHeight="1" thickBot="1" x14ac:dyDescent="0.25">
      <c r="A181" s="26" t="str">
        <f t="shared" si="12"/>
        <v>OEJV 0003 </v>
      </c>
      <c r="B181" s="6" t="str">
        <f t="shared" si="13"/>
        <v>I</v>
      </c>
      <c r="C181" s="26">
        <f t="shared" si="14"/>
        <v>53554.409</v>
      </c>
      <c r="D181" s="16" t="str">
        <f t="shared" si="15"/>
        <v>vis</v>
      </c>
      <c r="E181" s="81">
        <f>VLOOKUP(C181,'Active 1'!C$21:E$953,3,FALSE)</f>
        <v>8008.0856707630401</v>
      </c>
      <c r="F181" s="6" t="s">
        <v>250</v>
      </c>
      <c r="G181" s="16" t="str">
        <f t="shared" si="16"/>
        <v>53554.409</v>
      </c>
      <c r="H181" s="26">
        <f t="shared" si="17"/>
        <v>8008</v>
      </c>
      <c r="I181" s="82" t="s">
        <v>1126</v>
      </c>
      <c r="J181" s="83" t="s">
        <v>1127</v>
      </c>
      <c r="K181" s="82">
        <v>8008</v>
      </c>
      <c r="L181" s="82" t="s">
        <v>1128</v>
      </c>
      <c r="M181" s="83" t="s">
        <v>289</v>
      </c>
      <c r="N181" s="83"/>
      <c r="O181" s="84" t="s">
        <v>618</v>
      </c>
      <c r="P181" s="85" t="s">
        <v>1117</v>
      </c>
    </row>
    <row r="182" spans="1:16" ht="12.75" customHeight="1" thickBot="1" x14ac:dyDescent="0.25">
      <c r="A182" s="26" t="str">
        <f t="shared" si="12"/>
        <v>BAVM 178 </v>
      </c>
      <c r="B182" s="6" t="str">
        <f t="shared" si="13"/>
        <v>I</v>
      </c>
      <c r="C182" s="26">
        <f t="shared" si="14"/>
        <v>53814.522299999997</v>
      </c>
      <c r="D182" s="16" t="str">
        <f t="shared" si="15"/>
        <v>vis</v>
      </c>
      <c r="E182" s="81">
        <f>VLOOKUP(C182,'Active 1'!C$21:E$953,3,FALSE)</f>
        <v>8158.092839135832</v>
      </c>
      <c r="F182" s="6" t="s">
        <v>250</v>
      </c>
      <c r="G182" s="16" t="str">
        <f t="shared" si="16"/>
        <v>53814.5223</v>
      </c>
      <c r="H182" s="26">
        <f t="shared" si="17"/>
        <v>8158</v>
      </c>
      <c r="I182" s="82" t="s">
        <v>1132</v>
      </c>
      <c r="J182" s="83" t="s">
        <v>1133</v>
      </c>
      <c r="K182" s="82">
        <v>8158</v>
      </c>
      <c r="L182" s="82" t="s">
        <v>1134</v>
      </c>
      <c r="M182" s="83" t="s">
        <v>1082</v>
      </c>
      <c r="N182" s="83" t="s">
        <v>1068</v>
      </c>
      <c r="O182" s="84" t="s">
        <v>1135</v>
      </c>
      <c r="P182" s="85" t="s">
        <v>1136</v>
      </c>
    </row>
    <row r="183" spans="1:16" ht="12.75" customHeight="1" thickBot="1" x14ac:dyDescent="0.25">
      <c r="A183" s="26" t="str">
        <f t="shared" si="12"/>
        <v>OEJV 0074 </v>
      </c>
      <c r="B183" s="6" t="str">
        <f t="shared" si="13"/>
        <v>I</v>
      </c>
      <c r="C183" s="26">
        <f t="shared" si="14"/>
        <v>53814.522640000003</v>
      </c>
      <c r="D183" s="16" t="str">
        <f t="shared" si="15"/>
        <v>vis</v>
      </c>
      <c r="E183" s="81">
        <f>VLOOKUP(C183,'Active 1'!C$21:E$953,3,FALSE)</f>
        <v>8158.0930352136111</v>
      </c>
      <c r="F183" s="6" t="s">
        <v>250</v>
      </c>
      <c r="G183" s="16" t="str">
        <f t="shared" si="16"/>
        <v>53814.52264</v>
      </c>
      <c r="H183" s="26">
        <f t="shared" si="17"/>
        <v>8158</v>
      </c>
      <c r="I183" s="82" t="s">
        <v>1137</v>
      </c>
      <c r="J183" s="83" t="s">
        <v>1133</v>
      </c>
      <c r="K183" s="82">
        <v>8158</v>
      </c>
      <c r="L183" s="82" t="s">
        <v>1138</v>
      </c>
      <c r="M183" s="83" t="s">
        <v>1082</v>
      </c>
      <c r="N183" s="83" t="s">
        <v>84</v>
      </c>
      <c r="O183" s="84" t="s">
        <v>1139</v>
      </c>
      <c r="P183" s="85" t="s">
        <v>1140</v>
      </c>
    </row>
    <row r="184" spans="1:16" ht="12.75" customHeight="1" thickBot="1" x14ac:dyDescent="0.25">
      <c r="A184" s="26" t="str">
        <f t="shared" si="12"/>
        <v>OEJV 0074 </v>
      </c>
      <c r="B184" s="6" t="str">
        <f t="shared" si="13"/>
        <v>I</v>
      </c>
      <c r="C184" s="26">
        <f t="shared" si="14"/>
        <v>53847.468950000002</v>
      </c>
      <c r="D184" s="16" t="str">
        <f t="shared" si="15"/>
        <v>vis</v>
      </c>
      <c r="E184" s="81">
        <f>VLOOKUP(C184,'Active 1'!C$21:E$953,3,FALSE)</f>
        <v>8177.0931504381388</v>
      </c>
      <c r="F184" s="6" t="s">
        <v>250</v>
      </c>
      <c r="G184" s="16" t="str">
        <f t="shared" si="16"/>
        <v>53847.46895</v>
      </c>
      <c r="H184" s="26">
        <f t="shared" si="17"/>
        <v>8177</v>
      </c>
      <c r="I184" s="82" t="s">
        <v>1141</v>
      </c>
      <c r="J184" s="83" t="s">
        <v>1142</v>
      </c>
      <c r="K184" s="82">
        <v>8177</v>
      </c>
      <c r="L184" s="82" t="s">
        <v>1143</v>
      </c>
      <c r="M184" s="83" t="s">
        <v>1082</v>
      </c>
      <c r="N184" s="83" t="s">
        <v>225</v>
      </c>
      <c r="O184" s="84" t="s">
        <v>1139</v>
      </c>
      <c r="P184" s="85" t="s">
        <v>1140</v>
      </c>
    </row>
    <row r="185" spans="1:16" ht="12.75" customHeight="1" thickBot="1" x14ac:dyDescent="0.25">
      <c r="A185" s="26" t="str">
        <f t="shared" si="12"/>
        <v>OEJV 0074 </v>
      </c>
      <c r="B185" s="6" t="str">
        <f t="shared" si="13"/>
        <v>I</v>
      </c>
      <c r="C185" s="26">
        <f t="shared" si="14"/>
        <v>53906.428070000002</v>
      </c>
      <c r="D185" s="16" t="str">
        <f t="shared" si="15"/>
        <v>vis</v>
      </c>
      <c r="E185" s="81">
        <f>VLOOKUP(C185,'Active 1'!C$21:E$953,3,FALSE)</f>
        <v>8211.0948360149687</v>
      </c>
      <c r="F185" s="6" t="s">
        <v>250</v>
      </c>
      <c r="G185" s="16" t="str">
        <f t="shared" si="16"/>
        <v>53906.42807</v>
      </c>
      <c r="H185" s="26">
        <f t="shared" si="17"/>
        <v>8211</v>
      </c>
      <c r="I185" s="82" t="s">
        <v>1144</v>
      </c>
      <c r="J185" s="83" t="s">
        <v>1145</v>
      </c>
      <c r="K185" s="82">
        <v>8211</v>
      </c>
      <c r="L185" s="82" t="s">
        <v>1146</v>
      </c>
      <c r="M185" s="83" t="s">
        <v>1082</v>
      </c>
      <c r="N185" s="83" t="s">
        <v>225</v>
      </c>
      <c r="O185" s="84" t="s">
        <v>1139</v>
      </c>
      <c r="P185" s="85" t="s">
        <v>1140</v>
      </c>
    </row>
    <row r="186" spans="1:16" ht="12.75" customHeight="1" thickBot="1" x14ac:dyDescent="0.25">
      <c r="A186" s="26" t="str">
        <f t="shared" si="12"/>
        <v>OEJV 0074 </v>
      </c>
      <c r="B186" s="6" t="str">
        <f t="shared" si="13"/>
        <v>I</v>
      </c>
      <c r="C186" s="26">
        <f t="shared" si="14"/>
        <v>53939.375509999998</v>
      </c>
      <c r="D186" s="16" t="str">
        <f t="shared" si="15"/>
        <v>vis</v>
      </c>
      <c r="E186" s="81">
        <f>VLOOKUP(C186,'Active 1'!C$21:E$953,3,FALSE)</f>
        <v>8230.0956029097488</v>
      </c>
      <c r="F186" s="6" t="s">
        <v>250</v>
      </c>
      <c r="G186" s="16" t="str">
        <f t="shared" si="16"/>
        <v>53939.37551</v>
      </c>
      <c r="H186" s="26">
        <f t="shared" si="17"/>
        <v>8230</v>
      </c>
      <c r="I186" s="82" t="s">
        <v>1147</v>
      </c>
      <c r="J186" s="83" t="s">
        <v>1148</v>
      </c>
      <c r="K186" s="82">
        <v>8230</v>
      </c>
      <c r="L186" s="82" t="s">
        <v>1149</v>
      </c>
      <c r="M186" s="83" t="s">
        <v>1082</v>
      </c>
      <c r="N186" s="83" t="s">
        <v>84</v>
      </c>
      <c r="O186" s="84" t="s">
        <v>1139</v>
      </c>
      <c r="P186" s="85" t="s">
        <v>1140</v>
      </c>
    </row>
    <row r="187" spans="1:16" ht="12.75" customHeight="1" thickBot="1" x14ac:dyDescent="0.25">
      <c r="A187" s="26" t="str">
        <f t="shared" si="12"/>
        <v>BAVM 186 </v>
      </c>
      <c r="B187" s="6" t="str">
        <f t="shared" si="13"/>
        <v>I</v>
      </c>
      <c r="C187" s="26">
        <f t="shared" si="14"/>
        <v>54251.503799999999</v>
      </c>
      <c r="D187" s="16" t="str">
        <f t="shared" si="15"/>
        <v>vis</v>
      </c>
      <c r="E187" s="81">
        <f>VLOOKUP(C187,'Active 1'!C$21:E$953,3,FALSE)</f>
        <v>8410.0997816731651</v>
      </c>
      <c r="F187" s="6" t="s">
        <v>250</v>
      </c>
      <c r="G187" s="16" t="str">
        <f t="shared" si="16"/>
        <v>54251.5038</v>
      </c>
      <c r="H187" s="26">
        <f t="shared" si="17"/>
        <v>8410</v>
      </c>
      <c r="I187" s="82" t="s">
        <v>1159</v>
      </c>
      <c r="J187" s="83" t="s">
        <v>1160</v>
      </c>
      <c r="K187" s="82">
        <v>8410</v>
      </c>
      <c r="L187" s="82" t="s">
        <v>1157</v>
      </c>
      <c r="M187" s="83" t="s">
        <v>1082</v>
      </c>
      <c r="N187" s="83" t="s">
        <v>1161</v>
      </c>
      <c r="O187" s="84" t="s">
        <v>1162</v>
      </c>
      <c r="P187" s="85" t="s">
        <v>1163</v>
      </c>
    </row>
    <row r="188" spans="1:16" ht="12.75" customHeight="1" thickBot="1" x14ac:dyDescent="0.25">
      <c r="A188" s="26" t="str">
        <f t="shared" si="12"/>
        <v>BAVM 201 </v>
      </c>
      <c r="B188" s="6" t="str">
        <f t="shared" si="13"/>
        <v>II</v>
      </c>
      <c r="C188" s="26">
        <f t="shared" si="14"/>
        <v>54616.526100000003</v>
      </c>
      <c r="D188" s="16" t="str">
        <f t="shared" si="15"/>
        <v>vis</v>
      </c>
      <c r="E188" s="81">
        <f>VLOOKUP(C188,'Active 1'!C$21:E$953,3,FALSE)</f>
        <v>8620.6079010808407</v>
      </c>
      <c r="F188" s="6" t="s">
        <v>250</v>
      </c>
      <c r="G188" s="16" t="str">
        <f t="shared" si="16"/>
        <v>54616.5261</v>
      </c>
      <c r="H188" s="26">
        <f t="shared" si="17"/>
        <v>8620.5</v>
      </c>
      <c r="I188" s="82" t="s">
        <v>1170</v>
      </c>
      <c r="J188" s="83" t="s">
        <v>1171</v>
      </c>
      <c r="K188" s="82">
        <v>8620.5</v>
      </c>
      <c r="L188" s="82" t="s">
        <v>1172</v>
      </c>
      <c r="M188" s="83" t="s">
        <v>1082</v>
      </c>
      <c r="N188" s="83" t="s">
        <v>1161</v>
      </c>
      <c r="O188" s="84" t="s">
        <v>1162</v>
      </c>
      <c r="P188" s="85" t="s">
        <v>1173</v>
      </c>
    </row>
    <row r="189" spans="1:16" ht="26.25" thickBot="1" x14ac:dyDescent="0.25">
      <c r="A189" s="26" t="str">
        <f t="shared" si="12"/>
        <v>JAAVSO 36(2);186 </v>
      </c>
      <c r="B189" s="6" t="str">
        <f t="shared" si="13"/>
        <v>I</v>
      </c>
      <c r="C189" s="26">
        <f t="shared" si="14"/>
        <v>54627.786200000002</v>
      </c>
      <c r="D189" s="16" t="str">
        <f t="shared" si="15"/>
        <v>vis</v>
      </c>
      <c r="E189" s="81">
        <f>VLOOKUP(C189,'Active 1'!C$21:E$953,3,FALSE)</f>
        <v>8627.1015933164726</v>
      </c>
      <c r="F189" s="6" t="s">
        <v>250</v>
      </c>
      <c r="G189" s="16" t="str">
        <f t="shared" si="16"/>
        <v>54627.7862</v>
      </c>
      <c r="H189" s="26">
        <f t="shared" si="17"/>
        <v>8627</v>
      </c>
      <c r="I189" s="82" t="s">
        <v>1174</v>
      </c>
      <c r="J189" s="83" t="s">
        <v>1175</v>
      </c>
      <c r="K189" s="82">
        <v>8627</v>
      </c>
      <c r="L189" s="82" t="s">
        <v>1176</v>
      </c>
      <c r="M189" s="83" t="s">
        <v>1082</v>
      </c>
      <c r="N189" s="83" t="s">
        <v>1068</v>
      </c>
      <c r="O189" s="84" t="s">
        <v>1121</v>
      </c>
      <c r="P189" s="85" t="s">
        <v>1177</v>
      </c>
    </row>
    <row r="190" spans="1:16" ht="26.25" thickBot="1" x14ac:dyDescent="0.25">
      <c r="A190" s="26" t="str">
        <f t="shared" si="12"/>
        <v>JAAVSO 36(2);186 </v>
      </c>
      <c r="B190" s="6" t="str">
        <f t="shared" si="13"/>
        <v>I</v>
      </c>
      <c r="C190" s="26">
        <f t="shared" si="14"/>
        <v>54653.796799999996</v>
      </c>
      <c r="D190" s="16" t="str">
        <f t="shared" si="15"/>
        <v>vis</v>
      </c>
      <c r="E190" s="81">
        <f>VLOOKUP(C190,'Active 1'!C$21:E$953,3,FALSE)</f>
        <v>8642.1018891632302</v>
      </c>
      <c r="F190" s="6" t="s">
        <v>250</v>
      </c>
      <c r="G190" s="16" t="str">
        <f t="shared" si="16"/>
        <v>54653.7968</v>
      </c>
      <c r="H190" s="26">
        <f t="shared" si="17"/>
        <v>8642</v>
      </c>
      <c r="I190" s="82" t="s">
        <v>1178</v>
      </c>
      <c r="J190" s="83" t="s">
        <v>1179</v>
      </c>
      <c r="K190" s="82">
        <v>8642</v>
      </c>
      <c r="L190" s="82" t="s">
        <v>1180</v>
      </c>
      <c r="M190" s="83" t="s">
        <v>1082</v>
      </c>
      <c r="N190" s="83" t="s">
        <v>1068</v>
      </c>
      <c r="O190" s="84" t="s">
        <v>687</v>
      </c>
      <c r="P190" s="85" t="s">
        <v>1177</v>
      </c>
    </row>
    <row r="191" spans="1:16" ht="13.5" thickBot="1" x14ac:dyDescent="0.25">
      <c r="A191" s="26" t="str">
        <f t="shared" si="12"/>
        <v>OEJV 0137 </v>
      </c>
      <c r="B191" s="6" t="str">
        <f t="shared" si="13"/>
        <v>I</v>
      </c>
      <c r="C191" s="26">
        <f t="shared" si="14"/>
        <v>54969.393799999998</v>
      </c>
      <c r="D191" s="16" t="str">
        <f t="shared" si="15"/>
        <v>vis</v>
      </c>
      <c r="E191" s="81">
        <f>VLOOKUP(C191,'Active 1'!C$21:E$953,3,FALSE)</f>
        <v>8824.1064706934667</v>
      </c>
      <c r="F191" s="6" t="s">
        <v>250</v>
      </c>
      <c r="G191" s="16" t="str">
        <f t="shared" si="16"/>
        <v>54969.3938</v>
      </c>
      <c r="H191" s="26">
        <f t="shared" si="17"/>
        <v>8824</v>
      </c>
      <c r="I191" s="82" t="s">
        <v>1181</v>
      </c>
      <c r="J191" s="83" t="s">
        <v>1182</v>
      </c>
      <c r="K191" s="82">
        <v>8824</v>
      </c>
      <c r="L191" s="82" t="s">
        <v>1183</v>
      </c>
      <c r="M191" s="83" t="s">
        <v>1082</v>
      </c>
      <c r="N191" s="83" t="s">
        <v>225</v>
      </c>
      <c r="O191" s="84" t="s">
        <v>1139</v>
      </c>
      <c r="P191" s="85" t="s">
        <v>1184</v>
      </c>
    </row>
    <row r="192" spans="1:16" ht="13.5" thickBot="1" x14ac:dyDescent="0.25">
      <c r="A192" s="26" t="str">
        <f t="shared" si="12"/>
        <v>OEJV 0137 </v>
      </c>
      <c r="B192" s="6" t="str">
        <f t="shared" si="13"/>
        <v>I</v>
      </c>
      <c r="C192" s="26">
        <f t="shared" si="14"/>
        <v>54969.393900000003</v>
      </c>
      <c r="D192" s="16" t="str">
        <f t="shared" si="15"/>
        <v>vis</v>
      </c>
      <c r="E192" s="81">
        <f>VLOOKUP(C192,'Active 1'!C$21:E$953,3,FALSE)</f>
        <v>8824.1065283634034</v>
      </c>
      <c r="F192" s="6" t="s">
        <v>250</v>
      </c>
      <c r="G192" s="16" t="str">
        <f t="shared" si="16"/>
        <v>54969.3939</v>
      </c>
      <c r="H192" s="26">
        <f t="shared" si="17"/>
        <v>8824</v>
      </c>
      <c r="I192" s="82" t="s">
        <v>1185</v>
      </c>
      <c r="J192" s="83" t="s">
        <v>1182</v>
      </c>
      <c r="K192" s="82">
        <v>8824</v>
      </c>
      <c r="L192" s="82" t="s">
        <v>1186</v>
      </c>
      <c r="M192" s="83" t="s">
        <v>1082</v>
      </c>
      <c r="N192" s="83" t="s">
        <v>84</v>
      </c>
      <c r="O192" s="84" t="s">
        <v>1139</v>
      </c>
      <c r="P192" s="85" t="s">
        <v>1184</v>
      </c>
    </row>
    <row r="193" spans="1:16" ht="13.5" thickBot="1" x14ac:dyDescent="0.25">
      <c r="A193" s="26" t="str">
        <f t="shared" si="12"/>
        <v>OEJV 0137 </v>
      </c>
      <c r="B193" s="6" t="str">
        <f t="shared" si="13"/>
        <v>I</v>
      </c>
      <c r="C193" s="26">
        <f t="shared" si="14"/>
        <v>54969.393900000003</v>
      </c>
      <c r="D193" s="16" t="str">
        <f t="shared" si="15"/>
        <v>vis</v>
      </c>
      <c r="E193" s="81">
        <f>VLOOKUP(C193,'Active 1'!C$21:E$953,3,FALSE)</f>
        <v>8824.1065283634034</v>
      </c>
      <c r="F193" s="6" t="s">
        <v>250</v>
      </c>
      <c r="G193" s="16" t="str">
        <f t="shared" si="16"/>
        <v>54969.3939</v>
      </c>
      <c r="H193" s="26">
        <f t="shared" si="17"/>
        <v>8824</v>
      </c>
      <c r="I193" s="82" t="s">
        <v>1185</v>
      </c>
      <c r="J193" s="83" t="s">
        <v>1182</v>
      </c>
      <c r="K193" s="82">
        <v>8824</v>
      </c>
      <c r="L193" s="82" t="s">
        <v>1186</v>
      </c>
      <c r="M193" s="83" t="s">
        <v>1082</v>
      </c>
      <c r="N193" s="83" t="s">
        <v>250</v>
      </c>
      <c r="O193" s="84" t="s">
        <v>1139</v>
      </c>
      <c r="P193" s="85" t="s">
        <v>1184</v>
      </c>
    </row>
    <row r="194" spans="1:16" ht="13.5" thickBot="1" x14ac:dyDescent="0.25">
      <c r="A194" s="26" t="str">
        <f t="shared" si="12"/>
        <v> JAAVSO 38;85 </v>
      </c>
      <c r="B194" s="6" t="str">
        <f t="shared" si="13"/>
        <v>I</v>
      </c>
      <c r="C194" s="26">
        <f t="shared" si="14"/>
        <v>54986.734700000001</v>
      </c>
      <c r="D194" s="16" t="str">
        <f t="shared" si="15"/>
        <v>vis</v>
      </c>
      <c r="E194" s="81">
        <f>VLOOKUP(C194,'Active 1'!C$21:E$953,3,FALSE)</f>
        <v>8834.1069562743123</v>
      </c>
      <c r="F194" s="6" t="s">
        <v>250</v>
      </c>
      <c r="G194" s="16" t="str">
        <f t="shared" si="16"/>
        <v>54986.7347</v>
      </c>
      <c r="H194" s="26">
        <f t="shared" si="17"/>
        <v>8834</v>
      </c>
      <c r="I194" s="82" t="s">
        <v>1187</v>
      </c>
      <c r="J194" s="83" t="s">
        <v>1188</v>
      </c>
      <c r="K194" s="82">
        <v>8834</v>
      </c>
      <c r="L194" s="82" t="s">
        <v>1189</v>
      </c>
      <c r="M194" s="83" t="s">
        <v>1082</v>
      </c>
      <c r="N194" s="83" t="s">
        <v>1083</v>
      </c>
      <c r="O194" s="84" t="s">
        <v>687</v>
      </c>
      <c r="P194" s="84" t="s">
        <v>1190</v>
      </c>
    </row>
    <row r="195" spans="1:16" ht="13.5" thickBot="1" x14ac:dyDescent="0.25">
      <c r="A195" s="26" t="str">
        <f t="shared" si="12"/>
        <v> JAAVSO 38;85 </v>
      </c>
      <c r="B195" s="6" t="str">
        <f t="shared" si="13"/>
        <v>I</v>
      </c>
      <c r="C195" s="26">
        <f t="shared" si="14"/>
        <v>55059.565000000002</v>
      </c>
      <c r="D195" s="16" t="str">
        <f t="shared" si="15"/>
        <v>vis</v>
      </c>
      <c r="E195" s="81">
        <f>VLOOKUP(C195,'Active 1'!C$21:E$953,3,FALSE)</f>
        <v>8876.1081421988347</v>
      </c>
      <c r="F195" s="6" t="s">
        <v>250</v>
      </c>
      <c r="G195" s="16" t="str">
        <f t="shared" si="16"/>
        <v>55059.5650</v>
      </c>
      <c r="H195" s="26">
        <f t="shared" si="17"/>
        <v>8876</v>
      </c>
      <c r="I195" s="82" t="s">
        <v>1191</v>
      </c>
      <c r="J195" s="83" t="s">
        <v>1192</v>
      </c>
      <c r="K195" s="82">
        <v>8876</v>
      </c>
      <c r="L195" s="82" t="s">
        <v>1193</v>
      </c>
      <c r="M195" s="83" t="s">
        <v>1082</v>
      </c>
      <c r="N195" s="83" t="s">
        <v>1083</v>
      </c>
      <c r="O195" s="84" t="s">
        <v>1194</v>
      </c>
      <c r="P195" s="84" t="s">
        <v>1190</v>
      </c>
    </row>
    <row r="196" spans="1:16" ht="13.5" thickBot="1" x14ac:dyDescent="0.25">
      <c r="A196" s="26" t="str">
        <f t="shared" si="12"/>
        <v> JAAVSO 39;94 </v>
      </c>
      <c r="B196" s="6" t="str">
        <f t="shared" si="13"/>
        <v>I</v>
      </c>
      <c r="C196" s="26">
        <f t="shared" si="14"/>
        <v>55305.803599999999</v>
      </c>
      <c r="D196" s="16" t="str">
        <f t="shared" si="15"/>
        <v>vis</v>
      </c>
      <c r="E196" s="81">
        <f>VLOOKUP(C196,'Active 1'!C$21:E$953,3,FALSE)</f>
        <v>9018.1137802422581</v>
      </c>
      <c r="F196" s="6" t="s">
        <v>250</v>
      </c>
      <c r="G196" s="16" t="str">
        <f t="shared" si="16"/>
        <v>55305.8036</v>
      </c>
      <c r="H196" s="26">
        <f t="shared" si="17"/>
        <v>9018</v>
      </c>
      <c r="I196" s="82" t="s">
        <v>1195</v>
      </c>
      <c r="J196" s="83" t="s">
        <v>1196</v>
      </c>
      <c r="K196" s="82">
        <v>9018</v>
      </c>
      <c r="L196" s="82" t="s">
        <v>1197</v>
      </c>
      <c r="M196" s="83" t="s">
        <v>1082</v>
      </c>
      <c r="N196" s="83" t="s">
        <v>1083</v>
      </c>
      <c r="O196" s="84" t="s">
        <v>687</v>
      </c>
      <c r="P196" s="84" t="s">
        <v>1198</v>
      </c>
    </row>
    <row r="197" spans="1:16" ht="13.5" thickBot="1" x14ac:dyDescent="0.25">
      <c r="A197" s="26" t="str">
        <f t="shared" si="12"/>
        <v>BAVM 214 </v>
      </c>
      <c r="B197" s="6" t="str">
        <f t="shared" si="13"/>
        <v>I</v>
      </c>
      <c r="C197" s="26">
        <f t="shared" si="14"/>
        <v>55340.486100000002</v>
      </c>
      <c r="D197" s="16" t="str">
        <f t="shared" si="15"/>
        <v>vis</v>
      </c>
      <c r="E197" s="81">
        <f>VLOOKUP(C197,'Active 1'!C$21:E$953,3,FALSE)</f>
        <v>9038.1151550934865</v>
      </c>
      <c r="F197" s="6" t="s">
        <v>250</v>
      </c>
      <c r="G197" s="16" t="str">
        <f t="shared" si="16"/>
        <v>55340.4861</v>
      </c>
      <c r="H197" s="26">
        <f t="shared" si="17"/>
        <v>9038</v>
      </c>
      <c r="I197" s="82" t="s">
        <v>1202</v>
      </c>
      <c r="J197" s="83" t="s">
        <v>1200</v>
      </c>
      <c r="K197" s="82">
        <v>9038</v>
      </c>
      <c r="L197" s="82" t="s">
        <v>1203</v>
      </c>
      <c r="M197" s="83" t="s">
        <v>1082</v>
      </c>
      <c r="N197" s="83" t="s">
        <v>1161</v>
      </c>
      <c r="O197" s="84" t="s">
        <v>1162</v>
      </c>
      <c r="P197" s="85" t="s">
        <v>1204</v>
      </c>
    </row>
    <row r="198" spans="1:16" ht="13.5" thickBot="1" x14ac:dyDescent="0.25">
      <c r="A198" s="26" t="str">
        <f t="shared" si="12"/>
        <v>OEJV 0137 </v>
      </c>
      <c r="B198" s="6" t="str">
        <f t="shared" si="13"/>
        <v>I</v>
      </c>
      <c r="C198" s="26">
        <f t="shared" si="14"/>
        <v>55340.486100000002</v>
      </c>
      <c r="D198" s="16" t="str">
        <f t="shared" si="15"/>
        <v>vis</v>
      </c>
      <c r="E198" s="81">
        <f>VLOOKUP(C198,'Active 1'!C$21:E$953,3,FALSE)</f>
        <v>9038.1151550934865</v>
      </c>
      <c r="F198" s="6" t="s">
        <v>250</v>
      </c>
      <c r="G198" s="16" t="str">
        <f t="shared" si="16"/>
        <v>55340.4861</v>
      </c>
      <c r="H198" s="26">
        <f t="shared" si="17"/>
        <v>9038</v>
      </c>
      <c r="I198" s="82" t="s">
        <v>1202</v>
      </c>
      <c r="J198" s="83" t="s">
        <v>1200</v>
      </c>
      <c r="K198" s="82">
        <v>9038</v>
      </c>
      <c r="L198" s="82" t="s">
        <v>1203</v>
      </c>
      <c r="M198" s="83" t="s">
        <v>1082</v>
      </c>
      <c r="N198" s="83" t="s">
        <v>84</v>
      </c>
      <c r="O198" s="84" t="s">
        <v>1139</v>
      </c>
      <c r="P198" s="85" t="s">
        <v>1184</v>
      </c>
    </row>
    <row r="199" spans="1:16" ht="13.5" thickBot="1" x14ac:dyDescent="0.25">
      <c r="A199" s="26" t="str">
        <f t="shared" si="12"/>
        <v>IBVS 5992 </v>
      </c>
      <c r="B199" s="6" t="str">
        <f t="shared" si="13"/>
        <v>I</v>
      </c>
      <c r="C199" s="26">
        <f t="shared" si="14"/>
        <v>55690.769399999997</v>
      </c>
      <c r="D199" s="16" t="str">
        <f t="shared" si="15"/>
        <v>vis</v>
      </c>
      <c r="E199" s="81">
        <f>VLOOKUP(C199,'Active 1'!C$21:E$953,3,FALSE)</f>
        <v>9240.1233029324358</v>
      </c>
      <c r="F199" s="6" t="s">
        <v>250</v>
      </c>
      <c r="G199" s="16" t="str">
        <f t="shared" si="16"/>
        <v>55690.7694</v>
      </c>
      <c r="H199" s="26">
        <f t="shared" si="17"/>
        <v>9240</v>
      </c>
      <c r="I199" s="82" t="s">
        <v>1205</v>
      </c>
      <c r="J199" s="83" t="s">
        <v>1206</v>
      </c>
      <c r="K199" s="82">
        <v>9240</v>
      </c>
      <c r="L199" s="82" t="s">
        <v>1207</v>
      </c>
      <c r="M199" s="83" t="s">
        <v>1082</v>
      </c>
      <c r="N199" s="83" t="s">
        <v>250</v>
      </c>
      <c r="O199" s="84" t="s">
        <v>632</v>
      </c>
      <c r="P199" s="85" t="s">
        <v>1208</v>
      </c>
    </row>
    <row r="200" spans="1:16" ht="13.5" thickBot="1" x14ac:dyDescent="0.25">
      <c r="A200" s="26" t="str">
        <f t="shared" si="12"/>
        <v> JAAVSO 41;122 </v>
      </c>
      <c r="B200" s="6" t="str">
        <f t="shared" si="13"/>
        <v>I</v>
      </c>
      <c r="C200" s="26">
        <f t="shared" si="14"/>
        <v>56075.736100000002</v>
      </c>
      <c r="D200" s="16" t="str">
        <f t="shared" si="15"/>
        <v>vis</v>
      </c>
      <c r="E200" s="81">
        <f>VLOOKUP(C200,'Active 1'!C$21:E$953,3,FALSE)</f>
        <v>9462.1333446520221</v>
      </c>
      <c r="F200" s="6" t="s">
        <v>250</v>
      </c>
      <c r="G200" s="16" t="str">
        <f t="shared" si="16"/>
        <v>56075.7361</v>
      </c>
      <c r="H200" s="26">
        <f t="shared" si="17"/>
        <v>9462</v>
      </c>
      <c r="I200" s="82" t="s">
        <v>1209</v>
      </c>
      <c r="J200" s="83" t="s">
        <v>1210</v>
      </c>
      <c r="K200" s="82">
        <v>9462</v>
      </c>
      <c r="L200" s="82" t="s">
        <v>1211</v>
      </c>
      <c r="M200" s="83" t="s">
        <v>1082</v>
      </c>
      <c r="N200" s="83" t="s">
        <v>250</v>
      </c>
      <c r="O200" s="84" t="s">
        <v>687</v>
      </c>
      <c r="P200" s="84" t="s">
        <v>1212</v>
      </c>
    </row>
    <row r="201" spans="1:16" ht="13.5" thickBot="1" x14ac:dyDescent="0.25">
      <c r="A201" s="26" t="str">
        <f t="shared" si="12"/>
        <v>IBVS 6125 </v>
      </c>
      <c r="B201" s="6" t="str">
        <f t="shared" si="13"/>
        <v>II</v>
      </c>
      <c r="C201" s="26">
        <f t="shared" si="14"/>
        <v>56416.479500000001</v>
      </c>
      <c r="D201" s="16" t="str">
        <f t="shared" si="15"/>
        <v>vis</v>
      </c>
      <c r="E201" s="81">
        <f>VLOOKUP(C201,'Active 1'!C$21:E$953,3,FALSE)</f>
        <v>9658.6398384595959</v>
      </c>
      <c r="F201" s="6" t="s">
        <v>250</v>
      </c>
      <c r="G201" s="16" t="str">
        <f t="shared" si="16"/>
        <v>56416.4795</v>
      </c>
      <c r="H201" s="26">
        <f t="shared" si="17"/>
        <v>9658.5</v>
      </c>
      <c r="I201" s="82" t="s">
        <v>1219</v>
      </c>
      <c r="J201" s="83" t="s">
        <v>1220</v>
      </c>
      <c r="K201" s="82">
        <v>9658.5</v>
      </c>
      <c r="L201" s="82" t="s">
        <v>1221</v>
      </c>
      <c r="M201" s="83" t="s">
        <v>1082</v>
      </c>
      <c r="N201" s="83" t="s">
        <v>1222</v>
      </c>
      <c r="O201" s="84" t="s">
        <v>1223</v>
      </c>
      <c r="P201" s="85" t="s">
        <v>1224</v>
      </c>
    </row>
    <row r="202" spans="1:16" ht="13.5" thickBot="1" x14ac:dyDescent="0.25">
      <c r="A202" s="26" t="str">
        <f t="shared" si="12"/>
        <v> JAAVSO 41;328 </v>
      </c>
      <c r="B202" s="6" t="str">
        <f t="shared" si="13"/>
        <v>I</v>
      </c>
      <c r="C202" s="26">
        <f t="shared" si="14"/>
        <v>56460.6944</v>
      </c>
      <c r="D202" s="16" t="str">
        <f t="shared" si="15"/>
        <v>vis</v>
      </c>
      <c r="E202" s="81">
        <f>VLOOKUP(C202,'Active 1'!C$21:E$953,3,FALSE)</f>
        <v>9684.138542097151</v>
      </c>
      <c r="F202" s="6" t="s">
        <v>250</v>
      </c>
      <c r="G202" s="16" t="str">
        <f t="shared" si="16"/>
        <v>56460.6944</v>
      </c>
      <c r="H202" s="26">
        <f t="shared" si="17"/>
        <v>9684</v>
      </c>
      <c r="I202" s="82" t="s">
        <v>1225</v>
      </c>
      <c r="J202" s="83" t="s">
        <v>1226</v>
      </c>
      <c r="K202" s="82">
        <v>9684</v>
      </c>
      <c r="L202" s="82" t="s">
        <v>1227</v>
      </c>
      <c r="M202" s="83" t="s">
        <v>1082</v>
      </c>
      <c r="N202" s="83" t="s">
        <v>250</v>
      </c>
      <c r="O202" s="84" t="s">
        <v>687</v>
      </c>
      <c r="P202" s="84" t="s">
        <v>1228</v>
      </c>
    </row>
    <row r="203" spans="1:16" ht="13.5" thickBot="1" x14ac:dyDescent="0.25">
      <c r="A203" s="26" t="str">
        <f t="shared" ref="A203:A266" si="18">P203</f>
        <v>BAVM 238 </v>
      </c>
      <c r="B203" s="6" t="str">
        <f t="shared" ref="B203:B266" si="19">IF(H203=INT(H203),"I","II")</f>
        <v>I</v>
      </c>
      <c r="C203" s="26">
        <f t="shared" ref="C203:C266" si="20">1*G203</f>
        <v>56814.445500000002</v>
      </c>
      <c r="D203" s="16" t="str">
        <f t="shared" ref="D203:D266" si="21">VLOOKUP(F203,I$1:J$5,2,FALSE)</f>
        <v>vis</v>
      </c>
      <c r="E203" s="81">
        <f>VLOOKUP(C203,'Active 1'!C$21:E$953,3,FALSE)</f>
        <v>9888.1465679065223</v>
      </c>
      <c r="F203" s="6" t="s">
        <v>250</v>
      </c>
      <c r="G203" s="16" t="str">
        <f t="shared" ref="G203:G266" si="22">MID(I203,3,LEN(I203)-3)</f>
        <v>56814.4455</v>
      </c>
      <c r="H203" s="26">
        <f t="shared" ref="H203:H266" si="23">1*K203</f>
        <v>9888</v>
      </c>
      <c r="I203" s="82" t="s">
        <v>1229</v>
      </c>
      <c r="J203" s="83" t="s">
        <v>1230</v>
      </c>
      <c r="K203" s="82">
        <v>9888</v>
      </c>
      <c r="L203" s="82" t="s">
        <v>1231</v>
      </c>
      <c r="M203" s="83" t="s">
        <v>1082</v>
      </c>
      <c r="N203" s="83" t="s">
        <v>1161</v>
      </c>
      <c r="O203" s="84" t="s">
        <v>1162</v>
      </c>
      <c r="P203" s="85" t="s">
        <v>1232</v>
      </c>
    </row>
    <row r="204" spans="1:16" ht="13.5" thickBot="1" x14ac:dyDescent="0.25">
      <c r="A204" s="26" t="str">
        <f t="shared" si="18"/>
        <v> HA 113.74 </v>
      </c>
      <c r="B204" s="6" t="str">
        <f t="shared" si="19"/>
        <v>I</v>
      </c>
      <c r="C204" s="26">
        <f t="shared" si="20"/>
        <v>22244.9</v>
      </c>
      <c r="D204" s="16" t="str">
        <f t="shared" si="21"/>
        <v>vis</v>
      </c>
      <c r="E204" s="81">
        <f>VLOOKUP(C204,'Active 1'!C$21:E$953,3,FALSE)</f>
        <v>-10048.087497746545</v>
      </c>
      <c r="F204" s="6" t="s">
        <v>250</v>
      </c>
      <c r="G204" s="16" t="str">
        <f t="shared" si="22"/>
        <v>22244.900</v>
      </c>
      <c r="H204" s="26">
        <f t="shared" si="23"/>
        <v>-10048</v>
      </c>
      <c r="I204" s="82" t="s">
        <v>281</v>
      </c>
      <c r="J204" s="83" t="s">
        <v>282</v>
      </c>
      <c r="K204" s="82">
        <v>-10048</v>
      </c>
      <c r="L204" s="82" t="s">
        <v>283</v>
      </c>
      <c r="M204" s="83" t="s">
        <v>280</v>
      </c>
      <c r="N204" s="83"/>
      <c r="O204" s="84" t="s">
        <v>284</v>
      </c>
      <c r="P204" s="84" t="s">
        <v>285</v>
      </c>
    </row>
    <row r="205" spans="1:16" ht="13.5" thickBot="1" x14ac:dyDescent="0.25">
      <c r="A205" s="26" t="str">
        <f t="shared" si="18"/>
        <v> PZ 3.77 </v>
      </c>
      <c r="B205" s="6" t="str">
        <f t="shared" si="19"/>
        <v>I</v>
      </c>
      <c r="C205" s="26">
        <f t="shared" si="20"/>
        <v>25794.423999999999</v>
      </c>
      <c r="D205" s="16" t="str">
        <f t="shared" si="21"/>
        <v>vis</v>
      </c>
      <c r="E205" s="81">
        <f>VLOOKUP(C205,'Active 1'!C$21:E$953,3,FALSE)</f>
        <v>-8001.0793504842932</v>
      </c>
      <c r="F205" s="6" t="s">
        <v>250</v>
      </c>
      <c r="G205" s="16" t="str">
        <f t="shared" si="22"/>
        <v>25794.424</v>
      </c>
      <c r="H205" s="26">
        <f t="shared" si="23"/>
        <v>-8001</v>
      </c>
      <c r="I205" s="82" t="s">
        <v>286</v>
      </c>
      <c r="J205" s="83" t="s">
        <v>287</v>
      </c>
      <c r="K205" s="82">
        <v>-8001</v>
      </c>
      <c r="L205" s="82" t="s">
        <v>288</v>
      </c>
      <c r="M205" s="83" t="s">
        <v>289</v>
      </c>
      <c r="N205" s="83"/>
      <c r="O205" s="84" t="s">
        <v>290</v>
      </c>
      <c r="P205" s="84" t="s">
        <v>291</v>
      </c>
    </row>
    <row r="206" spans="1:16" ht="13.5" thickBot="1" x14ac:dyDescent="0.25">
      <c r="A206" s="26" t="str">
        <f t="shared" si="18"/>
        <v> PZ 3.77 </v>
      </c>
      <c r="B206" s="6" t="str">
        <f t="shared" si="19"/>
        <v>I</v>
      </c>
      <c r="C206" s="26">
        <f t="shared" si="20"/>
        <v>26082.225999999999</v>
      </c>
      <c r="D206" s="16" t="str">
        <f t="shared" si="21"/>
        <v>vis</v>
      </c>
      <c r="E206" s="81">
        <f>VLOOKUP(C206,'Active 1'!C$21:E$953,3,FALSE)</f>
        <v>-7835.1041271026879</v>
      </c>
      <c r="F206" s="6" t="s">
        <v>250</v>
      </c>
      <c r="G206" s="16" t="str">
        <f t="shared" si="22"/>
        <v>26082.226</v>
      </c>
      <c r="H206" s="26">
        <f t="shared" si="23"/>
        <v>-7835</v>
      </c>
      <c r="I206" s="82" t="s">
        <v>292</v>
      </c>
      <c r="J206" s="83" t="s">
        <v>293</v>
      </c>
      <c r="K206" s="82">
        <v>-7835</v>
      </c>
      <c r="L206" s="82" t="s">
        <v>294</v>
      </c>
      <c r="M206" s="83" t="s">
        <v>289</v>
      </c>
      <c r="N206" s="83"/>
      <c r="O206" s="84" t="s">
        <v>290</v>
      </c>
      <c r="P206" s="84" t="s">
        <v>291</v>
      </c>
    </row>
    <row r="207" spans="1:16" ht="13.5" thickBot="1" x14ac:dyDescent="0.25">
      <c r="A207" s="26" t="str">
        <f t="shared" si="18"/>
        <v> PZ 3.77 </v>
      </c>
      <c r="B207" s="6" t="str">
        <f t="shared" si="19"/>
        <v>I</v>
      </c>
      <c r="C207" s="26">
        <f t="shared" si="20"/>
        <v>26094.403999999999</v>
      </c>
      <c r="D207" s="16" t="str">
        <f t="shared" si="21"/>
        <v>vis</v>
      </c>
      <c r="E207" s="81">
        <f>VLOOKUP(C207,'Active 1'!C$21:E$953,3,FALSE)</f>
        <v>-7828.0810825430908</v>
      </c>
      <c r="F207" s="6" t="s">
        <v>250</v>
      </c>
      <c r="G207" s="16" t="str">
        <f t="shared" si="22"/>
        <v>26094.404</v>
      </c>
      <c r="H207" s="26">
        <f t="shared" si="23"/>
        <v>-7828</v>
      </c>
      <c r="I207" s="82" t="s">
        <v>295</v>
      </c>
      <c r="J207" s="83" t="s">
        <v>296</v>
      </c>
      <c r="K207" s="82">
        <v>-7828</v>
      </c>
      <c r="L207" s="82" t="s">
        <v>297</v>
      </c>
      <c r="M207" s="83" t="s">
        <v>289</v>
      </c>
      <c r="N207" s="83"/>
      <c r="O207" s="84" t="s">
        <v>290</v>
      </c>
      <c r="P207" s="84" t="s">
        <v>291</v>
      </c>
    </row>
    <row r="208" spans="1:16" ht="13.5" thickBot="1" x14ac:dyDescent="0.25">
      <c r="A208" s="26" t="str">
        <f t="shared" si="18"/>
        <v> PZ 3.77 </v>
      </c>
      <c r="B208" s="6" t="str">
        <f t="shared" si="19"/>
        <v>I</v>
      </c>
      <c r="C208" s="26">
        <f t="shared" si="20"/>
        <v>26120.416000000001</v>
      </c>
      <c r="D208" s="16" t="str">
        <f t="shared" si="21"/>
        <v>vis</v>
      </c>
      <c r="E208" s="81">
        <f>VLOOKUP(C208,'Active 1'!C$21:E$953,3,FALSE)</f>
        <v>-7813.0799793172519</v>
      </c>
      <c r="F208" s="6" t="s">
        <v>250</v>
      </c>
      <c r="G208" s="16" t="str">
        <f t="shared" si="22"/>
        <v>26120.416</v>
      </c>
      <c r="H208" s="26">
        <f t="shared" si="23"/>
        <v>-7813</v>
      </c>
      <c r="I208" s="82" t="s">
        <v>298</v>
      </c>
      <c r="J208" s="83" t="s">
        <v>299</v>
      </c>
      <c r="K208" s="82">
        <v>-7813</v>
      </c>
      <c r="L208" s="82" t="s">
        <v>300</v>
      </c>
      <c r="M208" s="83" t="s">
        <v>289</v>
      </c>
      <c r="N208" s="83"/>
      <c r="O208" s="84" t="s">
        <v>290</v>
      </c>
      <c r="P208" s="84" t="s">
        <v>291</v>
      </c>
    </row>
    <row r="209" spans="1:16" ht="13.5" thickBot="1" x14ac:dyDescent="0.25">
      <c r="A209" s="26" t="str">
        <f t="shared" si="18"/>
        <v> PZ 3.77 </v>
      </c>
      <c r="B209" s="6" t="str">
        <f t="shared" si="19"/>
        <v>I</v>
      </c>
      <c r="C209" s="26">
        <f t="shared" si="20"/>
        <v>26212.319</v>
      </c>
      <c r="D209" s="16" t="str">
        <f t="shared" si="21"/>
        <v>vis</v>
      </c>
      <c r="E209" s="81">
        <f>VLOOKUP(C209,'Active 1'!C$21:E$953,3,FALSE)</f>
        <v>-7760.0795798952904</v>
      </c>
      <c r="F209" s="6" t="s">
        <v>250</v>
      </c>
      <c r="G209" s="16" t="str">
        <f t="shared" si="22"/>
        <v>26212.319</v>
      </c>
      <c r="H209" s="26">
        <f t="shared" si="23"/>
        <v>-7760</v>
      </c>
      <c r="I209" s="82" t="s">
        <v>301</v>
      </c>
      <c r="J209" s="83" t="s">
        <v>302</v>
      </c>
      <c r="K209" s="82">
        <v>-7760</v>
      </c>
      <c r="L209" s="82" t="s">
        <v>288</v>
      </c>
      <c r="M209" s="83" t="s">
        <v>289</v>
      </c>
      <c r="N209" s="83"/>
      <c r="O209" s="84" t="s">
        <v>290</v>
      </c>
      <c r="P209" s="84" t="s">
        <v>291</v>
      </c>
    </row>
    <row r="210" spans="1:16" ht="13.5" thickBot="1" x14ac:dyDescent="0.25">
      <c r="A210" s="26" t="str">
        <f t="shared" si="18"/>
        <v> PZ 3.77 </v>
      </c>
      <c r="B210" s="6" t="str">
        <f t="shared" si="19"/>
        <v>I</v>
      </c>
      <c r="C210" s="26">
        <f t="shared" si="20"/>
        <v>26219.254000000001</v>
      </c>
      <c r="D210" s="16" t="str">
        <f t="shared" si="21"/>
        <v>vis</v>
      </c>
      <c r="E210" s="81">
        <f>VLOOKUP(C210,'Active 1'!C$21:E$953,3,FALSE)</f>
        <v>-7756.0801699740541</v>
      </c>
      <c r="F210" s="6" t="s">
        <v>250</v>
      </c>
      <c r="G210" s="16" t="str">
        <f t="shared" si="22"/>
        <v>26219.254</v>
      </c>
      <c r="H210" s="26">
        <f t="shared" si="23"/>
        <v>-7756</v>
      </c>
      <c r="I210" s="82" t="s">
        <v>303</v>
      </c>
      <c r="J210" s="83" t="s">
        <v>304</v>
      </c>
      <c r="K210" s="82">
        <v>-7756</v>
      </c>
      <c r="L210" s="82" t="s">
        <v>300</v>
      </c>
      <c r="M210" s="83" t="s">
        <v>289</v>
      </c>
      <c r="N210" s="83"/>
      <c r="O210" s="84" t="s">
        <v>290</v>
      </c>
      <c r="P210" s="84" t="s">
        <v>291</v>
      </c>
    </row>
    <row r="211" spans="1:16" ht="13.5" thickBot="1" x14ac:dyDescent="0.25">
      <c r="A211" s="26" t="str">
        <f t="shared" si="18"/>
        <v> AAC 2.124 </v>
      </c>
      <c r="B211" s="6" t="str">
        <f t="shared" si="19"/>
        <v>I</v>
      </c>
      <c r="C211" s="26">
        <f t="shared" si="20"/>
        <v>27162.563999999998</v>
      </c>
      <c r="D211" s="16" t="str">
        <f t="shared" si="21"/>
        <v>vis</v>
      </c>
      <c r="E211" s="81">
        <f>VLOOKUP(C211,'Active 1'!C$21:E$953,3,FALSE)</f>
        <v>-7212.0739157850558</v>
      </c>
      <c r="F211" s="6" t="s">
        <v>250</v>
      </c>
      <c r="G211" s="16" t="str">
        <f t="shared" si="22"/>
        <v>27162.564</v>
      </c>
      <c r="H211" s="26">
        <f t="shared" si="23"/>
        <v>-7212</v>
      </c>
      <c r="I211" s="82" t="s">
        <v>305</v>
      </c>
      <c r="J211" s="83" t="s">
        <v>306</v>
      </c>
      <c r="K211" s="82">
        <v>-7212</v>
      </c>
      <c r="L211" s="82" t="s">
        <v>307</v>
      </c>
      <c r="M211" s="83" t="s">
        <v>289</v>
      </c>
      <c r="N211" s="83"/>
      <c r="O211" s="84" t="s">
        <v>308</v>
      </c>
      <c r="P211" s="84" t="s">
        <v>309</v>
      </c>
    </row>
    <row r="212" spans="1:16" ht="13.5" thickBot="1" x14ac:dyDescent="0.25">
      <c r="A212" s="26" t="str">
        <f t="shared" si="18"/>
        <v> AAC 2.62 </v>
      </c>
      <c r="B212" s="6" t="str">
        <f t="shared" si="19"/>
        <v>I</v>
      </c>
      <c r="C212" s="26">
        <f t="shared" si="20"/>
        <v>27188.576000000001</v>
      </c>
      <c r="D212" s="16" t="str">
        <f t="shared" si="21"/>
        <v>vis</v>
      </c>
      <c r="E212" s="81">
        <f>VLOOKUP(C212,'Active 1'!C$21:E$953,3,FALSE)</f>
        <v>-7197.0728125592177</v>
      </c>
      <c r="F212" s="6" t="s">
        <v>250</v>
      </c>
      <c r="G212" s="16" t="str">
        <f t="shared" si="22"/>
        <v>27188.576</v>
      </c>
      <c r="H212" s="26">
        <f t="shared" si="23"/>
        <v>-7197</v>
      </c>
      <c r="I212" s="82" t="s">
        <v>310</v>
      </c>
      <c r="J212" s="83" t="s">
        <v>311</v>
      </c>
      <c r="K212" s="82">
        <v>-7197</v>
      </c>
      <c r="L212" s="82" t="s">
        <v>312</v>
      </c>
      <c r="M212" s="83" t="s">
        <v>289</v>
      </c>
      <c r="N212" s="83"/>
      <c r="O212" s="84" t="s">
        <v>308</v>
      </c>
      <c r="P212" s="84" t="s">
        <v>313</v>
      </c>
    </row>
    <row r="213" spans="1:16" ht="13.5" thickBot="1" x14ac:dyDescent="0.25">
      <c r="A213" s="26" t="str">
        <f t="shared" si="18"/>
        <v> AAC 2.124 </v>
      </c>
      <c r="B213" s="6" t="str">
        <f t="shared" si="19"/>
        <v>I</v>
      </c>
      <c r="C213" s="26">
        <f t="shared" si="20"/>
        <v>27190.313999999998</v>
      </c>
      <c r="D213" s="16" t="str">
        <f t="shared" si="21"/>
        <v>vis</v>
      </c>
      <c r="E213" s="81">
        <f>VLOOKUP(C213,'Active 1'!C$21:E$953,3,FALSE)</f>
        <v>-7196.0705091067157</v>
      </c>
      <c r="F213" s="6" t="s">
        <v>250</v>
      </c>
      <c r="G213" s="16" t="str">
        <f t="shared" si="22"/>
        <v>27190.314</v>
      </c>
      <c r="H213" s="26">
        <f t="shared" si="23"/>
        <v>-7196</v>
      </c>
      <c r="I213" s="82" t="s">
        <v>314</v>
      </c>
      <c r="J213" s="83" t="s">
        <v>315</v>
      </c>
      <c r="K213" s="82">
        <v>-7196</v>
      </c>
      <c r="L213" s="82" t="s">
        <v>316</v>
      </c>
      <c r="M213" s="83" t="s">
        <v>289</v>
      </c>
      <c r="N213" s="83"/>
      <c r="O213" s="84" t="s">
        <v>308</v>
      </c>
      <c r="P213" s="84" t="s">
        <v>309</v>
      </c>
    </row>
    <row r="214" spans="1:16" ht="13.5" thickBot="1" x14ac:dyDescent="0.25">
      <c r="A214" s="26" t="str">
        <f t="shared" si="18"/>
        <v> AAC 2.124 </v>
      </c>
      <c r="B214" s="6" t="str">
        <f t="shared" si="19"/>
        <v>I</v>
      </c>
      <c r="C214" s="26">
        <f t="shared" si="20"/>
        <v>27221.526000000002</v>
      </c>
      <c r="D214" s="16" t="str">
        <f t="shared" si="21"/>
        <v>vis</v>
      </c>
      <c r="E214" s="81">
        <f>VLOOKUP(C214,'Active 1'!C$21:E$953,3,FALSE)</f>
        <v>-7178.0705693141254</v>
      </c>
      <c r="F214" s="6" t="s">
        <v>250</v>
      </c>
      <c r="G214" s="16" t="str">
        <f t="shared" si="22"/>
        <v>27221.526</v>
      </c>
      <c r="H214" s="26">
        <f t="shared" si="23"/>
        <v>-7178</v>
      </c>
      <c r="I214" s="82" t="s">
        <v>317</v>
      </c>
      <c r="J214" s="83" t="s">
        <v>318</v>
      </c>
      <c r="K214" s="82">
        <v>-7178</v>
      </c>
      <c r="L214" s="82" t="s">
        <v>316</v>
      </c>
      <c r="M214" s="83" t="s">
        <v>289</v>
      </c>
      <c r="N214" s="83"/>
      <c r="O214" s="84" t="s">
        <v>308</v>
      </c>
      <c r="P214" s="84" t="s">
        <v>309</v>
      </c>
    </row>
    <row r="215" spans="1:16" ht="13.5" thickBot="1" x14ac:dyDescent="0.25">
      <c r="A215" s="26" t="str">
        <f t="shared" si="18"/>
        <v> AAC 2.124 </v>
      </c>
      <c r="B215" s="6" t="str">
        <f t="shared" si="19"/>
        <v>I</v>
      </c>
      <c r="C215" s="26">
        <f t="shared" si="20"/>
        <v>27247.534</v>
      </c>
      <c r="D215" s="16" t="str">
        <f t="shared" si="21"/>
        <v>vis</v>
      </c>
      <c r="E215" s="81">
        <f>VLOOKUP(C215,'Active 1'!C$21:E$953,3,FALSE)</f>
        <v>-7163.071772885648</v>
      </c>
      <c r="F215" s="6" t="s">
        <v>250</v>
      </c>
      <c r="G215" s="16" t="str">
        <f t="shared" si="22"/>
        <v>27247.534</v>
      </c>
      <c r="H215" s="26">
        <f t="shared" si="23"/>
        <v>-7163</v>
      </c>
      <c r="I215" s="82" t="s">
        <v>319</v>
      </c>
      <c r="J215" s="83" t="s">
        <v>320</v>
      </c>
      <c r="K215" s="82">
        <v>-7163</v>
      </c>
      <c r="L215" s="82" t="s">
        <v>321</v>
      </c>
      <c r="M215" s="83" t="s">
        <v>289</v>
      </c>
      <c r="N215" s="83"/>
      <c r="O215" s="84" t="s">
        <v>308</v>
      </c>
      <c r="P215" s="84" t="s">
        <v>309</v>
      </c>
    </row>
    <row r="216" spans="1:16" ht="13.5" thickBot="1" x14ac:dyDescent="0.25">
      <c r="A216" s="26" t="str">
        <f t="shared" si="18"/>
        <v> AAC 2.124 </v>
      </c>
      <c r="B216" s="6" t="str">
        <f t="shared" si="19"/>
        <v>I</v>
      </c>
      <c r="C216" s="26">
        <f t="shared" si="20"/>
        <v>27327.302</v>
      </c>
      <c r="D216" s="16" t="str">
        <f t="shared" si="21"/>
        <v>vis</v>
      </c>
      <c r="E216" s="81">
        <f>VLOOKUP(C216,'Active 1'!C$21:E$953,3,FALSE)</f>
        <v>-7117.0696199516733</v>
      </c>
      <c r="F216" s="6" t="s">
        <v>250</v>
      </c>
      <c r="G216" s="16" t="str">
        <f t="shared" si="22"/>
        <v>27327.302</v>
      </c>
      <c r="H216" s="26">
        <f t="shared" si="23"/>
        <v>-7117</v>
      </c>
      <c r="I216" s="82" t="s">
        <v>322</v>
      </c>
      <c r="J216" s="83" t="s">
        <v>323</v>
      </c>
      <c r="K216" s="82">
        <v>-7117</v>
      </c>
      <c r="L216" s="82" t="s">
        <v>324</v>
      </c>
      <c r="M216" s="83" t="s">
        <v>289</v>
      </c>
      <c r="N216" s="83"/>
      <c r="O216" s="84" t="s">
        <v>308</v>
      </c>
      <c r="P216" s="84" t="s">
        <v>309</v>
      </c>
    </row>
    <row r="217" spans="1:16" ht="13.5" thickBot="1" x14ac:dyDescent="0.25">
      <c r="A217" s="26" t="str">
        <f t="shared" si="18"/>
        <v> AAC 2.124 </v>
      </c>
      <c r="B217" s="6" t="str">
        <f t="shared" si="19"/>
        <v>I</v>
      </c>
      <c r="C217" s="26">
        <f t="shared" si="20"/>
        <v>27535.386999999999</v>
      </c>
      <c r="D217" s="16" t="str">
        <f t="shared" si="21"/>
        <v>vis</v>
      </c>
      <c r="E217" s="81">
        <f>VLOOKUP(C217,'Active 1'!C$21:E$953,3,FALSE)</f>
        <v>-6997.0671378377156</v>
      </c>
      <c r="F217" s="6" t="s">
        <v>250</v>
      </c>
      <c r="G217" s="16" t="str">
        <f t="shared" si="22"/>
        <v>27535.387</v>
      </c>
      <c r="H217" s="26">
        <f t="shared" si="23"/>
        <v>-6997</v>
      </c>
      <c r="I217" s="82" t="s">
        <v>325</v>
      </c>
      <c r="J217" s="83" t="s">
        <v>326</v>
      </c>
      <c r="K217" s="82">
        <v>-6997</v>
      </c>
      <c r="L217" s="82" t="s">
        <v>327</v>
      </c>
      <c r="M217" s="83" t="s">
        <v>289</v>
      </c>
      <c r="N217" s="83"/>
      <c r="O217" s="84" t="s">
        <v>308</v>
      </c>
      <c r="P217" s="84" t="s">
        <v>309</v>
      </c>
    </row>
    <row r="218" spans="1:16" ht="13.5" thickBot="1" x14ac:dyDescent="0.25">
      <c r="A218" s="26" t="str">
        <f t="shared" si="18"/>
        <v> AAC 2.124 </v>
      </c>
      <c r="B218" s="6" t="str">
        <f t="shared" si="19"/>
        <v>I</v>
      </c>
      <c r="C218" s="26">
        <f t="shared" si="20"/>
        <v>27573.536</v>
      </c>
      <c r="D218" s="16" t="str">
        <f t="shared" si="21"/>
        <v>vis</v>
      </c>
      <c r="E218" s="81">
        <f>VLOOKUP(C218,'Active 1'!C$21:E$953,3,FALSE)</f>
        <v>-6975.0666347252109</v>
      </c>
      <c r="F218" s="6" t="s">
        <v>250</v>
      </c>
      <c r="G218" s="16" t="str">
        <f t="shared" si="22"/>
        <v>27573.536</v>
      </c>
      <c r="H218" s="26">
        <f t="shared" si="23"/>
        <v>-6975</v>
      </c>
      <c r="I218" s="82" t="s">
        <v>328</v>
      </c>
      <c r="J218" s="83" t="s">
        <v>329</v>
      </c>
      <c r="K218" s="82">
        <v>-6975</v>
      </c>
      <c r="L218" s="82" t="s">
        <v>327</v>
      </c>
      <c r="M218" s="83" t="s">
        <v>289</v>
      </c>
      <c r="N218" s="83"/>
      <c r="O218" s="84" t="s">
        <v>308</v>
      </c>
      <c r="P218" s="84" t="s">
        <v>309</v>
      </c>
    </row>
    <row r="219" spans="1:16" ht="13.5" thickBot="1" x14ac:dyDescent="0.25">
      <c r="A219" s="26" t="str">
        <f t="shared" si="18"/>
        <v> AAC 2.124 </v>
      </c>
      <c r="B219" s="6" t="str">
        <f t="shared" si="19"/>
        <v>I</v>
      </c>
      <c r="C219" s="26">
        <f t="shared" si="20"/>
        <v>27606.484</v>
      </c>
      <c r="D219" s="16" t="str">
        <f t="shared" si="21"/>
        <v>vis</v>
      </c>
      <c r="E219" s="81">
        <f>VLOOKUP(C219,'Active 1'!C$21:E$953,3,FALSE)</f>
        <v>-6956.0655448787984</v>
      </c>
      <c r="F219" s="6" t="s">
        <v>250</v>
      </c>
      <c r="G219" s="16" t="str">
        <f t="shared" si="22"/>
        <v>27606.484</v>
      </c>
      <c r="H219" s="26">
        <f t="shared" si="23"/>
        <v>-6956</v>
      </c>
      <c r="I219" s="82" t="s">
        <v>330</v>
      </c>
      <c r="J219" s="83" t="s">
        <v>331</v>
      </c>
      <c r="K219" s="82">
        <v>-6956</v>
      </c>
      <c r="L219" s="82" t="s">
        <v>332</v>
      </c>
      <c r="M219" s="83" t="s">
        <v>289</v>
      </c>
      <c r="N219" s="83"/>
      <c r="O219" s="84" t="s">
        <v>308</v>
      </c>
      <c r="P219" s="84" t="s">
        <v>309</v>
      </c>
    </row>
    <row r="220" spans="1:16" ht="13.5" thickBot="1" x14ac:dyDescent="0.25">
      <c r="A220" s="26" t="str">
        <f t="shared" si="18"/>
        <v> AAC 2.124 </v>
      </c>
      <c r="B220" s="6" t="str">
        <f t="shared" si="19"/>
        <v>I</v>
      </c>
      <c r="C220" s="26">
        <f t="shared" si="20"/>
        <v>27932.477999999999</v>
      </c>
      <c r="D220" s="16" t="str">
        <f t="shared" si="21"/>
        <v>vis</v>
      </c>
      <c r="E220" s="81">
        <f>VLOOKUP(C220,'Active 1'!C$21:E$953,3,FALSE)</f>
        <v>-6768.065020313079</v>
      </c>
      <c r="F220" s="6" t="s">
        <v>250</v>
      </c>
      <c r="G220" s="16" t="str">
        <f t="shared" si="22"/>
        <v>27932.478</v>
      </c>
      <c r="H220" s="26">
        <f t="shared" si="23"/>
        <v>-6768</v>
      </c>
      <c r="I220" s="82" t="s">
        <v>333</v>
      </c>
      <c r="J220" s="83" t="s">
        <v>334</v>
      </c>
      <c r="K220" s="82">
        <v>-6768</v>
      </c>
      <c r="L220" s="82" t="s">
        <v>335</v>
      </c>
      <c r="M220" s="83" t="s">
        <v>289</v>
      </c>
      <c r="N220" s="83"/>
      <c r="O220" s="84" t="s">
        <v>308</v>
      </c>
      <c r="P220" s="84" t="s">
        <v>309</v>
      </c>
    </row>
    <row r="221" spans="1:16" ht="13.5" thickBot="1" x14ac:dyDescent="0.25">
      <c r="A221" s="26" t="str">
        <f t="shared" si="18"/>
        <v> AAC 2.124 </v>
      </c>
      <c r="B221" s="6" t="str">
        <f t="shared" si="19"/>
        <v>I</v>
      </c>
      <c r="C221" s="26">
        <f t="shared" si="20"/>
        <v>27951.552</v>
      </c>
      <c r="D221" s="16" t="str">
        <f t="shared" si="21"/>
        <v>vis</v>
      </c>
      <c r="E221" s="81">
        <f>VLOOKUP(C221,'Active 1'!C$21:E$953,3,FALSE)</f>
        <v>-6757.0650571064971</v>
      </c>
      <c r="F221" s="6" t="s">
        <v>250</v>
      </c>
      <c r="G221" s="16" t="str">
        <f t="shared" si="22"/>
        <v>27951.552</v>
      </c>
      <c r="H221" s="26">
        <f t="shared" si="23"/>
        <v>-6757</v>
      </c>
      <c r="I221" s="82" t="s">
        <v>336</v>
      </c>
      <c r="J221" s="83" t="s">
        <v>337</v>
      </c>
      <c r="K221" s="82">
        <v>-6757</v>
      </c>
      <c r="L221" s="82" t="s">
        <v>335</v>
      </c>
      <c r="M221" s="83" t="s">
        <v>289</v>
      </c>
      <c r="N221" s="83"/>
      <c r="O221" s="84" t="s">
        <v>308</v>
      </c>
      <c r="P221" s="84" t="s">
        <v>309</v>
      </c>
    </row>
    <row r="222" spans="1:16" ht="13.5" thickBot="1" x14ac:dyDescent="0.25">
      <c r="A222" s="26" t="str">
        <f t="shared" si="18"/>
        <v> AAC 2.124 </v>
      </c>
      <c r="B222" s="6" t="str">
        <f t="shared" si="19"/>
        <v>I</v>
      </c>
      <c r="C222" s="26">
        <f t="shared" si="20"/>
        <v>27958.487000000001</v>
      </c>
      <c r="D222" s="16" t="str">
        <f t="shared" si="21"/>
        <v>vis</v>
      </c>
      <c r="E222" s="81">
        <f>VLOOKUP(C222,'Active 1'!C$21:E$953,3,FALSE)</f>
        <v>-6753.0656471852608</v>
      </c>
      <c r="F222" s="6" t="s">
        <v>250</v>
      </c>
      <c r="G222" s="16" t="str">
        <f t="shared" si="22"/>
        <v>27958.487</v>
      </c>
      <c r="H222" s="26">
        <f t="shared" si="23"/>
        <v>-6753</v>
      </c>
      <c r="I222" s="82" t="s">
        <v>338</v>
      </c>
      <c r="J222" s="83" t="s">
        <v>339</v>
      </c>
      <c r="K222" s="82">
        <v>-6753</v>
      </c>
      <c r="L222" s="82" t="s">
        <v>332</v>
      </c>
      <c r="M222" s="83" t="s">
        <v>289</v>
      </c>
      <c r="N222" s="83"/>
      <c r="O222" s="84" t="s">
        <v>308</v>
      </c>
      <c r="P222" s="84" t="s">
        <v>309</v>
      </c>
    </row>
    <row r="223" spans="1:16" ht="13.5" thickBot="1" x14ac:dyDescent="0.25">
      <c r="A223" s="26" t="str">
        <f t="shared" si="18"/>
        <v> AAC 4.121 </v>
      </c>
      <c r="B223" s="6" t="str">
        <f t="shared" si="19"/>
        <v>I</v>
      </c>
      <c r="C223" s="26">
        <f t="shared" si="20"/>
        <v>28298.356</v>
      </c>
      <c r="D223" s="16" t="str">
        <f t="shared" si="21"/>
        <v>vis</v>
      </c>
      <c r="E223" s="81">
        <f>VLOOKUP(C223,'Active 1'!C$21:E$953,3,FALSE)</f>
        <v>-6557.0634192803718</v>
      </c>
      <c r="F223" s="6" t="s">
        <v>250</v>
      </c>
      <c r="G223" s="16" t="str">
        <f t="shared" si="22"/>
        <v>28298.356</v>
      </c>
      <c r="H223" s="26">
        <f t="shared" si="23"/>
        <v>-6557</v>
      </c>
      <c r="I223" s="82" t="s">
        <v>340</v>
      </c>
      <c r="J223" s="83" t="s">
        <v>341</v>
      </c>
      <c r="K223" s="82">
        <v>-6557</v>
      </c>
      <c r="L223" s="82" t="s">
        <v>342</v>
      </c>
      <c r="M223" s="83" t="s">
        <v>289</v>
      </c>
      <c r="N223" s="83"/>
      <c r="O223" s="84" t="s">
        <v>308</v>
      </c>
      <c r="P223" s="84" t="s">
        <v>343</v>
      </c>
    </row>
    <row r="224" spans="1:16" ht="13.5" thickBot="1" x14ac:dyDescent="0.25">
      <c r="A224" s="26" t="str">
        <f t="shared" si="18"/>
        <v> AAC 4.121 </v>
      </c>
      <c r="B224" s="6" t="str">
        <f t="shared" si="19"/>
        <v>I</v>
      </c>
      <c r="C224" s="26">
        <f t="shared" si="20"/>
        <v>28688.508999999998</v>
      </c>
      <c r="D224" s="16" t="str">
        <f t="shared" si="21"/>
        <v>vis</v>
      </c>
      <c r="E224" s="81">
        <f>VLOOKUP(C224,'Active 1'!C$21:E$953,3,FALSE)</f>
        <v>-6332.0624417749923</v>
      </c>
      <c r="F224" s="6" t="s">
        <v>250</v>
      </c>
      <c r="G224" s="16" t="str">
        <f t="shared" si="22"/>
        <v>28688.509</v>
      </c>
      <c r="H224" s="26">
        <f t="shared" si="23"/>
        <v>-6332</v>
      </c>
      <c r="I224" s="82" t="s">
        <v>344</v>
      </c>
      <c r="J224" s="83" t="s">
        <v>345</v>
      </c>
      <c r="K224" s="82">
        <v>-6332</v>
      </c>
      <c r="L224" s="82" t="s">
        <v>346</v>
      </c>
      <c r="M224" s="83" t="s">
        <v>289</v>
      </c>
      <c r="N224" s="83"/>
      <c r="O224" s="84" t="s">
        <v>308</v>
      </c>
      <c r="P224" s="84" t="s">
        <v>343</v>
      </c>
    </row>
    <row r="225" spans="1:16" ht="13.5" thickBot="1" x14ac:dyDescent="0.25">
      <c r="A225" s="26" t="str">
        <f t="shared" si="18"/>
        <v> AAC 4.121 </v>
      </c>
      <c r="B225" s="6" t="str">
        <f t="shared" si="19"/>
        <v>I</v>
      </c>
      <c r="C225" s="26">
        <f t="shared" si="20"/>
        <v>28695.444</v>
      </c>
      <c r="D225" s="16" t="str">
        <f t="shared" si="21"/>
        <v>vis</v>
      </c>
      <c r="E225" s="81">
        <f>VLOOKUP(C225,'Active 1'!C$21:E$953,3,FALSE)</f>
        <v>-6328.063031853756</v>
      </c>
      <c r="F225" s="6" t="s">
        <v>250</v>
      </c>
      <c r="G225" s="16" t="str">
        <f t="shared" si="22"/>
        <v>28695.444</v>
      </c>
      <c r="H225" s="26">
        <f t="shared" si="23"/>
        <v>-6328</v>
      </c>
      <c r="I225" s="82" t="s">
        <v>347</v>
      </c>
      <c r="J225" s="83" t="s">
        <v>348</v>
      </c>
      <c r="K225" s="82">
        <v>-6328</v>
      </c>
      <c r="L225" s="82" t="s">
        <v>349</v>
      </c>
      <c r="M225" s="83" t="s">
        <v>289</v>
      </c>
      <c r="N225" s="83"/>
      <c r="O225" s="84" t="s">
        <v>308</v>
      </c>
      <c r="P225" s="84" t="s">
        <v>343</v>
      </c>
    </row>
    <row r="226" spans="1:16" ht="13.5" thickBot="1" x14ac:dyDescent="0.25">
      <c r="A226" s="26" t="str">
        <f t="shared" si="18"/>
        <v> AAC 4.121 </v>
      </c>
      <c r="B226" s="6" t="str">
        <f t="shared" si="19"/>
        <v>I</v>
      </c>
      <c r="C226" s="26">
        <f t="shared" si="20"/>
        <v>29028.383000000002</v>
      </c>
      <c r="D226" s="16" t="str">
        <f t="shared" si="21"/>
        <v>vis</v>
      </c>
      <c r="E226" s="81">
        <f>VLOOKUP(C226,'Active 1'!C$21:E$953,3,FALSE)</f>
        <v>-6136.0573303734018</v>
      </c>
      <c r="F226" s="6" t="s">
        <v>250</v>
      </c>
      <c r="G226" s="16" t="str">
        <f t="shared" si="22"/>
        <v>29028.383</v>
      </c>
      <c r="H226" s="26">
        <f t="shared" si="23"/>
        <v>-6136</v>
      </c>
      <c r="I226" s="82" t="s">
        <v>350</v>
      </c>
      <c r="J226" s="83" t="s">
        <v>351</v>
      </c>
      <c r="K226" s="82">
        <v>-6136</v>
      </c>
      <c r="L226" s="82" t="s">
        <v>352</v>
      </c>
      <c r="M226" s="83" t="s">
        <v>289</v>
      </c>
      <c r="N226" s="83"/>
      <c r="O226" s="84" t="s">
        <v>308</v>
      </c>
      <c r="P226" s="84" t="s">
        <v>343</v>
      </c>
    </row>
    <row r="227" spans="1:16" ht="13.5" thickBot="1" x14ac:dyDescent="0.25">
      <c r="A227" s="26" t="str">
        <f t="shared" si="18"/>
        <v> AAC 4.121 </v>
      </c>
      <c r="B227" s="6" t="str">
        <f t="shared" si="19"/>
        <v>I</v>
      </c>
      <c r="C227" s="26">
        <f t="shared" si="20"/>
        <v>29040.517</v>
      </c>
      <c r="D227" s="16" t="str">
        <f t="shared" si="21"/>
        <v>vis</v>
      </c>
      <c r="E227" s="81">
        <f>VLOOKUP(C227,'Active 1'!C$21:E$953,3,FALSE)</f>
        <v>-6129.059660584755</v>
      </c>
      <c r="F227" s="6" t="s">
        <v>250</v>
      </c>
      <c r="G227" s="16" t="str">
        <f t="shared" si="22"/>
        <v>29040.517</v>
      </c>
      <c r="H227" s="26">
        <f t="shared" si="23"/>
        <v>-6129</v>
      </c>
      <c r="I227" s="82" t="s">
        <v>353</v>
      </c>
      <c r="J227" s="83" t="s">
        <v>354</v>
      </c>
      <c r="K227" s="82">
        <v>-6129</v>
      </c>
      <c r="L227" s="82" t="s">
        <v>355</v>
      </c>
      <c r="M227" s="83" t="s">
        <v>289</v>
      </c>
      <c r="N227" s="83"/>
      <c r="O227" s="84" t="s">
        <v>308</v>
      </c>
      <c r="P227" s="84" t="s">
        <v>343</v>
      </c>
    </row>
    <row r="228" spans="1:16" ht="13.5" thickBot="1" x14ac:dyDescent="0.25">
      <c r="A228" s="26" t="str">
        <f t="shared" si="18"/>
        <v> AAC 4.121 </v>
      </c>
      <c r="B228" s="6" t="str">
        <f t="shared" si="19"/>
        <v>I</v>
      </c>
      <c r="C228" s="26">
        <f t="shared" si="20"/>
        <v>29080.403999999999</v>
      </c>
      <c r="D228" s="16" t="str">
        <f t="shared" si="21"/>
        <v>vis</v>
      </c>
      <c r="E228" s="81">
        <f>VLOOKUP(C228,'Active 1'!C$21:E$953,3,FALSE)</f>
        <v>-6106.0568540197492</v>
      </c>
      <c r="F228" s="6" t="s">
        <v>250</v>
      </c>
      <c r="G228" s="16" t="str">
        <f t="shared" si="22"/>
        <v>29080.404</v>
      </c>
      <c r="H228" s="26">
        <f t="shared" si="23"/>
        <v>-6106</v>
      </c>
      <c r="I228" s="82" t="s">
        <v>356</v>
      </c>
      <c r="J228" s="83" t="s">
        <v>357</v>
      </c>
      <c r="K228" s="82">
        <v>-6106</v>
      </c>
      <c r="L228" s="82" t="s">
        <v>352</v>
      </c>
      <c r="M228" s="83" t="s">
        <v>289</v>
      </c>
      <c r="N228" s="83"/>
      <c r="O228" s="84" t="s">
        <v>308</v>
      </c>
      <c r="P228" s="84" t="s">
        <v>343</v>
      </c>
    </row>
    <row r="229" spans="1:16" ht="13.5" thickBot="1" x14ac:dyDescent="0.25">
      <c r="A229" s="26" t="str">
        <f t="shared" si="18"/>
        <v> AAC 4.121 </v>
      </c>
      <c r="B229" s="6" t="str">
        <f t="shared" si="19"/>
        <v>I</v>
      </c>
      <c r="C229" s="26">
        <f t="shared" si="20"/>
        <v>29106.412</v>
      </c>
      <c r="D229" s="16" t="str">
        <f t="shared" si="21"/>
        <v>vis</v>
      </c>
      <c r="E229" s="81">
        <f>VLOOKUP(C229,'Active 1'!C$21:E$953,3,FALSE)</f>
        <v>-6091.05805759127</v>
      </c>
      <c r="F229" s="6" t="s">
        <v>250</v>
      </c>
      <c r="G229" s="16" t="str">
        <f t="shared" si="22"/>
        <v>29106.412</v>
      </c>
      <c r="H229" s="26">
        <f t="shared" si="23"/>
        <v>-6091</v>
      </c>
      <c r="I229" s="82" t="s">
        <v>358</v>
      </c>
      <c r="J229" s="83" t="s">
        <v>359</v>
      </c>
      <c r="K229" s="82">
        <v>-6091</v>
      </c>
      <c r="L229" s="82" t="s">
        <v>360</v>
      </c>
      <c r="M229" s="83" t="s">
        <v>289</v>
      </c>
      <c r="N229" s="83"/>
      <c r="O229" s="84" t="s">
        <v>308</v>
      </c>
      <c r="P229" s="84" t="s">
        <v>343</v>
      </c>
    </row>
    <row r="230" spans="1:16" ht="13.5" thickBot="1" x14ac:dyDescent="0.25">
      <c r="A230" s="26" t="str">
        <f t="shared" si="18"/>
        <v> AAC 4.121 </v>
      </c>
      <c r="B230" s="6" t="str">
        <f t="shared" si="19"/>
        <v>I</v>
      </c>
      <c r="C230" s="26">
        <f t="shared" si="20"/>
        <v>29132.423999999999</v>
      </c>
      <c r="D230" s="16" t="str">
        <f t="shared" si="21"/>
        <v>vis</v>
      </c>
      <c r="E230" s="81">
        <f>VLOOKUP(C230,'Active 1'!C$21:E$953,3,FALSE)</f>
        <v>-6076.0569543654337</v>
      </c>
      <c r="F230" s="6" t="s">
        <v>250</v>
      </c>
      <c r="G230" s="16" t="str">
        <f t="shared" si="22"/>
        <v>29132.424</v>
      </c>
      <c r="H230" s="26">
        <f t="shared" si="23"/>
        <v>-6076</v>
      </c>
      <c r="I230" s="82" t="s">
        <v>361</v>
      </c>
      <c r="J230" s="83" t="s">
        <v>362</v>
      </c>
      <c r="K230" s="82">
        <v>-6076</v>
      </c>
      <c r="L230" s="82" t="s">
        <v>352</v>
      </c>
      <c r="M230" s="83" t="s">
        <v>289</v>
      </c>
      <c r="N230" s="83"/>
      <c r="O230" s="84" t="s">
        <v>308</v>
      </c>
      <c r="P230" s="84" t="s">
        <v>343</v>
      </c>
    </row>
    <row r="231" spans="1:16" ht="13.5" thickBot="1" x14ac:dyDescent="0.25">
      <c r="A231" s="26" t="str">
        <f t="shared" si="18"/>
        <v> STBB 1962.69 </v>
      </c>
      <c r="B231" s="6" t="str">
        <f t="shared" si="19"/>
        <v>I</v>
      </c>
      <c r="C231" s="26">
        <f t="shared" si="20"/>
        <v>29411.607</v>
      </c>
      <c r="D231" s="16" t="str">
        <f t="shared" si="21"/>
        <v>vis</v>
      </c>
      <c r="E231" s="81">
        <f>VLOOKUP(C231,'Active 1'!C$21:E$953,3,FALSE)</f>
        <v>-5915.0523025932189</v>
      </c>
      <c r="F231" s="6" t="s">
        <v>250</v>
      </c>
      <c r="G231" s="16" t="str">
        <f t="shared" si="22"/>
        <v>29411.607</v>
      </c>
      <c r="H231" s="26">
        <f t="shared" si="23"/>
        <v>-5915</v>
      </c>
      <c r="I231" s="82" t="s">
        <v>363</v>
      </c>
      <c r="J231" s="83" t="s">
        <v>364</v>
      </c>
      <c r="K231" s="82">
        <v>-5915</v>
      </c>
      <c r="L231" s="82" t="s">
        <v>365</v>
      </c>
      <c r="M231" s="83" t="s">
        <v>289</v>
      </c>
      <c r="N231" s="83"/>
      <c r="O231" s="84" t="s">
        <v>308</v>
      </c>
      <c r="P231" s="84" t="s">
        <v>366</v>
      </c>
    </row>
    <row r="232" spans="1:16" ht="13.5" thickBot="1" x14ac:dyDescent="0.25">
      <c r="A232" s="26" t="str">
        <f t="shared" si="18"/>
        <v> STBB 1962.69 </v>
      </c>
      <c r="B232" s="6" t="str">
        <f t="shared" si="19"/>
        <v>I</v>
      </c>
      <c r="C232" s="26">
        <f t="shared" si="20"/>
        <v>29439.350999999999</v>
      </c>
      <c r="D232" s="16" t="str">
        <f t="shared" si="21"/>
        <v>vis</v>
      </c>
      <c r="E232" s="81">
        <f>VLOOKUP(C232,'Active 1'!C$21:E$953,3,FALSE)</f>
        <v>-5899.0523561109185</v>
      </c>
      <c r="F232" s="6" t="s">
        <v>250</v>
      </c>
      <c r="G232" s="16" t="str">
        <f t="shared" si="22"/>
        <v>29439.351</v>
      </c>
      <c r="H232" s="26">
        <f t="shared" si="23"/>
        <v>-5899</v>
      </c>
      <c r="I232" s="82" t="s">
        <v>367</v>
      </c>
      <c r="J232" s="83" t="s">
        <v>368</v>
      </c>
      <c r="K232" s="82">
        <v>-5899</v>
      </c>
      <c r="L232" s="82" t="s">
        <v>365</v>
      </c>
      <c r="M232" s="83" t="s">
        <v>289</v>
      </c>
      <c r="N232" s="83"/>
      <c r="O232" s="84" t="s">
        <v>308</v>
      </c>
      <c r="P232" s="84" t="s">
        <v>366</v>
      </c>
    </row>
    <row r="233" spans="1:16" ht="13.5" thickBot="1" x14ac:dyDescent="0.25">
      <c r="A233" s="26" t="str">
        <f t="shared" si="18"/>
        <v> STBB 1962.69 </v>
      </c>
      <c r="B233" s="6" t="str">
        <f t="shared" si="19"/>
        <v>I</v>
      </c>
      <c r="C233" s="26">
        <f t="shared" si="20"/>
        <v>29451.489000000001</v>
      </c>
      <c r="D233" s="16" t="str">
        <f t="shared" si="21"/>
        <v>vis</v>
      </c>
      <c r="E233" s="81">
        <f>VLOOKUP(C233,'Active 1'!C$21:E$953,3,FALSE)</f>
        <v>-5892.0523795249101</v>
      </c>
      <c r="F233" s="6" t="s">
        <v>250</v>
      </c>
      <c r="G233" s="16" t="str">
        <f t="shared" si="22"/>
        <v>29451.489</v>
      </c>
      <c r="H233" s="26">
        <f t="shared" si="23"/>
        <v>-5892</v>
      </c>
      <c r="I233" s="82" t="s">
        <v>369</v>
      </c>
      <c r="J233" s="83" t="s">
        <v>370</v>
      </c>
      <c r="K233" s="82">
        <v>-5892</v>
      </c>
      <c r="L233" s="82" t="s">
        <v>365</v>
      </c>
      <c r="M233" s="83" t="s">
        <v>289</v>
      </c>
      <c r="N233" s="83"/>
      <c r="O233" s="84" t="s">
        <v>308</v>
      </c>
      <c r="P233" s="84" t="s">
        <v>366</v>
      </c>
    </row>
    <row r="234" spans="1:16" ht="13.5" thickBot="1" x14ac:dyDescent="0.25">
      <c r="A234" s="26" t="str">
        <f t="shared" si="18"/>
        <v> STBB 1962.69 </v>
      </c>
      <c r="B234" s="6" t="str">
        <f t="shared" si="19"/>
        <v>I</v>
      </c>
      <c r="C234" s="26">
        <f t="shared" si="20"/>
        <v>29458.423999999999</v>
      </c>
      <c r="D234" s="16" t="str">
        <f t="shared" si="21"/>
        <v>vis</v>
      </c>
      <c r="E234" s="81">
        <f>VLOOKUP(C234,'Active 1'!C$21:E$953,3,FALSE)</f>
        <v>-5888.0529696036756</v>
      </c>
      <c r="F234" s="6" t="s">
        <v>250</v>
      </c>
      <c r="G234" s="16" t="str">
        <f t="shared" si="22"/>
        <v>29458.424</v>
      </c>
      <c r="H234" s="26">
        <f t="shared" si="23"/>
        <v>-5888</v>
      </c>
      <c r="I234" s="82" t="s">
        <v>371</v>
      </c>
      <c r="J234" s="83" t="s">
        <v>372</v>
      </c>
      <c r="K234" s="82">
        <v>-5888</v>
      </c>
      <c r="L234" s="82" t="s">
        <v>373</v>
      </c>
      <c r="M234" s="83" t="s">
        <v>289</v>
      </c>
      <c r="N234" s="83"/>
      <c r="O234" s="84" t="s">
        <v>308</v>
      </c>
      <c r="P234" s="84" t="s">
        <v>366</v>
      </c>
    </row>
    <row r="235" spans="1:16" ht="13.5" thickBot="1" x14ac:dyDescent="0.25">
      <c r="A235" s="26" t="str">
        <f t="shared" si="18"/>
        <v> STBB 1962.69 </v>
      </c>
      <c r="B235" s="6" t="str">
        <f t="shared" si="19"/>
        <v>I</v>
      </c>
      <c r="C235" s="26">
        <f t="shared" si="20"/>
        <v>29465.359</v>
      </c>
      <c r="D235" s="16" t="str">
        <f t="shared" si="21"/>
        <v>vis</v>
      </c>
      <c r="E235" s="81">
        <f>VLOOKUP(C235,'Active 1'!C$21:E$953,3,FALSE)</f>
        <v>-5884.0535596824393</v>
      </c>
      <c r="F235" s="6" t="s">
        <v>250</v>
      </c>
      <c r="G235" s="16" t="str">
        <f t="shared" si="22"/>
        <v>29465.359</v>
      </c>
      <c r="H235" s="26">
        <f t="shared" si="23"/>
        <v>-5884</v>
      </c>
      <c r="I235" s="82" t="s">
        <v>374</v>
      </c>
      <c r="J235" s="83" t="s">
        <v>375</v>
      </c>
      <c r="K235" s="82">
        <v>-5884</v>
      </c>
      <c r="L235" s="82" t="s">
        <v>376</v>
      </c>
      <c r="M235" s="83" t="s">
        <v>289</v>
      </c>
      <c r="N235" s="83"/>
      <c r="O235" s="84" t="s">
        <v>308</v>
      </c>
      <c r="P235" s="84" t="s">
        <v>366</v>
      </c>
    </row>
    <row r="236" spans="1:16" ht="13.5" thickBot="1" x14ac:dyDescent="0.25">
      <c r="A236" s="26" t="str">
        <f t="shared" si="18"/>
        <v> STBB 1962.69 </v>
      </c>
      <c r="B236" s="6" t="str">
        <f t="shared" si="19"/>
        <v>I</v>
      </c>
      <c r="C236" s="26">
        <f t="shared" si="20"/>
        <v>29477.498</v>
      </c>
      <c r="D236" s="16" t="str">
        <f t="shared" si="21"/>
        <v>vis</v>
      </c>
      <c r="E236" s="81">
        <f>VLOOKUP(C236,'Active 1'!C$21:E$953,3,FALSE)</f>
        <v>-5877.0530063970937</v>
      </c>
      <c r="F236" s="6" t="s">
        <v>250</v>
      </c>
      <c r="G236" s="16" t="str">
        <f t="shared" si="22"/>
        <v>29477.498</v>
      </c>
      <c r="H236" s="26">
        <f t="shared" si="23"/>
        <v>-5877</v>
      </c>
      <c r="I236" s="82" t="s">
        <v>377</v>
      </c>
      <c r="J236" s="83" t="s">
        <v>378</v>
      </c>
      <c r="K236" s="82">
        <v>-5877</v>
      </c>
      <c r="L236" s="82" t="s">
        <v>373</v>
      </c>
      <c r="M236" s="83" t="s">
        <v>289</v>
      </c>
      <c r="N236" s="83"/>
      <c r="O236" s="84" t="s">
        <v>308</v>
      </c>
      <c r="P236" s="84" t="s">
        <v>366</v>
      </c>
    </row>
    <row r="237" spans="1:16" ht="13.5" thickBot="1" x14ac:dyDescent="0.25">
      <c r="A237" s="26" t="str">
        <f t="shared" si="18"/>
        <v> STBB 1962.69 </v>
      </c>
      <c r="B237" s="6" t="str">
        <f t="shared" si="19"/>
        <v>I</v>
      </c>
      <c r="C237" s="26">
        <f t="shared" si="20"/>
        <v>29510.445</v>
      </c>
      <c r="D237" s="16" t="str">
        <f t="shared" si="21"/>
        <v>vis</v>
      </c>
      <c r="E237" s="81">
        <f>VLOOKUP(C237,'Active 1'!C$21:E$953,3,FALSE)</f>
        <v>-5858.0524932500211</v>
      </c>
      <c r="F237" s="6" t="s">
        <v>250</v>
      </c>
      <c r="G237" s="16" t="str">
        <f t="shared" si="22"/>
        <v>29510.445</v>
      </c>
      <c r="H237" s="26">
        <f t="shared" si="23"/>
        <v>-5858</v>
      </c>
      <c r="I237" s="82" t="s">
        <v>379</v>
      </c>
      <c r="J237" s="83" t="s">
        <v>380</v>
      </c>
      <c r="K237" s="82">
        <v>-5858</v>
      </c>
      <c r="L237" s="82" t="s">
        <v>365</v>
      </c>
      <c r="M237" s="83" t="s">
        <v>289</v>
      </c>
      <c r="N237" s="83"/>
      <c r="O237" s="84" t="s">
        <v>308</v>
      </c>
      <c r="P237" s="84" t="s">
        <v>366</v>
      </c>
    </row>
    <row r="238" spans="1:16" ht="13.5" thickBot="1" x14ac:dyDescent="0.25">
      <c r="A238" s="26" t="str">
        <f t="shared" si="18"/>
        <v> STBB 1962.69 </v>
      </c>
      <c r="B238" s="6" t="str">
        <f t="shared" si="19"/>
        <v>I</v>
      </c>
      <c r="C238" s="26">
        <f t="shared" si="20"/>
        <v>29536.45</v>
      </c>
      <c r="D238" s="16" t="str">
        <f t="shared" si="21"/>
        <v>vis</v>
      </c>
      <c r="E238" s="81">
        <f>VLOOKUP(C238,'Active 1'!C$21:E$953,3,FALSE)</f>
        <v>-5843.0554269195618</v>
      </c>
      <c r="F238" s="6" t="s">
        <v>250</v>
      </c>
      <c r="G238" s="16" t="str">
        <f t="shared" si="22"/>
        <v>29536.450</v>
      </c>
      <c r="H238" s="26">
        <f t="shared" si="23"/>
        <v>-5843</v>
      </c>
      <c r="I238" s="82" t="s">
        <v>381</v>
      </c>
      <c r="J238" s="83" t="s">
        <v>382</v>
      </c>
      <c r="K238" s="82">
        <v>-5843</v>
      </c>
      <c r="L238" s="82" t="s">
        <v>383</v>
      </c>
      <c r="M238" s="83" t="s">
        <v>289</v>
      </c>
      <c r="N238" s="83"/>
      <c r="O238" s="84" t="s">
        <v>308</v>
      </c>
      <c r="P238" s="84" t="s">
        <v>366</v>
      </c>
    </row>
    <row r="239" spans="1:16" ht="13.5" thickBot="1" x14ac:dyDescent="0.25">
      <c r="A239" s="26" t="str">
        <f t="shared" si="18"/>
        <v> IODE 4.2.84 </v>
      </c>
      <c r="B239" s="6" t="str">
        <f t="shared" si="19"/>
        <v>I</v>
      </c>
      <c r="C239" s="26">
        <f t="shared" si="20"/>
        <v>31265.286</v>
      </c>
      <c r="D239" s="16" t="str">
        <f t="shared" si="21"/>
        <v>vis</v>
      </c>
      <c r="E239" s="81">
        <f>VLOOKUP(C239,'Active 1'!C$21:E$953,3,FALSE)</f>
        <v>-4846.0368471662532</v>
      </c>
      <c r="F239" s="6" t="s">
        <v>250</v>
      </c>
      <c r="G239" s="16" t="str">
        <f t="shared" si="22"/>
        <v>31265.286</v>
      </c>
      <c r="H239" s="26">
        <f t="shared" si="23"/>
        <v>-4846</v>
      </c>
      <c r="I239" s="82" t="s">
        <v>384</v>
      </c>
      <c r="J239" s="83" t="s">
        <v>385</v>
      </c>
      <c r="K239" s="82">
        <v>-4846</v>
      </c>
      <c r="L239" s="82" t="s">
        <v>386</v>
      </c>
      <c r="M239" s="83" t="s">
        <v>289</v>
      </c>
      <c r="N239" s="83"/>
      <c r="O239" s="84" t="s">
        <v>387</v>
      </c>
      <c r="P239" s="84" t="s">
        <v>388</v>
      </c>
    </row>
    <row r="240" spans="1:16" ht="13.5" thickBot="1" x14ac:dyDescent="0.25">
      <c r="A240" s="26" t="str">
        <f t="shared" si="18"/>
        <v> IODE 4.2.84 </v>
      </c>
      <c r="B240" s="6" t="str">
        <f t="shared" si="19"/>
        <v>I</v>
      </c>
      <c r="C240" s="26">
        <f t="shared" si="20"/>
        <v>31272.212</v>
      </c>
      <c r="D240" s="16" t="str">
        <f t="shared" si="21"/>
        <v>vis</v>
      </c>
      <c r="E240" s="81">
        <f>VLOOKUP(C240,'Active 1'!C$21:E$953,3,FALSE)</f>
        <v>-4842.0426275390755</v>
      </c>
      <c r="F240" s="6" t="s">
        <v>250</v>
      </c>
      <c r="G240" s="16" t="str">
        <f t="shared" si="22"/>
        <v>31272.212</v>
      </c>
      <c r="H240" s="26">
        <f t="shared" si="23"/>
        <v>-4842</v>
      </c>
      <c r="I240" s="82" t="s">
        <v>389</v>
      </c>
      <c r="J240" s="83" t="s">
        <v>390</v>
      </c>
      <c r="K240" s="82">
        <v>-4842</v>
      </c>
      <c r="L240" s="82" t="s">
        <v>391</v>
      </c>
      <c r="M240" s="83" t="s">
        <v>289</v>
      </c>
      <c r="N240" s="83"/>
      <c r="O240" s="84" t="s">
        <v>387</v>
      </c>
      <c r="P240" s="84" t="s">
        <v>388</v>
      </c>
    </row>
    <row r="241" spans="1:16" ht="13.5" thickBot="1" x14ac:dyDescent="0.25">
      <c r="A241" s="26" t="str">
        <f t="shared" si="18"/>
        <v> AAC 4.121 </v>
      </c>
      <c r="B241" s="6" t="str">
        <f t="shared" si="19"/>
        <v>I</v>
      </c>
      <c r="C241" s="26">
        <f t="shared" si="20"/>
        <v>31556.607</v>
      </c>
      <c r="D241" s="16" t="str">
        <f t="shared" si="21"/>
        <v>vis</v>
      </c>
      <c r="E241" s="81">
        <f>VLOOKUP(C241,'Active 1'!C$21:E$953,3,FALSE)</f>
        <v>-4678.0322188080318</v>
      </c>
      <c r="F241" s="6" t="s">
        <v>250</v>
      </c>
      <c r="G241" s="16" t="str">
        <f t="shared" si="22"/>
        <v>31556.607</v>
      </c>
      <c r="H241" s="26">
        <f t="shared" si="23"/>
        <v>-4678</v>
      </c>
      <c r="I241" s="82" t="s">
        <v>392</v>
      </c>
      <c r="J241" s="83" t="s">
        <v>393</v>
      </c>
      <c r="K241" s="82">
        <v>-4678</v>
      </c>
      <c r="L241" s="82" t="s">
        <v>394</v>
      </c>
      <c r="M241" s="83" t="s">
        <v>289</v>
      </c>
      <c r="N241" s="83"/>
      <c r="O241" s="84" t="s">
        <v>308</v>
      </c>
      <c r="P241" s="84" t="s">
        <v>343</v>
      </c>
    </row>
    <row r="242" spans="1:16" ht="13.5" thickBot="1" x14ac:dyDescent="0.25">
      <c r="A242" s="26" t="str">
        <f t="shared" si="18"/>
        <v> AAC 4.121 </v>
      </c>
      <c r="B242" s="6" t="str">
        <f t="shared" si="19"/>
        <v>I</v>
      </c>
      <c r="C242" s="26">
        <f t="shared" si="20"/>
        <v>31584.350999999999</v>
      </c>
      <c r="D242" s="16" t="str">
        <f t="shared" si="21"/>
        <v>vis</v>
      </c>
      <c r="E242" s="81">
        <f>VLOOKUP(C242,'Active 1'!C$21:E$953,3,FALSE)</f>
        <v>-4662.0322723257314</v>
      </c>
      <c r="F242" s="6" t="s">
        <v>250</v>
      </c>
      <c r="G242" s="16" t="str">
        <f t="shared" si="22"/>
        <v>31584.351</v>
      </c>
      <c r="H242" s="26">
        <f t="shared" si="23"/>
        <v>-4662</v>
      </c>
      <c r="I242" s="82" t="s">
        <v>395</v>
      </c>
      <c r="J242" s="83" t="s">
        <v>396</v>
      </c>
      <c r="K242" s="82">
        <v>-4662</v>
      </c>
      <c r="L242" s="82" t="s">
        <v>394</v>
      </c>
      <c r="M242" s="83" t="s">
        <v>289</v>
      </c>
      <c r="N242" s="83"/>
      <c r="O242" s="84" t="s">
        <v>308</v>
      </c>
      <c r="P242" s="84" t="s">
        <v>343</v>
      </c>
    </row>
    <row r="243" spans="1:16" ht="13.5" thickBot="1" x14ac:dyDescent="0.25">
      <c r="A243" s="26" t="str">
        <f t="shared" si="18"/>
        <v> AAC 4.121 </v>
      </c>
      <c r="B243" s="6" t="str">
        <f t="shared" si="19"/>
        <v>I</v>
      </c>
      <c r="C243" s="26">
        <f t="shared" si="20"/>
        <v>31596.489000000001</v>
      </c>
      <c r="D243" s="16" t="str">
        <f t="shared" si="21"/>
        <v>vis</v>
      </c>
      <c r="E243" s="81">
        <f>VLOOKUP(C243,'Active 1'!C$21:E$953,3,FALSE)</f>
        <v>-4655.0322957397229</v>
      </c>
      <c r="F243" s="6" t="s">
        <v>250</v>
      </c>
      <c r="G243" s="16" t="str">
        <f t="shared" si="22"/>
        <v>31596.489</v>
      </c>
      <c r="H243" s="26">
        <f t="shared" si="23"/>
        <v>-4655</v>
      </c>
      <c r="I243" s="82" t="s">
        <v>397</v>
      </c>
      <c r="J243" s="83" t="s">
        <v>398</v>
      </c>
      <c r="K243" s="82">
        <v>-4655</v>
      </c>
      <c r="L243" s="82" t="s">
        <v>394</v>
      </c>
      <c r="M243" s="83" t="s">
        <v>289</v>
      </c>
      <c r="N243" s="83"/>
      <c r="O243" s="84" t="s">
        <v>308</v>
      </c>
      <c r="P243" s="84" t="s">
        <v>343</v>
      </c>
    </row>
    <row r="244" spans="1:16" ht="13.5" thickBot="1" x14ac:dyDescent="0.25">
      <c r="A244" s="26" t="str">
        <f t="shared" si="18"/>
        <v> AAC 4.121 </v>
      </c>
      <c r="B244" s="6" t="str">
        <f t="shared" si="19"/>
        <v>I</v>
      </c>
      <c r="C244" s="26">
        <f t="shared" si="20"/>
        <v>31603.423999999999</v>
      </c>
      <c r="D244" s="16" t="str">
        <f t="shared" si="21"/>
        <v>vis</v>
      </c>
      <c r="E244" s="81">
        <f>VLOOKUP(C244,'Active 1'!C$21:E$953,3,FALSE)</f>
        <v>-4651.0328858184894</v>
      </c>
      <c r="F244" s="6" t="s">
        <v>250</v>
      </c>
      <c r="G244" s="16" t="str">
        <f t="shared" si="22"/>
        <v>31603.424</v>
      </c>
      <c r="H244" s="26">
        <f t="shared" si="23"/>
        <v>-4651</v>
      </c>
      <c r="I244" s="82" t="s">
        <v>399</v>
      </c>
      <c r="J244" s="83" t="s">
        <v>400</v>
      </c>
      <c r="K244" s="82">
        <v>-4651</v>
      </c>
      <c r="L244" s="82" t="s">
        <v>401</v>
      </c>
      <c r="M244" s="83" t="s">
        <v>289</v>
      </c>
      <c r="N244" s="83"/>
      <c r="O244" s="84" t="s">
        <v>308</v>
      </c>
      <c r="P244" s="84" t="s">
        <v>343</v>
      </c>
    </row>
    <row r="245" spans="1:16" ht="13.5" thickBot="1" x14ac:dyDescent="0.25">
      <c r="A245" s="26" t="str">
        <f t="shared" si="18"/>
        <v> AAC 4.121 </v>
      </c>
      <c r="B245" s="6" t="str">
        <f t="shared" si="19"/>
        <v>I</v>
      </c>
      <c r="C245" s="26">
        <f t="shared" si="20"/>
        <v>31610.359</v>
      </c>
      <c r="D245" s="16" t="str">
        <f t="shared" si="21"/>
        <v>vis</v>
      </c>
      <c r="E245" s="81">
        <f>VLOOKUP(C245,'Active 1'!C$21:E$953,3,FALSE)</f>
        <v>-4647.0334758972531</v>
      </c>
      <c r="F245" s="6" t="s">
        <v>250</v>
      </c>
      <c r="G245" s="16" t="str">
        <f t="shared" si="22"/>
        <v>31610.359</v>
      </c>
      <c r="H245" s="26">
        <f t="shared" si="23"/>
        <v>-4647</v>
      </c>
      <c r="I245" s="82" t="s">
        <v>402</v>
      </c>
      <c r="J245" s="83" t="s">
        <v>403</v>
      </c>
      <c r="K245" s="82">
        <v>-4647</v>
      </c>
      <c r="L245" s="82" t="s">
        <v>404</v>
      </c>
      <c r="M245" s="83" t="s">
        <v>289</v>
      </c>
      <c r="N245" s="83"/>
      <c r="O245" s="84" t="s">
        <v>308</v>
      </c>
      <c r="P245" s="84" t="s">
        <v>343</v>
      </c>
    </row>
    <row r="246" spans="1:16" ht="13.5" thickBot="1" x14ac:dyDescent="0.25">
      <c r="A246" s="26" t="str">
        <f t="shared" si="18"/>
        <v> AAC 4.121 </v>
      </c>
      <c r="B246" s="6" t="str">
        <f t="shared" si="19"/>
        <v>I</v>
      </c>
      <c r="C246" s="26">
        <f t="shared" si="20"/>
        <v>31622.498</v>
      </c>
      <c r="D246" s="16" t="str">
        <f t="shared" si="21"/>
        <v>vis</v>
      </c>
      <c r="E246" s="81">
        <f>VLOOKUP(C246,'Active 1'!C$21:E$953,3,FALSE)</f>
        <v>-4640.0329226119065</v>
      </c>
      <c r="F246" s="6" t="s">
        <v>250</v>
      </c>
      <c r="G246" s="16" t="str">
        <f t="shared" si="22"/>
        <v>31622.498</v>
      </c>
      <c r="H246" s="26">
        <f t="shared" si="23"/>
        <v>-4640</v>
      </c>
      <c r="I246" s="82" t="s">
        <v>405</v>
      </c>
      <c r="J246" s="83" t="s">
        <v>406</v>
      </c>
      <c r="K246" s="82">
        <v>-4640</v>
      </c>
      <c r="L246" s="82" t="s">
        <v>401</v>
      </c>
      <c r="M246" s="83" t="s">
        <v>289</v>
      </c>
      <c r="N246" s="83"/>
      <c r="O246" s="84" t="s">
        <v>308</v>
      </c>
      <c r="P246" s="84" t="s">
        <v>343</v>
      </c>
    </row>
    <row r="247" spans="1:16" ht="13.5" thickBot="1" x14ac:dyDescent="0.25">
      <c r="A247" s="26" t="str">
        <f t="shared" si="18"/>
        <v> AAC 4.121 </v>
      </c>
      <c r="B247" s="6" t="str">
        <f t="shared" si="19"/>
        <v>I</v>
      </c>
      <c r="C247" s="26">
        <f t="shared" si="20"/>
        <v>31655.445</v>
      </c>
      <c r="D247" s="16" t="str">
        <f t="shared" si="21"/>
        <v>vis</v>
      </c>
      <c r="E247" s="81">
        <f>VLOOKUP(C247,'Active 1'!C$21:E$953,3,FALSE)</f>
        <v>-4621.032409464834</v>
      </c>
      <c r="F247" s="6" t="s">
        <v>250</v>
      </c>
      <c r="G247" s="16" t="str">
        <f t="shared" si="22"/>
        <v>31655.445</v>
      </c>
      <c r="H247" s="26">
        <f t="shared" si="23"/>
        <v>-4621</v>
      </c>
      <c r="I247" s="82" t="s">
        <v>407</v>
      </c>
      <c r="J247" s="83" t="s">
        <v>408</v>
      </c>
      <c r="K247" s="82">
        <v>-4621</v>
      </c>
      <c r="L247" s="82" t="s">
        <v>394</v>
      </c>
      <c r="M247" s="83" t="s">
        <v>289</v>
      </c>
      <c r="N247" s="83"/>
      <c r="O247" s="84" t="s">
        <v>308</v>
      </c>
      <c r="P247" s="84" t="s">
        <v>343</v>
      </c>
    </row>
    <row r="248" spans="1:16" ht="13.5" thickBot="1" x14ac:dyDescent="0.25">
      <c r="A248" s="26" t="str">
        <f t="shared" si="18"/>
        <v> AAC 4.121 </v>
      </c>
      <c r="B248" s="6" t="str">
        <f t="shared" si="19"/>
        <v>I</v>
      </c>
      <c r="C248" s="26">
        <f t="shared" si="20"/>
        <v>31681.45</v>
      </c>
      <c r="D248" s="16" t="str">
        <f t="shared" si="21"/>
        <v>vis</v>
      </c>
      <c r="E248" s="81">
        <f>VLOOKUP(C248,'Active 1'!C$21:E$953,3,FALSE)</f>
        <v>-4606.0353431343747</v>
      </c>
      <c r="F248" s="6" t="s">
        <v>250</v>
      </c>
      <c r="G248" s="16" t="str">
        <f t="shared" si="22"/>
        <v>31681.450</v>
      </c>
      <c r="H248" s="26">
        <f t="shared" si="23"/>
        <v>-4606</v>
      </c>
      <c r="I248" s="82" t="s">
        <v>409</v>
      </c>
      <c r="J248" s="83" t="s">
        <v>410</v>
      </c>
      <c r="K248" s="82">
        <v>-4606</v>
      </c>
      <c r="L248" s="82" t="s">
        <v>411</v>
      </c>
      <c r="M248" s="83" t="s">
        <v>289</v>
      </c>
      <c r="N248" s="83"/>
      <c r="O248" s="84" t="s">
        <v>308</v>
      </c>
      <c r="P248" s="84" t="s">
        <v>343</v>
      </c>
    </row>
    <row r="249" spans="1:16" ht="13.5" thickBot="1" x14ac:dyDescent="0.25">
      <c r="A249" s="26" t="str">
        <f t="shared" si="18"/>
        <v> AAC 5.76 </v>
      </c>
      <c r="B249" s="6" t="str">
        <f t="shared" si="19"/>
        <v>I</v>
      </c>
      <c r="C249" s="26">
        <f t="shared" si="20"/>
        <v>33030.548999999999</v>
      </c>
      <c r="D249" s="16" t="str">
        <f t="shared" si="21"/>
        <v>vis</v>
      </c>
      <c r="E249" s="81">
        <f>VLOOKUP(C249,'Active 1'!C$21:E$953,3,FALSE)</f>
        <v>-3828.0108405635078</v>
      </c>
      <c r="F249" s="6" t="s">
        <v>250</v>
      </c>
      <c r="G249" s="16" t="str">
        <f t="shared" si="22"/>
        <v>33030.549</v>
      </c>
      <c r="H249" s="26">
        <f t="shared" si="23"/>
        <v>-3828</v>
      </c>
      <c r="I249" s="82" t="s">
        <v>412</v>
      </c>
      <c r="J249" s="83" t="s">
        <v>413</v>
      </c>
      <c r="K249" s="82">
        <v>-3828</v>
      </c>
      <c r="L249" s="82" t="s">
        <v>414</v>
      </c>
      <c r="M249" s="83" t="s">
        <v>289</v>
      </c>
      <c r="N249" s="83"/>
      <c r="O249" s="84" t="s">
        <v>415</v>
      </c>
      <c r="P249" s="84" t="s">
        <v>416</v>
      </c>
    </row>
    <row r="250" spans="1:16" ht="13.5" thickBot="1" x14ac:dyDescent="0.25">
      <c r="A250" s="26" t="str">
        <f t="shared" si="18"/>
        <v> AAC 5.76 </v>
      </c>
      <c r="B250" s="6" t="str">
        <f t="shared" si="19"/>
        <v>I</v>
      </c>
      <c r="C250" s="26">
        <f t="shared" si="20"/>
        <v>33056.555999999997</v>
      </c>
      <c r="D250" s="16" t="str">
        <f t="shared" si="21"/>
        <v>vis</v>
      </c>
      <c r="E250" s="81">
        <f>VLOOKUP(C250,'Active 1'!C$21:E$953,3,FALSE)</f>
        <v>-3813.0126208343709</v>
      </c>
      <c r="F250" s="6" t="s">
        <v>250</v>
      </c>
      <c r="G250" s="16" t="str">
        <f t="shared" si="22"/>
        <v>33056.556</v>
      </c>
      <c r="H250" s="26">
        <f t="shared" si="23"/>
        <v>-3813</v>
      </c>
      <c r="I250" s="82" t="s">
        <v>417</v>
      </c>
      <c r="J250" s="83" t="s">
        <v>418</v>
      </c>
      <c r="K250" s="82">
        <v>-3813</v>
      </c>
      <c r="L250" s="82" t="s">
        <v>419</v>
      </c>
      <c r="M250" s="83" t="s">
        <v>289</v>
      </c>
      <c r="N250" s="83"/>
      <c r="O250" s="84" t="s">
        <v>415</v>
      </c>
      <c r="P250" s="84" t="s">
        <v>416</v>
      </c>
    </row>
    <row r="251" spans="1:16" ht="13.5" thickBot="1" x14ac:dyDescent="0.25">
      <c r="A251" s="26" t="str">
        <f t="shared" si="18"/>
        <v> AAC 5.76 </v>
      </c>
      <c r="B251" s="6" t="str">
        <f t="shared" si="19"/>
        <v>I</v>
      </c>
      <c r="C251" s="26">
        <f t="shared" si="20"/>
        <v>33429.377</v>
      </c>
      <c r="D251" s="16" t="str">
        <f t="shared" si="21"/>
        <v>vis</v>
      </c>
      <c r="E251" s="81">
        <f>VLOOKUP(C251,'Active 1'!C$21:E$953,3,FALSE)</f>
        <v>-3598.0069962857083</v>
      </c>
      <c r="F251" s="6" t="s">
        <v>250</v>
      </c>
      <c r="G251" s="16" t="str">
        <f t="shared" si="22"/>
        <v>33429.377</v>
      </c>
      <c r="H251" s="26">
        <f t="shared" si="23"/>
        <v>-3598</v>
      </c>
      <c r="I251" s="82" t="s">
        <v>420</v>
      </c>
      <c r="J251" s="83" t="s">
        <v>421</v>
      </c>
      <c r="K251" s="82">
        <v>-3598</v>
      </c>
      <c r="L251" s="82" t="s">
        <v>422</v>
      </c>
      <c r="M251" s="83" t="s">
        <v>289</v>
      </c>
      <c r="N251" s="83"/>
      <c r="O251" s="84" t="s">
        <v>415</v>
      </c>
      <c r="P251" s="84" t="s">
        <v>416</v>
      </c>
    </row>
    <row r="252" spans="1:16" ht="13.5" thickBot="1" x14ac:dyDescent="0.25">
      <c r="A252" s="26" t="str">
        <f t="shared" si="18"/>
        <v> AAC 5.76 </v>
      </c>
      <c r="B252" s="6" t="str">
        <f t="shared" si="19"/>
        <v>I</v>
      </c>
      <c r="C252" s="26">
        <f t="shared" si="20"/>
        <v>33448.455999999998</v>
      </c>
      <c r="D252" s="16" t="str">
        <f t="shared" si="21"/>
        <v>vis</v>
      </c>
      <c r="E252" s="81">
        <f>VLOOKUP(C252,'Active 1'!C$21:E$953,3,FALSE)</f>
        <v>-3587.0041495824285</v>
      </c>
      <c r="F252" s="6" t="s">
        <v>250</v>
      </c>
      <c r="G252" s="16" t="str">
        <f t="shared" si="22"/>
        <v>33448.456</v>
      </c>
      <c r="H252" s="26">
        <f t="shared" si="23"/>
        <v>-3587</v>
      </c>
      <c r="I252" s="82" t="s">
        <v>423</v>
      </c>
      <c r="J252" s="83" t="s">
        <v>424</v>
      </c>
      <c r="K252" s="82">
        <v>-3587</v>
      </c>
      <c r="L252" s="82" t="s">
        <v>425</v>
      </c>
      <c r="M252" s="83" t="s">
        <v>289</v>
      </c>
      <c r="N252" s="83"/>
      <c r="O252" s="84" t="s">
        <v>415</v>
      </c>
      <c r="P252" s="84" t="s">
        <v>416</v>
      </c>
    </row>
    <row r="253" spans="1:16" ht="13.5" thickBot="1" x14ac:dyDescent="0.25">
      <c r="A253" s="26" t="str">
        <f t="shared" si="18"/>
        <v> BSAO 7.29 </v>
      </c>
      <c r="B253" s="6" t="str">
        <f t="shared" si="19"/>
        <v>I</v>
      </c>
      <c r="C253" s="26">
        <f t="shared" si="20"/>
        <v>33497.004999999997</v>
      </c>
      <c r="D253" s="16" t="str">
        <f t="shared" si="21"/>
        <v>vis</v>
      </c>
      <c r="E253" s="81">
        <f>VLOOKUP(C253,'Active 1'!C$21:E$953,3,FALSE)</f>
        <v>-3559.005973336421</v>
      </c>
      <c r="F253" s="6" t="s">
        <v>250</v>
      </c>
      <c r="G253" s="16" t="str">
        <f t="shared" si="22"/>
        <v>33497.005</v>
      </c>
      <c r="H253" s="26">
        <f t="shared" si="23"/>
        <v>-3559</v>
      </c>
      <c r="I253" s="82" t="s">
        <v>426</v>
      </c>
      <c r="J253" s="83" t="s">
        <v>427</v>
      </c>
      <c r="K253" s="82">
        <v>-3559</v>
      </c>
      <c r="L253" s="82" t="s">
        <v>428</v>
      </c>
      <c r="M253" s="83" t="s">
        <v>280</v>
      </c>
      <c r="N253" s="83"/>
      <c r="O253" s="84" t="s">
        <v>429</v>
      </c>
      <c r="P253" s="84" t="s">
        <v>430</v>
      </c>
    </row>
    <row r="254" spans="1:16" ht="13.5" thickBot="1" x14ac:dyDescent="0.25">
      <c r="A254" s="26" t="str">
        <f t="shared" si="18"/>
        <v> AAC 5.190 </v>
      </c>
      <c r="B254" s="6" t="str">
        <f t="shared" si="19"/>
        <v>I</v>
      </c>
      <c r="C254" s="26">
        <f t="shared" si="20"/>
        <v>34133.396999999997</v>
      </c>
      <c r="D254" s="16" t="str">
        <f t="shared" si="21"/>
        <v>vis</v>
      </c>
      <c r="E254" s="81">
        <f>VLOOKUP(C254,'Active 1'!C$21:E$953,3,FALSE)</f>
        <v>-3191.9991271078793</v>
      </c>
      <c r="F254" s="6" t="s">
        <v>250</v>
      </c>
      <c r="G254" s="16" t="str">
        <f t="shared" si="22"/>
        <v>34133.397</v>
      </c>
      <c r="H254" s="26">
        <f t="shared" si="23"/>
        <v>-3192</v>
      </c>
      <c r="I254" s="82" t="s">
        <v>431</v>
      </c>
      <c r="J254" s="83" t="s">
        <v>432</v>
      </c>
      <c r="K254" s="82">
        <v>-3192</v>
      </c>
      <c r="L254" s="82" t="s">
        <v>433</v>
      </c>
      <c r="M254" s="83" t="s">
        <v>289</v>
      </c>
      <c r="N254" s="83"/>
      <c r="O254" s="84" t="s">
        <v>434</v>
      </c>
      <c r="P254" s="84" t="s">
        <v>435</v>
      </c>
    </row>
    <row r="255" spans="1:16" ht="13.5" thickBot="1" x14ac:dyDescent="0.25">
      <c r="A255" s="26" t="str">
        <f t="shared" si="18"/>
        <v> AAC 5.190 </v>
      </c>
      <c r="B255" s="6" t="str">
        <f t="shared" si="19"/>
        <v>I</v>
      </c>
      <c r="C255" s="26">
        <f t="shared" si="20"/>
        <v>34478.474000000002</v>
      </c>
      <c r="D255" s="16" t="str">
        <f t="shared" si="21"/>
        <v>vis</v>
      </c>
      <c r="E255" s="81">
        <f>VLOOKUP(C255,'Active 1'!C$21:E$953,3,FALSE)</f>
        <v>-2992.9934490415171</v>
      </c>
      <c r="F255" s="6" t="s">
        <v>250</v>
      </c>
      <c r="G255" s="16" t="str">
        <f t="shared" si="22"/>
        <v>34478.474</v>
      </c>
      <c r="H255" s="26">
        <f t="shared" si="23"/>
        <v>-2993</v>
      </c>
      <c r="I255" s="82" t="s">
        <v>436</v>
      </c>
      <c r="J255" s="83" t="s">
        <v>437</v>
      </c>
      <c r="K255" s="82">
        <v>-2993</v>
      </c>
      <c r="L255" s="82" t="s">
        <v>438</v>
      </c>
      <c r="M255" s="83" t="s">
        <v>289</v>
      </c>
      <c r="N255" s="83"/>
      <c r="O255" s="84" t="s">
        <v>434</v>
      </c>
      <c r="P255" s="84" t="s">
        <v>435</v>
      </c>
    </row>
    <row r="256" spans="1:16" ht="13.5" thickBot="1" x14ac:dyDescent="0.25">
      <c r="A256" s="26" t="str">
        <f t="shared" si="18"/>
        <v> AA 6.145 </v>
      </c>
      <c r="B256" s="6" t="str">
        <f t="shared" si="19"/>
        <v>I</v>
      </c>
      <c r="C256" s="26">
        <f t="shared" si="20"/>
        <v>34490.612000000001</v>
      </c>
      <c r="D256" s="16" t="str">
        <f t="shared" si="21"/>
        <v>vis</v>
      </c>
      <c r="E256" s="81">
        <f>VLOOKUP(C256,'Active 1'!C$21:E$953,3,FALSE)</f>
        <v>-2985.9934724555105</v>
      </c>
      <c r="F256" s="6" t="s">
        <v>250</v>
      </c>
      <c r="G256" s="16" t="str">
        <f t="shared" si="22"/>
        <v>34490.612</v>
      </c>
      <c r="H256" s="26">
        <f t="shared" si="23"/>
        <v>-2986</v>
      </c>
      <c r="I256" s="82" t="s">
        <v>439</v>
      </c>
      <c r="J256" s="83" t="s">
        <v>440</v>
      </c>
      <c r="K256" s="82">
        <v>-2986</v>
      </c>
      <c r="L256" s="82" t="s">
        <v>438</v>
      </c>
      <c r="M256" s="83" t="s">
        <v>289</v>
      </c>
      <c r="N256" s="83"/>
      <c r="O256" s="84" t="s">
        <v>415</v>
      </c>
      <c r="P256" s="84" t="s">
        <v>441</v>
      </c>
    </row>
    <row r="257" spans="1:16" ht="13.5" thickBot="1" x14ac:dyDescent="0.25">
      <c r="A257" s="26" t="str">
        <f t="shared" si="18"/>
        <v> AAC 5.194 </v>
      </c>
      <c r="B257" s="6" t="str">
        <f t="shared" si="19"/>
        <v>I</v>
      </c>
      <c r="C257" s="26">
        <f t="shared" si="20"/>
        <v>34915.457000000002</v>
      </c>
      <c r="D257" s="16" t="str">
        <f t="shared" si="21"/>
        <v>vis</v>
      </c>
      <c r="E257" s="81">
        <f>VLOOKUP(C257,'Active 1'!C$21:E$953,3,FALSE)</f>
        <v>-2740.9856414551755</v>
      </c>
      <c r="F257" s="6" t="s">
        <v>250</v>
      </c>
      <c r="G257" s="16" t="str">
        <f t="shared" si="22"/>
        <v>34915.457</v>
      </c>
      <c r="H257" s="26">
        <f t="shared" si="23"/>
        <v>-2741</v>
      </c>
      <c r="I257" s="82" t="s">
        <v>442</v>
      </c>
      <c r="J257" s="83" t="s">
        <v>443</v>
      </c>
      <c r="K257" s="82">
        <v>-2741</v>
      </c>
      <c r="L257" s="82" t="s">
        <v>444</v>
      </c>
      <c r="M257" s="83" t="s">
        <v>289</v>
      </c>
      <c r="N257" s="83"/>
      <c r="O257" s="84" t="s">
        <v>434</v>
      </c>
      <c r="P257" s="84" t="s">
        <v>445</v>
      </c>
    </row>
    <row r="258" spans="1:16" ht="13.5" thickBot="1" x14ac:dyDescent="0.25">
      <c r="A258" s="26" t="str">
        <f t="shared" si="18"/>
        <v> STBB 1962.66 </v>
      </c>
      <c r="B258" s="6" t="str">
        <f t="shared" si="19"/>
        <v>I</v>
      </c>
      <c r="C258" s="26">
        <f t="shared" si="20"/>
        <v>34941.470999999998</v>
      </c>
      <c r="D258" s="16" t="str">
        <f t="shared" si="21"/>
        <v>vis</v>
      </c>
      <c r="E258" s="81">
        <f>VLOOKUP(C258,'Active 1'!C$21:E$953,3,FALSE)</f>
        <v>-2725.9833848306616</v>
      </c>
      <c r="F258" s="6" t="s">
        <v>250</v>
      </c>
      <c r="G258" s="16" t="str">
        <f t="shared" si="22"/>
        <v>34941.471</v>
      </c>
      <c r="H258" s="26">
        <f t="shared" si="23"/>
        <v>-2726</v>
      </c>
      <c r="I258" s="82" t="s">
        <v>446</v>
      </c>
      <c r="J258" s="83" t="s">
        <v>447</v>
      </c>
      <c r="K258" s="82">
        <v>-2726</v>
      </c>
      <c r="L258" s="82" t="s">
        <v>448</v>
      </c>
      <c r="M258" s="83" t="s">
        <v>280</v>
      </c>
      <c r="N258" s="83"/>
      <c r="O258" s="84" t="s">
        <v>449</v>
      </c>
      <c r="P258" s="84" t="s">
        <v>450</v>
      </c>
    </row>
    <row r="259" spans="1:16" ht="13.5" thickBot="1" x14ac:dyDescent="0.25">
      <c r="A259" s="26" t="str">
        <f t="shared" si="18"/>
        <v> STBB 1962.66 </v>
      </c>
      <c r="B259" s="6" t="str">
        <f t="shared" si="19"/>
        <v>I</v>
      </c>
      <c r="C259" s="26">
        <f t="shared" si="20"/>
        <v>34948.404000000002</v>
      </c>
      <c r="D259" s="16" t="str">
        <f t="shared" si="21"/>
        <v>vis</v>
      </c>
      <c r="E259" s="81">
        <f>VLOOKUP(C259,'Active 1'!C$21:E$953,3,FALSE)</f>
        <v>-2721.985128308103</v>
      </c>
      <c r="F259" s="6" t="s">
        <v>250</v>
      </c>
      <c r="G259" s="16" t="str">
        <f t="shared" si="22"/>
        <v>34948.404</v>
      </c>
      <c r="H259" s="26">
        <f t="shared" si="23"/>
        <v>-2722</v>
      </c>
      <c r="I259" s="82" t="s">
        <v>451</v>
      </c>
      <c r="J259" s="83" t="s">
        <v>452</v>
      </c>
      <c r="K259" s="82">
        <v>-2722</v>
      </c>
      <c r="L259" s="82" t="s">
        <v>453</v>
      </c>
      <c r="M259" s="83" t="s">
        <v>280</v>
      </c>
      <c r="N259" s="83"/>
      <c r="O259" s="84" t="s">
        <v>449</v>
      </c>
      <c r="P259" s="84" t="s">
        <v>450</v>
      </c>
    </row>
    <row r="260" spans="1:16" ht="13.5" thickBot="1" x14ac:dyDescent="0.25">
      <c r="A260" s="26" t="str">
        <f t="shared" si="18"/>
        <v> STBB 1962.66 </v>
      </c>
      <c r="B260" s="6" t="str">
        <f t="shared" si="19"/>
        <v>I</v>
      </c>
      <c r="C260" s="26">
        <f t="shared" si="20"/>
        <v>34962.279000000002</v>
      </c>
      <c r="D260" s="16" t="str">
        <f t="shared" si="21"/>
        <v>vis</v>
      </c>
      <c r="E260" s="81">
        <f>VLOOKUP(C260,'Active 1'!C$21:E$953,3,FALSE)</f>
        <v>-2713.9834249689329</v>
      </c>
      <c r="F260" s="6" t="s">
        <v>250</v>
      </c>
      <c r="G260" s="16" t="str">
        <f t="shared" si="22"/>
        <v>34962.279</v>
      </c>
      <c r="H260" s="26">
        <f t="shared" si="23"/>
        <v>-2714</v>
      </c>
      <c r="I260" s="82" t="s">
        <v>454</v>
      </c>
      <c r="J260" s="83" t="s">
        <v>455</v>
      </c>
      <c r="K260" s="82">
        <v>-2714</v>
      </c>
      <c r="L260" s="82" t="s">
        <v>448</v>
      </c>
      <c r="M260" s="83" t="s">
        <v>280</v>
      </c>
      <c r="N260" s="83"/>
      <c r="O260" s="84" t="s">
        <v>449</v>
      </c>
      <c r="P260" s="84" t="s">
        <v>450</v>
      </c>
    </row>
    <row r="261" spans="1:16" ht="13.5" thickBot="1" x14ac:dyDescent="0.25">
      <c r="A261" s="26" t="str">
        <f t="shared" si="18"/>
        <v> STBB 1962.66 </v>
      </c>
      <c r="B261" s="6" t="str">
        <f t="shared" si="19"/>
        <v>I</v>
      </c>
      <c r="C261" s="26">
        <f t="shared" si="20"/>
        <v>34967.485000000001</v>
      </c>
      <c r="D261" s="16" t="str">
        <f t="shared" si="21"/>
        <v>vis</v>
      </c>
      <c r="E261" s="81">
        <f>VLOOKUP(C261,'Active 1'!C$21:E$953,3,FALSE)</f>
        <v>-2710.9811282061432</v>
      </c>
      <c r="F261" s="6" t="s">
        <v>250</v>
      </c>
      <c r="G261" s="16" t="str">
        <f t="shared" si="22"/>
        <v>34967.485</v>
      </c>
      <c r="H261" s="26">
        <f t="shared" si="23"/>
        <v>-2711</v>
      </c>
      <c r="I261" s="82" t="s">
        <v>456</v>
      </c>
      <c r="J261" s="83" t="s">
        <v>457</v>
      </c>
      <c r="K261" s="82">
        <v>-2711</v>
      </c>
      <c r="L261" s="82" t="s">
        <v>458</v>
      </c>
      <c r="M261" s="83" t="s">
        <v>280</v>
      </c>
      <c r="N261" s="83"/>
      <c r="O261" s="84" t="s">
        <v>449</v>
      </c>
      <c r="P261" s="84" t="s">
        <v>450</v>
      </c>
    </row>
    <row r="262" spans="1:16" ht="13.5" thickBot="1" x14ac:dyDescent="0.25">
      <c r="A262" s="26" t="str">
        <f t="shared" si="18"/>
        <v> STBB 1962.66 </v>
      </c>
      <c r="B262" s="6" t="str">
        <f t="shared" si="19"/>
        <v>I</v>
      </c>
      <c r="C262" s="26">
        <f t="shared" si="20"/>
        <v>35182.502999999997</v>
      </c>
      <c r="D262" s="16" t="str">
        <f t="shared" si="21"/>
        <v>vis</v>
      </c>
      <c r="E262" s="81">
        <f>VLOOKUP(C262,'Active 1'!C$21:E$953,3,FALSE)</f>
        <v>-2586.9803895696309</v>
      </c>
      <c r="F262" s="6" t="s">
        <v>250</v>
      </c>
      <c r="G262" s="16" t="str">
        <f t="shared" si="22"/>
        <v>35182.503</v>
      </c>
      <c r="H262" s="26">
        <f t="shared" si="23"/>
        <v>-2587</v>
      </c>
      <c r="I262" s="82" t="s">
        <v>459</v>
      </c>
      <c r="J262" s="83" t="s">
        <v>460</v>
      </c>
      <c r="K262" s="82">
        <v>-2587</v>
      </c>
      <c r="L262" s="82" t="s">
        <v>461</v>
      </c>
      <c r="M262" s="83" t="s">
        <v>280</v>
      </c>
      <c r="N262" s="83"/>
      <c r="O262" s="84" t="s">
        <v>449</v>
      </c>
      <c r="P262" s="84" t="s">
        <v>450</v>
      </c>
    </row>
    <row r="263" spans="1:16" ht="13.5" thickBot="1" x14ac:dyDescent="0.25">
      <c r="A263" s="26" t="str">
        <f t="shared" si="18"/>
        <v> STBB 1962.66 </v>
      </c>
      <c r="B263" s="6" t="str">
        <f t="shared" si="19"/>
        <v>I</v>
      </c>
      <c r="C263" s="26">
        <f t="shared" si="20"/>
        <v>35227.588000000003</v>
      </c>
      <c r="D263" s="16" t="str">
        <f t="shared" si="21"/>
        <v>vis</v>
      </c>
      <c r="E263" s="81">
        <f>VLOOKUP(C263,'Active 1'!C$21:E$953,3,FALSE)</f>
        <v>-2560.9798998365482</v>
      </c>
      <c r="F263" s="6" t="s">
        <v>250</v>
      </c>
      <c r="G263" s="16" t="str">
        <f t="shared" si="22"/>
        <v>35227.588</v>
      </c>
      <c r="H263" s="26">
        <f t="shared" si="23"/>
        <v>-2561</v>
      </c>
      <c r="I263" s="82" t="s">
        <v>462</v>
      </c>
      <c r="J263" s="83" t="s">
        <v>463</v>
      </c>
      <c r="K263" s="82">
        <v>-2561</v>
      </c>
      <c r="L263" s="82" t="s">
        <v>464</v>
      </c>
      <c r="M263" s="83" t="s">
        <v>280</v>
      </c>
      <c r="N263" s="83"/>
      <c r="O263" s="84" t="s">
        <v>449</v>
      </c>
      <c r="P263" s="84" t="s">
        <v>450</v>
      </c>
    </row>
    <row r="264" spans="1:16" ht="13.5" thickBot="1" x14ac:dyDescent="0.25">
      <c r="A264" s="26" t="str">
        <f t="shared" si="18"/>
        <v> STBB 1962.66 </v>
      </c>
      <c r="B264" s="6" t="str">
        <f t="shared" si="19"/>
        <v>I</v>
      </c>
      <c r="C264" s="26">
        <f t="shared" si="20"/>
        <v>35229.322999999997</v>
      </c>
      <c r="D264" s="16" t="str">
        <f t="shared" si="21"/>
        <v>vis</v>
      </c>
      <c r="E264" s="81">
        <f>VLOOKUP(C264,'Active 1'!C$21:E$953,3,FALSE)</f>
        <v>-2559.9793264820682</v>
      </c>
      <c r="F264" s="6" t="s">
        <v>250</v>
      </c>
      <c r="G264" s="16" t="str">
        <f t="shared" si="22"/>
        <v>35229.323</v>
      </c>
      <c r="H264" s="26">
        <f t="shared" si="23"/>
        <v>-2560</v>
      </c>
      <c r="I264" s="82" t="s">
        <v>465</v>
      </c>
      <c r="J264" s="83" t="s">
        <v>466</v>
      </c>
      <c r="K264" s="82">
        <v>-2560</v>
      </c>
      <c r="L264" s="82" t="s">
        <v>467</v>
      </c>
      <c r="M264" s="83" t="s">
        <v>280</v>
      </c>
      <c r="N264" s="83"/>
      <c r="O264" s="84" t="s">
        <v>449</v>
      </c>
      <c r="P264" s="84" t="s">
        <v>450</v>
      </c>
    </row>
    <row r="265" spans="1:16" ht="13.5" thickBot="1" x14ac:dyDescent="0.25">
      <c r="A265" s="26" t="str">
        <f t="shared" si="18"/>
        <v> STBB 1962.66 </v>
      </c>
      <c r="B265" s="6" t="str">
        <f t="shared" si="19"/>
        <v>I</v>
      </c>
      <c r="C265" s="26">
        <f t="shared" si="20"/>
        <v>35234.523000000001</v>
      </c>
      <c r="D265" s="16" t="str">
        <f t="shared" si="21"/>
        <v>vis</v>
      </c>
      <c r="E265" s="81">
        <f>VLOOKUP(C265,'Active 1'!C$21:E$953,3,FALSE)</f>
        <v>-2556.9804899153137</v>
      </c>
      <c r="F265" s="6" t="s">
        <v>250</v>
      </c>
      <c r="G265" s="16" t="str">
        <f t="shared" si="22"/>
        <v>35234.523</v>
      </c>
      <c r="H265" s="26">
        <f t="shared" si="23"/>
        <v>-2557</v>
      </c>
      <c r="I265" s="82" t="s">
        <v>468</v>
      </c>
      <c r="J265" s="83" t="s">
        <v>469</v>
      </c>
      <c r="K265" s="82">
        <v>-2557</v>
      </c>
      <c r="L265" s="82" t="s">
        <v>461</v>
      </c>
      <c r="M265" s="83" t="s">
        <v>280</v>
      </c>
      <c r="N265" s="83"/>
      <c r="O265" s="84" t="s">
        <v>449</v>
      </c>
      <c r="P265" s="84" t="s">
        <v>450</v>
      </c>
    </row>
    <row r="266" spans="1:16" ht="13.5" thickBot="1" x14ac:dyDescent="0.25">
      <c r="A266" s="26" t="str">
        <f t="shared" si="18"/>
        <v> STBB 1962.66 </v>
      </c>
      <c r="B266" s="6" t="str">
        <f t="shared" si="19"/>
        <v>I</v>
      </c>
      <c r="C266" s="26">
        <f t="shared" si="20"/>
        <v>35248.396000000001</v>
      </c>
      <c r="D266" s="16" t="str">
        <f t="shared" si="21"/>
        <v>vis</v>
      </c>
      <c r="E266" s="81">
        <f>VLOOKUP(C266,'Active 1'!C$21:E$953,3,FALSE)</f>
        <v>-2548.9799399748235</v>
      </c>
      <c r="F266" s="6" t="s">
        <v>250</v>
      </c>
      <c r="G266" s="16" t="str">
        <f t="shared" si="22"/>
        <v>35248.396</v>
      </c>
      <c r="H266" s="26">
        <f t="shared" si="23"/>
        <v>-2549</v>
      </c>
      <c r="I266" s="82" t="s">
        <v>470</v>
      </c>
      <c r="J266" s="83" t="s">
        <v>471</v>
      </c>
      <c r="K266" s="82">
        <v>-2549</v>
      </c>
      <c r="L266" s="82" t="s">
        <v>464</v>
      </c>
      <c r="M266" s="83" t="s">
        <v>280</v>
      </c>
      <c r="N266" s="83"/>
      <c r="O266" s="84" t="s">
        <v>449</v>
      </c>
      <c r="P266" s="84" t="s">
        <v>450</v>
      </c>
    </row>
    <row r="267" spans="1:16" ht="13.5" thickBot="1" x14ac:dyDescent="0.25">
      <c r="A267" s="26" t="str">
        <f t="shared" ref="A267:A326" si="24">P267</f>
        <v> STBB 1962.66 </v>
      </c>
      <c r="B267" s="6" t="str">
        <f t="shared" ref="B267:B326" si="25">IF(H267=INT(H267),"I","II")</f>
        <v>I</v>
      </c>
      <c r="C267" s="26">
        <f t="shared" ref="C267:C326" si="26">1*G267</f>
        <v>35286.544999999998</v>
      </c>
      <c r="D267" s="16" t="str">
        <f t="shared" ref="D267:D326" si="27">VLOOKUP(F267,I$1:J$5,2,FALSE)</f>
        <v>vis</v>
      </c>
      <c r="E267" s="81">
        <f>VLOOKUP(C267,'Active 1'!C$21:E$953,3,FALSE)</f>
        <v>-2526.9794368623211</v>
      </c>
      <c r="F267" s="6" t="s">
        <v>250</v>
      </c>
      <c r="G267" s="16" t="str">
        <f t="shared" ref="G267:G326" si="28">MID(I267,3,LEN(I267)-3)</f>
        <v>35286.545</v>
      </c>
      <c r="H267" s="26">
        <f t="shared" ref="H267:H326" si="29">1*K267</f>
        <v>-2527</v>
      </c>
      <c r="I267" s="82" t="s">
        <v>472</v>
      </c>
      <c r="J267" s="83" t="s">
        <v>473</v>
      </c>
      <c r="K267" s="82">
        <v>-2527</v>
      </c>
      <c r="L267" s="82" t="s">
        <v>467</v>
      </c>
      <c r="M267" s="83" t="s">
        <v>280</v>
      </c>
      <c r="N267" s="83"/>
      <c r="O267" s="84" t="s">
        <v>449</v>
      </c>
      <c r="P267" s="84" t="s">
        <v>450</v>
      </c>
    </row>
    <row r="268" spans="1:16" ht="13.5" thickBot="1" x14ac:dyDescent="0.25">
      <c r="A268" s="26" t="str">
        <f t="shared" si="24"/>
        <v> AA 6.142 </v>
      </c>
      <c r="B268" s="6" t="str">
        <f t="shared" si="25"/>
        <v>I</v>
      </c>
      <c r="C268" s="26">
        <f t="shared" si="26"/>
        <v>35340.305999999997</v>
      </c>
      <c r="D268" s="16" t="str">
        <f t="shared" si="27"/>
        <v>vis</v>
      </c>
      <c r="E268" s="81">
        <f>VLOOKUP(C268,'Active 1'!C$21:E$953,3,FALSE)</f>
        <v>-2495.9755036574848</v>
      </c>
      <c r="F268" s="6" t="s">
        <v>250</v>
      </c>
      <c r="G268" s="16" t="str">
        <f t="shared" si="28"/>
        <v>35340.306</v>
      </c>
      <c r="H268" s="26">
        <f t="shared" si="29"/>
        <v>-2496</v>
      </c>
      <c r="I268" s="82" t="s">
        <v>474</v>
      </c>
      <c r="J268" s="83" t="s">
        <v>475</v>
      </c>
      <c r="K268" s="82">
        <v>-2496</v>
      </c>
      <c r="L268" s="82" t="s">
        <v>476</v>
      </c>
      <c r="M268" s="83" t="s">
        <v>289</v>
      </c>
      <c r="N268" s="83"/>
      <c r="O268" s="84" t="s">
        <v>434</v>
      </c>
      <c r="P268" s="84" t="s">
        <v>477</v>
      </c>
    </row>
    <row r="269" spans="1:16" ht="13.5" thickBot="1" x14ac:dyDescent="0.25">
      <c r="A269" s="26" t="str">
        <f t="shared" si="24"/>
        <v> STBB 1962.66 </v>
      </c>
      <c r="B269" s="6" t="str">
        <f t="shared" si="25"/>
        <v>I</v>
      </c>
      <c r="C269" s="26">
        <f t="shared" si="26"/>
        <v>35359.375</v>
      </c>
      <c r="D269" s="16" t="str">
        <f t="shared" si="27"/>
        <v>vis</v>
      </c>
      <c r="E269" s="81">
        <f>VLOOKUP(C269,'Active 1'!C$21:E$953,3,FALSE)</f>
        <v>-2484.9784239475998</v>
      </c>
      <c r="F269" s="6" t="s">
        <v>250</v>
      </c>
      <c r="G269" s="16" t="str">
        <f t="shared" si="28"/>
        <v>35359.375</v>
      </c>
      <c r="H269" s="26">
        <f t="shared" si="29"/>
        <v>-2485</v>
      </c>
      <c r="I269" s="82" t="s">
        <v>478</v>
      </c>
      <c r="J269" s="83" t="s">
        <v>479</v>
      </c>
      <c r="K269" s="82">
        <v>-2485</v>
      </c>
      <c r="L269" s="82" t="s">
        <v>480</v>
      </c>
      <c r="M269" s="83" t="s">
        <v>280</v>
      </c>
      <c r="N269" s="83"/>
      <c r="O269" s="84" t="s">
        <v>449</v>
      </c>
      <c r="P269" s="84" t="s">
        <v>450</v>
      </c>
    </row>
    <row r="270" spans="1:16" ht="13.5" thickBot="1" x14ac:dyDescent="0.25">
      <c r="A270" s="26" t="str">
        <f t="shared" si="24"/>
        <v> AA 9.47 </v>
      </c>
      <c r="B270" s="6" t="str">
        <f t="shared" si="25"/>
        <v>I</v>
      </c>
      <c r="C270" s="26">
        <f t="shared" si="26"/>
        <v>35553.591</v>
      </c>
      <c r="D270" s="16" t="str">
        <f t="shared" si="27"/>
        <v>vis</v>
      </c>
      <c r="E270" s="81">
        <f>VLOOKUP(C270,'Active 1'!C$21:E$953,3,FALSE)</f>
        <v>-2372.9741849767724</v>
      </c>
      <c r="F270" s="6" t="s">
        <v>250</v>
      </c>
      <c r="G270" s="16" t="str">
        <f t="shared" si="28"/>
        <v>35553.591</v>
      </c>
      <c r="H270" s="26">
        <f t="shared" si="29"/>
        <v>-2373</v>
      </c>
      <c r="I270" s="82" t="s">
        <v>481</v>
      </c>
      <c r="J270" s="83" t="s">
        <v>482</v>
      </c>
      <c r="K270" s="82">
        <v>-2373</v>
      </c>
      <c r="L270" s="82" t="s">
        <v>483</v>
      </c>
      <c r="M270" s="83" t="s">
        <v>289</v>
      </c>
      <c r="N270" s="83"/>
      <c r="O270" s="84" t="s">
        <v>415</v>
      </c>
      <c r="P270" s="84" t="s">
        <v>484</v>
      </c>
    </row>
    <row r="271" spans="1:16" ht="13.5" thickBot="1" x14ac:dyDescent="0.25">
      <c r="A271" s="26" t="str">
        <f t="shared" si="24"/>
        <v> STBB 1962.66 </v>
      </c>
      <c r="B271" s="6" t="str">
        <f t="shared" si="25"/>
        <v>I</v>
      </c>
      <c r="C271" s="26">
        <f t="shared" si="26"/>
        <v>35567.461000000003</v>
      </c>
      <c r="D271" s="16" t="str">
        <f t="shared" si="27"/>
        <v>pg</v>
      </c>
      <c r="E271" s="81">
        <f>VLOOKUP(C271,'Active 1'!C$21:E$953,3,FALSE)</f>
        <v>-2364.9753651342999</v>
      </c>
      <c r="F271" s="6" t="str">
        <f>LEFT(M271,1)</f>
        <v>F</v>
      </c>
      <c r="G271" s="16" t="str">
        <f t="shared" si="28"/>
        <v>35567.461</v>
      </c>
      <c r="H271" s="26">
        <f t="shared" si="29"/>
        <v>-2365</v>
      </c>
      <c r="I271" s="82" t="s">
        <v>485</v>
      </c>
      <c r="J271" s="83" t="s">
        <v>486</v>
      </c>
      <c r="K271" s="82">
        <v>-2365</v>
      </c>
      <c r="L271" s="82" t="s">
        <v>487</v>
      </c>
      <c r="M271" s="83" t="s">
        <v>280</v>
      </c>
      <c r="N271" s="83"/>
      <c r="O271" s="84" t="s">
        <v>449</v>
      </c>
      <c r="P271" s="84" t="s">
        <v>450</v>
      </c>
    </row>
    <row r="272" spans="1:16" ht="13.5" thickBot="1" x14ac:dyDescent="0.25">
      <c r="A272" s="26" t="str">
        <f t="shared" si="24"/>
        <v> AA 9.47 </v>
      </c>
      <c r="B272" s="6" t="str">
        <f t="shared" si="25"/>
        <v>I</v>
      </c>
      <c r="C272" s="26">
        <f t="shared" si="26"/>
        <v>35626.411999999997</v>
      </c>
      <c r="D272" s="16" t="str">
        <f t="shared" si="27"/>
        <v>vis</v>
      </c>
      <c r="E272" s="81">
        <f>VLOOKUP(C272,'Active 1'!C$21:E$953,3,FALSE)</f>
        <v>-2330.978362356112</v>
      </c>
      <c r="F272" s="6" t="str">
        <f>LEFT(M272,1)</f>
        <v>V</v>
      </c>
      <c r="G272" s="16" t="str">
        <f t="shared" si="28"/>
        <v>35626.412</v>
      </c>
      <c r="H272" s="26">
        <f t="shared" si="29"/>
        <v>-2331</v>
      </c>
      <c r="I272" s="82" t="s">
        <v>488</v>
      </c>
      <c r="J272" s="83" t="s">
        <v>489</v>
      </c>
      <c r="K272" s="82">
        <v>-2331</v>
      </c>
      <c r="L272" s="82" t="s">
        <v>490</v>
      </c>
      <c r="M272" s="83" t="s">
        <v>289</v>
      </c>
      <c r="N272" s="83"/>
      <c r="O272" s="84" t="s">
        <v>415</v>
      </c>
      <c r="P272" s="84" t="s">
        <v>484</v>
      </c>
    </row>
    <row r="273" spans="1:16" ht="13.5" thickBot="1" x14ac:dyDescent="0.25">
      <c r="A273" s="26" t="str">
        <f t="shared" si="24"/>
        <v> AA 8.190 </v>
      </c>
      <c r="B273" s="6" t="str">
        <f t="shared" si="25"/>
        <v>I</v>
      </c>
      <c r="C273" s="26">
        <f t="shared" si="26"/>
        <v>35626.417000000001</v>
      </c>
      <c r="D273" s="16" t="str">
        <f t="shared" si="27"/>
        <v>vis</v>
      </c>
      <c r="E273" s="81">
        <f>VLOOKUP(C273,'Active 1'!C$21:E$953,3,FALSE)</f>
        <v>-2330.9754788594105</v>
      </c>
      <c r="F273" s="6" t="str">
        <f>LEFT(M273,1)</f>
        <v>V</v>
      </c>
      <c r="G273" s="16" t="str">
        <f t="shared" si="28"/>
        <v>35626.417</v>
      </c>
      <c r="H273" s="26">
        <f t="shared" si="29"/>
        <v>-2331</v>
      </c>
      <c r="I273" s="82" t="s">
        <v>491</v>
      </c>
      <c r="J273" s="83" t="s">
        <v>492</v>
      </c>
      <c r="K273" s="82">
        <v>-2331</v>
      </c>
      <c r="L273" s="82" t="s">
        <v>487</v>
      </c>
      <c r="M273" s="83" t="s">
        <v>289</v>
      </c>
      <c r="N273" s="83"/>
      <c r="O273" s="84" t="s">
        <v>434</v>
      </c>
      <c r="P273" s="84" t="s">
        <v>493</v>
      </c>
    </row>
    <row r="274" spans="1:16" ht="13.5" thickBot="1" x14ac:dyDescent="0.25">
      <c r="A274" s="26" t="str">
        <f t="shared" si="24"/>
        <v> STBB 1962.66 </v>
      </c>
      <c r="B274" s="6" t="str">
        <f t="shared" si="25"/>
        <v>I</v>
      </c>
      <c r="C274" s="26">
        <f t="shared" si="26"/>
        <v>35704.438999999998</v>
      </c>
      <c r="D274" s="16" t="str">
        <f t="shared" si="27"/>
        <v>pg</v>
      </c>
      <c r="E274" s="81">
        <f>VLOOKUP(C274,'Active 1'!C$21:E$953,3,FALSE)</f>
        <v>-2285.9802429726583</v>
      </c>
      <c r="F274" s="6" t="str">
        <f>LEFT(M274,1)</f>
        <v>F</v>
      </c>
      <c r="G274" s="16" t="str">
        <f t="shared" si="28"/>
        <v>35704.439</v>
      </c>
      <c r="H274" s="26">
        <f t="shared" si="29"/>
        <v>-2286</v>
      </c>
      <c r="I274" s="82" t="s">
        <v>494</v>
      </c>
      <c r="J274" s="83" t="s">
        <v>495</v>
      </c>
      <c r="K274" s="82">
        <v>-2286</v>
      </c>
      <c r="L274" s="82" t="s">
        <v>461</v>
      </c>
      <c r="M274" s="83" t="s">
        <v>280</v>
      </c>
      <c r="N274" s="83"/>
      <c r="O274" s="84" t="s">
        <v>449</v>
      </c>
      <c r="P274" s="84" t="s">
        <v>450</v>
      </c>
    </row>
    <row r="275" spans="1:16" ht="13.5" thickBot="1" x14ac:dyDescent="0.25">
      <c r="A275" s="26" t="str">
        <f t="shared" si="24"/>
        <v> AA 9.47 </v>
      </c>
      <c r="B275" s="6" t="str">
        <f t="shared" si="25"/>
        <v>I</v>
      </c>
      <c r="C275" s="26">
        <f t="shared" si="26"/>
        <v>36023.510999999999</v>
      </c>
      <c r="D275" s="16" t="str">
        <f t="shared" si="27"/>
        <v>vis</v>
      </c>
      <c r="E275" s="81">
        <f>VLOOKUP(C275,'Active 1'!C$21:E$953,3,FALSE)</f>
        <v>-2101.9716312367573</v>
      </c>
      <c r="F275" s="6" t="str">
        <f>LEFT(M275,1)</f>
        <v>V</v>
      </c>
      <c r="G275" s="16" t="str">
        <f t="shared" si="28"/>
        <v>36023.511</v>
      </c>
      <c r="H275" s="26">
        <f t="shared" si="29"/>
        <v>-2102</v>
      </c>
      <c r="I275" s="82" t="s">
        <v>496</v>
      </c>
      <c r="J275" s="83" t="s">
        <v>497</v>
      </c>
      <c r="K275" s="82">
        <v>-2102</v>
      </c>
      <c r="L275" s="82" t="s">
        <v>498</v>
      </c>
      <c r="M275" s="83" t="s">
        <v>289</v>
      </c>
      <c r="N275" s="83"/>
      <c r="O275" s="84" t="s">
        <v>415</v>
      </c>
      <c r="P275" s="84" t="s">
        <v>484</v>
      </c>
    </row>
    <row r="276" spans="1:16" ht="13.5" thickBot="1" x14ac:dyDescent="0.25">
      <c r="A276" s="26" t="str">
        <f t="shared" si="24"/>
        <v> STBB 1962.66 </v>
      </c>
      <c r="B276" s="6" t="str">
        <f t="shared" si="25"/>
        <v>I</v>
      </c>
      <c r="C276" s="26">
        <f t="shared" si="26"/>
        <v>36056.447999999997</v>
      </c>
      <c r="D276" s="16" t="str">
        <f t="shared" si="27"/>
        <v>vis</v>
      </c>
      <c r="E276" s="81">
        <f>VLOOKUP(C276,'Active 1'!C$21:E$953,3,FALSE)</f>
        <v>-2082.9768850830833</v>
      </c>
      <c r="F276" s="6" t="s">
        <v>250</v>
      </c>
      <c r="G276" s="16" t="str">
        <f t="shared" si="28"/>
        <v>36056.448</v>
      </c>
      <c r="H276" s="26">
        <f t="shared" si="29"/>
        <v>-2083</v>
      </c>
      <c r="I276" s="82" t="s">
        <v>499</v>
      </c>
      <c r="J276" s="83" t="s">
        <v>500</v>
      </c>
      <c r="K276" s="82">
        <v>-2083</v>
      </c>
      <c r="L276" s="82" t="s">
        <v>501</v>
      </c>
      <c r="M276" s="83" t="s">
        <v>280</v>
      </c>
      <c r="N276" s="83"/>
      <c r="O276" s="84" t="s">
        <v>449</v>
      </c>
      <c r="P276" s="84" t="s">
        <v>450</v>
      </c>
    </row>
    <row r="277" spans="1:16" ht="13.5" thickBot="1" x14ac:dyDescent="0.25">
      <c r="A277" s="26" t="str">
        <f t="shared" si="24"/>
        <v> STBB 1962.66 </v>
      </c>
      <c r="B277" s="6" t="str">
        <f t="shared" si="25"/>
        <v>I</v>
      </c>
      <c r="C277" s="26">
        <f t="shared" si="26"/>
        <v>36335.627999999997</v>
      </c>
      <c r="D277" s="16" t="str">
        <f t="shared" si="27"/>
        <v>vis</v>
      </c>
      <c r="E277" s="81">
        <f>VLOOKUP(C277,'Active 1'!C$21:E$953,3,FALSE)</f>
        <v>-1921.9739634088883</v>
      </c>
      <c r="F277" s="6" t="s">
        <v>250</v>
      </c>
      <c r="G277" s="16" t="str">
        <f t="shared" si="28"/>
        <v>36335.628</v>
      </c>
      <c r="H277" s="26">
        <f t="shared" si="29"/>
        <v>-1922</v>
      </c>
      <c r="I277" s="82" t="s">
        <v>502</v>
      </c>
      <c r="J277" s="83" t="s">
        <v>503</v>
      </c>
      <c r="K277" s="82">
        <v>-1922</v>
      </c>
      <c r="L277" s="82" t="s">
        <v>483</v>
      </c>
      <c r="M277" s="83" t="s">
        <v>280</v>
      </c>
      <c r="N277" s="83"/>
      <c r="O277" s="84" t="s">
        <v>449</v>
      </c>
      <c r="P277" s="84" t="s">
        <v>450</v>
      </c>
    </row>
    <row r="278" spans="1:16" ht="13.5" thickBot="1" x14ac:dyDescent="0.25">
      <c r="A278" s="26" t="str">
        <f t="shared" si="24"/>
        <v> STBB 1962.66 </v>
      </c>
      <c r="B278" s="6" t="str">
        <f t="shared" si="25"/>
        <v>I</v>
      </c>
      <c r="C278" s="26">
        <f t="shared" si="26"/>
        <v>36337.353000000003</v>
      </c>
      <c r="D278" s="16" t="str">
        <f t="shared" si="27"/>
        <v>vis</v>
      </c>
      <c r="E278" s="81">
        <f>VLOOKUP(C278,'Active 1'!C$21:E$953,3,FALSE)</f>
        <v>-1920.9791570477989</v>
      </c>
      <c r="F278" s="6" t="s">
        <v>250</v>
      </c>
      <c r="G278" s="16" t="str">
        <f t="shared" si="28"/>
        <v>36337.353</v>
      </c>
      <c r="H278" s="26">
        <f t="shared" si="29"/>
        <v>-1921</v>
      </c>
      <c r="I278" s="82" t="s">
        <v>504</v>
      </c>
      <c r="J278" s="83" t="s">
        <v>505</v>
      </c>
      <c r="K278" s="82">
        <v>-1921</v>
      </c>
      <c r="L278" s="82" t="s">
        <v>467</v>
      </c>
      <c r="M278" s="83" t="s">
        <v>280</v>
      </c>
      <c r="N278" s="83"/>
      <c r="O278" s="84" t="s">
        <v>449</v>
      </c>
      <c r="P278" s="84" t="s">
        <v>450</v>
      </c>
    </row>
    <row r="279" spans="1:16" ht="13.5" thickBot="1" x14ac:dyDescent="0.25">
      <c r="A279" s="26" t="str">
        <f t="shared" si="24"/>
        <v> AA 9.47 </v>
      </c>
      <c r="B279" s="6" t="str">
        <f t="shared" si="25"/>
        <v>I</v>
      </c>
      <c r="C279" s="26">
        <f t="shared" si="26"/>
        <v>36349.500999999997</v>
      </c>
      <c r="D279" s="16" t="str">
        <f t="shared" si="27"/>
        <v>vis</v>
      </c>
      <c r="E279" s="81">
        <f>VLOOKUP(C279,'Active 1'!C$21:E$953,3,FALSE)</f>
        <v>-1913.9734134683981</v>
      </c>
      <c r="F279" s="6" t="s">
        <v>250</v>
      </c>
      <c r="G279" s="16" t="str">
        <f t="shared" si="28"/>
        <v>36349.501</v>
      </c>
      <c r="H279" s="26">
        <f t="shared" si="29"/>
        <v>-1914</v>
      </c>
      <c r="I279" s="82" t="s">
        <v>506</v>
      </c>
      <c r="J279" s="83" t="s">
        <v>507</v>
      </c>
      <c r="K279" s="82">
        <v>-1914</v>
      </c>
      <c r="L279" s="82" t="s">
        <v>508</v>
      </c>
      <c r="M279" s="83" t="s">
        <v>289</v>
      </c>
      <c r="N279" s="83"/>
      <c r="O279" s="84" t="s">
        <v>415</v>
      </c>
      <c r="P279" s="84" t="s">
        <v>484</v>
      </c>
    </row>
    <row r="280" spans="1:16" ht="13.5" thickBot="1" x14ac:dyDescent="0.25">
      <c r="A280" s="26" t="str">
        <f t="shared" si="24"/>
        <v> STBB 1962.66 </v>
      </c>
      <c r="B280" s="6" t="str">
        <f t="shared" si="25"/>
        <v>I</v>
      </c>
      <c r="C280" s="26">
        <f t="shared" si="26"/>
        <v>36349.504000000001</v>
      </c>
      <c r="D280" s="16" t="str">
        <f t="shared" si="27"/>
        <v>vis</v>
      </c>
      <c r="E280" s="81">
        <f>VLOOKUP(C280,'Active 1'!C$21:E$953,3,FALSE)</f>
        <v>-1913.9716833703762</v>
      </c>
      <c r="F280" s="6" t="s">
        <v>250</v>
      </c>
      <c r="G280" s="16" t="str">
        <f t="shared" si="28"/>
        <v>36349.504</v>
      </c>
      <c r="H280" s="26">
        <f t="shared" si="29"/>
        <v>-1914</v>
      </c>
      <c r="I280" s="82" t="s">
        <v>509</v>
      </c>
      <c r="J280" s="83" t="s">
        <v>510</v>
      </c>
      <c r="K280" s="82">
        <v>-1914</v>
      </c>
      <c r="L280" s="82" t="s">
        <v>498</v>
      </c>
      <c r="M280" s="83" t="s">
        <v>280</v>
      </c>
      <c r="N280" s="83"/>
      <c r="O280" s="84" t="s">
        <v>449</v>
      </c>
      <c r="P280" s="84" t="s">
        <v>450</v>
      </c>
    </row>
    <row r="281" spans="1:16" ht="13.5" thickBot="1" x14ac:dyDescent="0.25">
      <c r="A281" s="26" t="str">
        <f t="shared" si="24"/>
        <v> STBB 1962.66 </v>
      </c>
      <c r="B281" s="6" t="str">
        <f t="shared" si="25"/>
        <v>I</v>
      </c>
      <c r="C281" s="26">
        <f t="shared" si="26"/>
        <v>36375.506999999998</v>
      </c>
      <c r="D281" s="16" t="str">
        <f t="shared" si="27"/>
        <v>vis</v>
      </c>
      <c r="E281" s="81">
        <f>VLOOKUP(C281,'Active 1'!C$21:E$953,3,FALSE)</f>
        <v>-1898.9757704385988</v>
      </c>
      <c r="F281" s="6" t="s">
        <v>250</v>
      </c>
      <c r="G281" s="16" t="str">
        <f t="shared" si="28"/>
        <v>36375.507</v>
      </c>
      <c r="H281" s="26">
        <f t="shared" si="29"/>
        <v>-1899</v>
      </c>
      <c r="I281" s="82" t="s">
        <v>511</v>
      </c>
      <c r="J281" s="83" t="s">
        <v>512</v>
      </c>
      <c r="K281" s="82">
        <v>-1899</v>
      </c>
      <c r="L281" s="82" t="s">
        <v>476</v>
      </c>
      <c r="M281" s="83" t="s">
        <v>280</v>
      </c>
      <c r="N281" s="83"/>
      <c r="O281" s="84" t="s">
        <v>449</v>
      </c>
      <c r="P281" s="84" t="s">
        <v>450</v>
      </c>
    </row>
    <row r="282" spans="1:16" ht="13.5" thickBot="1" x14ac:dyDescent="0.25">
      <c r="A282" s="26" t="str">
        <f t="shared" si="24"/>
        <v> STBB 1962.66 </v>
      </c>
      <c r="B282" s="6" t="str">
        <f t="shared" si="25"/>
        <v>I</v>
      </c>
      <c r="C282" s="26">
        <f t="shared" si="26"/>
        <v>36389.385000000002</v>
      </c>
      <c r="D282" s="16" t="str">
        <f t="shared" si="27"/>
        <v>vis</v>
      </c>
      <c r="E282" s="81">
        <f>VLOOKUP(C282,'Active 1'!C$21:E$953,3,FALSE)</f>
        <v>-1890.9723370014074</v>
      </c>
      <c r="F282" s="6" t="s">
        <v>250</v>
      </c>
      <c r="G282" s="16" t="str">
        <f t="shared" si="28"/>
        <v>36389.385</v>
      </c>
      <c r="H282" s="26">
        <f t="shared" si="29"/>
        <v>-1891</v>
      </c>
      <c r="I282" s="82" t="s">
        <v>513</v>
      </c>
      <c r="J282" s="83" t="s">
        <v>514</v>
      </c>
      <c r="K282" s="82">
        <v>-1891</v>
      </c>
      <c r="L282" s="82" t="s">
        <v>515</v>
      </c>
      <c r="M282" s="83" t="s">
        <v>280</v>
      </c>
      <c r="N282" s="83"/>
      <c r="O282" s="84" t="s">
        <v>449</v>
      </c>
      <c r="P282" s="84" t="s">
        <v>450</v>
      </c>
    </row>
    <row r="283" spans="1:16" ht="13.5" thickBot="1" x14ac:dyDescent="0.25">
      <c r="A283" s="26" t="str">
        <f t="shared" si="24"/>
        <v> STBB 1962.66 </v>
      </c>
      <c r="B283" s="6" t="str">
        <f t="shared" si="25"/>
        <v>I</v>
      </c>
      <c r="C283" s="26">
        <f t="shared" si="26"/>
        <v>36401.517</v>
      </c>
      <c r="D283" s="16" t="str">
        <f t="shared" si="27"/>
        <v>vis</v>
      </c>
      <c r="E283" s="81">
        <f>VLOOKUP(C283,'Active 1'!C$21:E$953,3,FALSE)</f>
        <v>-1883.9758206114402</v>
      </c>
      <c r="F283" s="6" t="s">
        <v>250</v>
      </c>
      <c r="G283" s="16" t="str">
        <f t="shared" si="28"/>
        <v>36401.517</v>
      </c>
      <c r="H283" s="26">
        <f t="shared" si="29"/>
        <v>-1884</v>
      </c>
      <c r="I283" s="82" t="s">
        <v>516</v>
      </c>
      <c r="J283" s="83" t="s">
        <v>517</v>
      </c>
      <c r="K283" s="82">
        <v>-1884</v>
      </c>
      <c r="L283" s="82" t="s">
        <v>476</v>
      </c>
      <c r="M283" s="83" t="s">
        <v>280</v>
      </c>
      <c r="N283" s="83"/>
      <c r="O283" s="84" t="s">
        <v>449</v>
      </c>
      <c r="P283" s="84" t="s">
        <v>450</v>
      </c>
    </row>
    <row r="284" spans="1:16" ht="13.5" thickBot="1" x14ac:dyDescent="0.25">
      <c r="A284" s="26" t="str">
        <f t="shared" si="24"/>
        <v> AA 10.69 </v>
      </c>
      <c r="B284" s="6" t="str">
        <f t="shared" si="25"/>
        <v>I</v>
      </c>
      <c r="C284" s="26">
        <f t="shared" si="26"/>
        <v>36727.523000000001</v>
      </c>
      <c r="D284" s="16" t="str">
        <f t="shared" si="27"/>
        <v>vis</v>
      </c>
      <c r="E284" s="81">
        <f>VLOOKUP(C284,'Active 1'!C$21:E$953,3,FALSE)</f>
        <v>-1695.9683756536431</v>
      </c>
      <c r="F284" s="6" t="s">
        <v>250</v>
      </c>
      <c r="G284" s="16" t="str">
        <f t="shared" si="28"/>
        <v>36727.523</v>
      </c>
      <c r="H284" s="26">
        <f t="shared" si="29"/>
        <v>-1696</v>
      </c>
      <c r="I284" s="82" t="s">
        <v>518</v>
      </c>
      <c r="J284" s="83" t="s">
        <v>519</v>
      </c>
      <c r="K284" s="82">
        <v>-1696</v>
      </c>
      <c r="L284" s="82" t="s">
        <v>520</v>
      </c>
      <c r="M284" s="83" t="s">
        <v>289</v>
      </c>
      <c r="N284" s="83"/>
      <c r="O284" s="84" t="s">
        <v>434</v>
      </c>
      <c r="P284" s="84" t="s">
        <v>521</v>
      </c>
    </row>
    <row r="285" spans="1:16" ht="13.5" thickBot="1" x14ac:dyDescent="0.25">
      <c r="A285" s="26" t="str">
        <f t="shared" si="24"/>
        <v> STBB 1962.66 </v>
      </c>
      <c r="B285" s="6" t="str">
        <f t="shared" si="25"/>
        <v>I</v>
      </c>
      <c r="C285" s="26">
        <f t="shared" si="26"/>
        <v>36753.525999999998</v>
      </c>
      <c r="D285" s="16" t="str">
        <f t="shared" si="27"/>
        <v>vis</v>
      </c>
      <c r="E285" s="81">
        <f>VLOOKUP(C285,'Active 1'!C$21:E$953,3,FALSE)</f>
        <v>-1680.9724627218657</v>
      </c>
      <c r="F285" s="6" t="s">
        <v>250</v>
      </c>
      <c r="G285" s="16" t="str">
        <f t="shared" si="28"/>
        <v>36753.526</v>
      </c>
      <c r="H285" s="26">
        <f t="shared" si="29"/>
        <v>-1681</v>
      </c>
      <c r="I285" s="82" t="s">
        <v>522</v>
      </c>
      <c r="J285" s="83" t="s">
        <v>523</v>
      </c>
      <c r="K285" s="82">
        <v>-1681</v>
      </c>
      <c r="L285" s="82" t="s">
        <v>515</v>
      </c>
      <c r="M285" s="83" t="s">
        <v>280</v>
      </c>
      <c r="N285" s="83"/>
      <c r="O285" s="84" t="s">
        <v>449</v>
      </c>
      <c r="P285" s="84" t="s">
        <v>450</v>
      </c>
    </row>
    <row r="286" spans="1:16" ht="13.5" thickBot="1" x14ac:dyDescent="0.25">
      <c r="A286" s="26" t="str">
        <f t="shared" si="24"/>
        <v> STBB 1962.66 </v>
      </c>
      <c r="B286" s="6" t="str">
        <f t="shared" si="25"/>
        <v>I</v>
      </c>
      <c r="C286" s="26">
        <f t="shared" si="26"/>
        <v>36760.462</v>
      </c>
      <c r="D286" s="16" t="str">
        <f t="shared" si="27"/>
        <v>vis</v>
      </c>
      <c r="E286" s="81">
        <f>VLOOKUP(C286,'Active 1'!C$21:E$953,3,FALSE)</f>
        <v>-1676.9724761012894</v>
      </c>
      <c r="F286" s="6" t="s">
        <v>250</v>
      </c>
      <c r="G286" s="16" t="str">
        <f t="shared" si="28"/>
        <v>36760.462</v>
      </c>
      <c r="H286" s="26">
        <f t="shared" si="29"/>
        <v>-1677</v>
      </c>
      <c r="I286" s="82" t="s">
        <v>524</v>
      </c>
      <c r="J286" s="83" t="s">
        <v>525</v>
      </c>
      <c r="K286" s="82">
        <v>-1677</v>
      </c>
      <c r="L286" s="82" t="s">
        <v>515</v>
      </c>
      <c r="M286" s="83" t="s">
        <v>280</v>
      </c>
      <c r="N286" s="83"/>
      <c r="O286" s="84" t="s">
        <v>449</v>
      </c>
      <c r="P286" s="84" t="s">
        <v>450</v>
      </c>
    </row>
    <row r="287" spans="1:16" ht="13.5" thickBot="1" x14ac:dyDescent="0.25">
      <c r="A287" s="26" t="str">
        <f t="shared" si="24"/>
        <v> STBB 1962.66 </v>
      </c>
      <c r="B287" s="6" t="str">
        <f t="shared" si="25"/>
        <v>I</v>
      </c>
      <c r="C287" s="26">
        <f t="shared" si="26"/>
        <v>36807.281000000003</v>
      </c>
      <c r="D287" s="16" t="str">
        <f t="shared" si="27"/>
        <v>vis</v>
      </c>
      <c r="E287" s="81">
        <f>VLOOKUP(C287,'Active 1'!C$21:E$953,3,FALSE)</f>
        <v>-1649.9719897130644</v>
      </c>
      <c r="F287" s="6" t="s">
        <v>250</v>
      </c>
      <c r="G287" s="16" t="str">
        <f t="shared" si="28"/>
        <v>36807.281</v>
      </c>
      <c r="H287" s="26">
        <f t="shared" si="29"/>
        <v>-1650</v>
      </c>
      <c r="I287" s="82" t="s">
        <v>526</v>
      </c>
      <c r="J287" s="83" t="s">
        <v>527</v>
      </c>
      <c r="K287" s="82">
        <v>-1650</v>
      </c>
      <c r="L287" s="82" t="s">
        <v>498</v>
      </c>
      <c r="M287" s="83" t="s">
        <v>280</v>
      </c>
      <c r="N287" s="83"/>
      <c r="O287" s="84" t="s">
        <v>449</v>
      </c>
      <c r="P287" s="84" t="s">
        <v>450</v>
      </c>
    </row>
    <row r="288" spans="1:16" ht="13.5" thickBot="1" x14ac:dyDescent="0.25">
      <c r="A288" s="26" t="str">
        <f t="shared" si="24"/>
        <v> STBB 1962.66 </v>
      </c>
      <c r="B288" s="6" t="str">
        <f t="shared" si="25"/>
        <v>I</v>
      </c>
      <c r="C288" s="26">
        <f t="shared" si="26"/>
        <v>36819.413999999997</v>
      </c>
      <c r="D288" s="16" t="str">
        <f t="shared" si="27"/>
        <v>vis</v>
      </c>
      <c r="E288" s="81">
        <f>VLOOKUP(C288,'Active 1'!C$21:E$953,3,FALSE)</f>
        <v>-1642.9748966237598</v>
      </c>
      <c r="F288" s="6" t="s">
        <v>250</v>
      </c>
      <c r="G288" s="16" t="str">
        <f t="shared" si="28"/>
        <v>36819.414</v>
      </c>
      <c r="H288" s="26">
        <f t="shared" si="29"/>
        <v>-1643</v>
      </c>
      <c r="I288" s="82" t="s">
        <v>528</v>
      </c>
      <c r="J288" s="83" t="s">
        <v>529</v>
      </c>
      <c r="K288" s="82">
        <v>-1643</v>
      </c>
      <c r="L288" s="82" t="s">
        <v>530</v>
      </c>
      <c r="M288" s="83" t="s">
        <v>280</v>
      </c>
      <c r="N288" s="83"/>
      <c r="O288" s="84" t="s">
        <v>449</v>
      </c>
      <c r="P288" s="84" t="s">
        <v>450</v>
      </c>
    </row>
    <row r="289" spans="1:16" ht="13.5" thickBot="1" x14ac:dyDescent="0.25">
      <c r="A289" s="26" t="str">
        <f t="shared" si="24"/>
        <v> STBB 1962.66 </v>
      </c>
      <c r="B289" s="6" t="str">
        <f t="shared" si="25"/>
        <v>I</v>
      </c>
      <c r="C289" s="26">
        <f t="shared" si="26"/>
        <v>36833.292000000001</v>
      </c>
      <c r="D289" s="16" t="str">
        <f t="shared" si="27"/>
        <v>vis</v>
      </c>
      <c r="E289" s="81">
        <f>VLOOKUP(C289,'Active 1'!C$21:E$953,3,FALSE)</f>
        <v>-1634.9714631865681</v>
      </c>
      <c r="F289" s="6" t="s">
        <v>250</v>
      </c>
      <c r="G289" s="16" t="str">
        <f t="shared" si="28"/>
        <v>36833.292</v>
      </c>
      <c r="H289" s="26">
        <f t="shared" si="29"/>
        <v>-1635</v>
      </c>
      <c r="I289" s="82" t="s">
        <v>531</v>
      </c>
      <c r="J289" s="83" t="s">
        <v>532</v>
      </c>
      <c r="K289" s="82">
        <v>-1635</v>
      </c>
      <c r="L289" s="82" t="s">
        <v>498</v>
      </c>
      <c r="M289" s="83" t="s">
        <v>280</v>
      </c>
      <c r="N289" s="83"/>
      <c r="O289" s="84" t="s">
        <v>449</v>
      </c>
      <c r="P289" s="84" t="s">
        <v>450</v>
      </c>
    </row>
    <row r="290" spans="1:16" ht="13.5" thickBot="1" x14ac:dyDescent="0.25">
      <c r="A290" s="26" t="str">
        <f t="shared" si="24"/>
        <v> SCA 8.245 </v>
      </c>
      <c r="B290" s="6" t="str">
        <f t="shared" si="25"/>
        <v>I</v>
      </c>
      <c r="C290" s="26">
        <f t="shared" si="26"/>
        <v>37464.449000000001</v>
      </c>
      <c r="D290" s="16" t="str">
        <f t="shared" si="27"/>
        <v>vis</v>
      </c>
      <c r="E290" s="81">
        <f>VLOOKUP(C290,'Active 1'!C$21:E$953,3,FALSE)</f>
        <v>-1270.98363800167</v>
      </c>
      <c r="F290" s="6" t="s">
        <v>250</v>
      </c>
      <c r="G290" s="16" t="str">
        <f t="shared" si="28"/>
        <v>37464.449</v>
      </c>
      <c r="H290" s="26">
        <f t="shared" si="29"/>
        <v>-1271</v>
      </c>
      <c r="I290" s="82" t="s">
        <v>533</v>
      </c>
      <c r="J290" s="83" t="s">
        <v>534</v>
      </c>
      <c r="K290" s="82">
        <v>-1271</v>
      </c>
      <c r="L290" s="82" t="s">
        <v>535</v>
      </c>
      <c r="M290" s="83" t="s">
        <v>280</v>
      </c>
      <c r="N290" s="83"/>
      <c r="O290" s="84" t="s">
        <v>449</v>
      </c>
      <c r="P290" s="84" t="s">
        <v>536</v>
      </c>
    </row>
    <row r="291" spans="1:16" ht="13.5" thickBot="1" x14ac:dyDescent="0.25">
      <c r="A291" s="26" t="str">
        <f t="shared" si="24"/>
        <v> SCA 8.245 </v>
      </c>
      <c r="B291" s="6" t="str">
        <f t="shared" si="25"/>
        <v>I</v>
      </c>
      <c r="C291" s="26">
        <f t="shared" si="26"/>
        <v>37483.523999999998</v>
      </c>
      <c r="D291" s="16" t="str">
        <f t="shared" si="27"/>
        <v>vis</v>
      </c>
      <c r="E291" s="81">
        <f>VLOOKUP(C291,'Active 1'!C$21:E$953,3,FALSE)</f>
        <v>-1259.9830980957499</v>
      </c>
      <c r="F291" s="6" t="s">
        <v>250</v>
      </c>
      <c r="G291" s="16" t="str">
        <f t="shared" si="28"/>
        <v>37483.524</v>
      </c>
      <c r="H291" s="26">
        <f t="shared" si="29"/>
        <v>-1260</v>
      </c>
      <c r="I291" s="82" t="s">
        <v>537</v>
      </c>
      <c r="J291" s="83" t="s">
        <v>538</v>
      </c>
      <c r="K291" s="82">
        <v>-1260</v>
      </c>
      <c r="L291" s="82" t="s">
        <v>448</v>
      </c>
      <c r="M291" s="83" t="s">
        <v>280</v>
      </c>
      <c r="N291" s="83"/>
      <c r="O291" s="84" t="s">
        <v>449</v>
      </c>
      <c r="P291" s="84" t="s">
        <v>536</v>
      </c>
    </row>
    <row r="292" spans="1:16" ht="13.5" thickBot="1" x14ac:dyDescent="0.25">
      <c r="A292" s="26" t="str">
        <f t="shared" si="24"/>
        <v> SCA 8.245 </v>
      </c>
      <c r="B292" s="6" t="str">
        <f t="shared" si="25"/>
        <v>I</v>
      </c>
      <c r="C292" s="26">
        <f t="shared" si="26"/>
        <v>37523.410000000003</v>
      </c>
      <c r="D292" s="16" t="str">
        <f t="shared" si="27"/>
        <v>vis</v>
      </c>
      <c r="E292" s="81">
        <f>VLOOKUP(C292,'Active 1'!C$21:E$953,3,FALSE)</f>
        <v>-1236.9808682300793</v>
      </c>
      <c r="F292" s="6" t="s">
        <v>250</v>
      </c>
      <c r="G292" s="16" t="str">
        <f t="shared" si="28"/>
        <v>37523.410</v>
      </c>
      <c r="H292" s="26">
        <f t="shared" si="29"/>
        <v>-1237</v>
      </c>
      <c r="I292" s="82" t="s">
        <v>539</v>
      </c>
      <c r="J292" s="83" t="s">
        <v>540</v>
      </c>
      <c r="K292" s="82">
        <v>-1237</v>
      </c>
      <c r="L292" s="82" t="s">
        <v>458</v>
      </c>
      <c r="M292" s="83" t="s">
        <v>280</v>
      </c>
      <c r="N292" s="83"/>
      <c r="O292" s="84" t="s">
        <v>449</v>
      </c>
      <c r="P292" s="84" t="s">
        <v>536</v>
      </c>
    </row>
    <row r="293" spans="1:16" ht="13.5" thickBot="1" x14ac:dyDescent="0.25">
      <c r="A293" s="26" t="str">
        <f t="shared" si="24"/>
        <v> SCA 8.245 </v>
      </c>
      <c r="B293" s="6" t="str">
        <f t="shared" si="25"/>
        <v>I</v>
      </c>
      <c r="C293" s="26">
        <f t="shared" si="26"/>
        <v>37556.353000000003</v>
      </c>
      <c r="D293" s="16" t="str">
        <f t="shared" si="27"/>
        <v>vis</v>
      </c>
      <c r="E293" s="81">
        <f>VLOOKUP(C293,'Active 1'!C$21:E$953,3,FALSE)</f>
        <v>-1217.9826618803663</v>
      </c>
      <c r="F293" s="6" t="s">
        <v>250</v>
      </c>
      <c r="G293" s="16" t="str">
        <f t="shared" si="28"/>
        <v>37556.353</v>
      </c>
      <c r="H293" s="26">
        <f t="shared" si="29"/>
        <v>-1218</v>
      </c>
      <c r="I293" s="82" t="s">
        <v>541</v>
      </c>
      <c r="J293" s="83" t="s">
        <v>542</v>
      </c>
      <c r="K293" s="82">
        <v>-1218</v>
      </c>
      <c r="L293" s="82" t="s">
        <v>543</v>
      </c>
      <c r="M293" s="83" t="s">
        <v>280</v>
      </c>
      <c r="N293" s="83"/>
      <c r="O293" s="84" t="s">
        <v>449</v>
      </c>
      <c r="P293" s="84" t="s">
        <v>536</v>
      </c>
    </row>
    <row r="294" spans="1:16" ht="13.5" thickBot="1" x14ac:dyDescent="0.25">
      <c r="A294" s="26" t="str">
        <f t="shared" si="24"/>
        <v> SCA 8.245 </v>
      </c>
      <c r="B294" s="6" t="str">
        <f t="shared" si="25"/>
        <v>I</v>
      </c>
      <c r="C294" s="26">
        <f t="shared" si="26"/>
        <v>37790.445</v>
      </c>
      <c r="D294" s="16" t="str">
        <f t="shared" si="27"/>
        <v>vis</v>
      </c>
      <c r="E294" s="81">
        <f>VLOOKUP(C294,'Active 1'!C$21:E$953,3,FALSE)</f>
        <v>-1082.9819600372716</v>
      </c>
      <c r="F294" s="6" t="s">
        <v>250</v>
      </c>
      <c r="G294" s="16" t="str">
        <f t="shared" si="28"/>
        <v>37790.445</v>
      </c>
      <c r="H294" s="26">
        <f t="shared" si="29"/>
        <v>-1083</v>
      </c>
      <c r="I294" s="82" t="s">
        <v>544</v>
      </c>
      <c r="J294" s="83" t="s">
        <v>545</v>
      </c>
      <c r="K294" s="82">
        <v>-1083</v>
      </c>
      <c r="L294" s="82" t="s">
        <v>546</v>
      </c>
      <c r="M294" s="83" t="s">
        <v>280</v>
      </c>
      <c r="N294" s="83"/>
      <c r="O294" s="84" t="s">
        <v>449</v>
      </c>
      <c r="P294" s="84" t="s">
        <v>536</v>
      </c>
    </row>
    <row r="295" spans="1:16" ht="13.5" thickBot="1" x14ac:dyDescent="0.25">
      <c r="A295" s="26" t="str">
        <f t="shared" si="24"/>
        <v> SCA 8.245 </v>
      </c>
      <c r="B295" s="6" t="str">
        <f t="shared" si="25"/>
        <v>I</v>
      </c>
      <c r="C295" s="26">
        <f t="shared" si="26"/>
        <v>37835.525999999998</v>
      </c>
      <c r="D295" s="16" t="str">
        <f t="shared" si="27"/>
        <v>vis</v>
      </c>
      <c r="E295" s="81">
        <f>VLOOKUP(C295,'Active 1'!C$21:E$953,3,FALSE)</f>
        <v>-1056.9837771015523</v>
      </c>
      <c r="F295" s="6" t="s">
        <v>250</v>
      </c>
      <c r="G295" s="16" t="str">
        <f t="shared" si="28"/>
        <v>37835.526</v>
      </c>
      <c r="H295" s="26">
        <f t="shared" si="29"/>
        <v>-1057</v>
      </c>
      <c r="I295" s="82" t="s">
        <v>547</v>
      </c>
      <c r="J295" s="83" t="s">
        <v>548</v>
      </c>
      <c r="K295" s="82">
        <v>-1057</v>
      </c>
      <c r="L295" s="82" t="s">
        <v>535</v>
      </c>
      <c r="M295" s="83" t="s">
        <v>280</v>
      </c>
      <c r="N295" s="83"/>
      <c r="O295" s="84" t="s">
        <v>449</v>
      </c>
      <c r="P295" s="84" t="s">
        <v>536</v>
      </c>
    </row>
    <row r="296" spans="1:16" ht="13.5" thickBot="1" x14ac:dyDescent="0.25">
      <c r="A296" s="26" t="str">
        <f t="shared" si="24"/>
        <v> SCA 8.245 </v>
      </c>
      <c r="B296" s="6" t="str">
        <f t="shared" si="25"/>
        <v>I</v>
      </c>
      <c r="C296" s="26">
        <f t="shared" si="26"/>
        <v>37882.349000000002</v>
      </c>
      <c r="D296" s="16" t="str">
        <f t="shared" si="27"/>
        <v>vis</v>
      </c>
      <c r="E296" s="81">
        <f>VLOOKUP(C296,'Active 1'!C$21:E$953,3,FALSE)</f>
        <v>-1029.9809839159677</v>
      </c>
      <c r="F296" s="6" t="s">
        <v>250</v>
      </c>
      <c r="G296" s="16" t="str">
        <f t="shared" si="28"/>
        <v>37882.349</v>
      </c>
      <c r="H296" s="26">
        <f t="shared" si="29"/>
        <v>-1030</v>
      </c>
      <c r="I296" s="82" t="s">
        <v>549</v>
      </c>
      <c r="J296" s="83" t="s">
        <v>550</v>
      </c>
      <c r="K296" s="82">
        <v>-1030</v>
      </c>
      <c r="L296" s="82" t="s">
        <v>458</v>
      </c>
      <c r="M296" s="83" t="s">
        <v>280</v>
      </c>
      <c r="N296" s="83"/>
      <c r="O296" s="84" t="s">
        <v>449</v>
      </c>
      <c r="P296" s="84" t="s">
        <v>536</v>
      </c>
    </row>
    <row r="297" spans="1:16" ht="13.5" thickBot="1" x14ac:dyDescent="0.25">
      <c r="A297" s="26" t="str">
        <f t="shared" si="24"/>
        <v> BRNO 6 </v>
      </c>
      <c r="B297" s="6" t="str">
        <f t="shared" si="25"/>
        <v>I</v>
      </c>
      <c r="C297" s="26">
        <f t="shared" si="26"/>
        <v>38546.461000000003</v>
      </c>
      <c r="D297" s="16" t="str">
        <f t="shared" si="27"/>
        <v>vis</v>
      </c>
      <c r="E297" s="81">
        <f>VLOOKUP(C297,'Active 1'!C$21:E$953,3,FALSE)</f>
        <v>-646.98803198927817</v>
      </c>
      <c r="F297" s="6" t="s">
        <v>250</v>
      </c>
      <c r="G297" s="16" t="str">
        <f t="shared" si="28"/>
        <v>38546.461</v>
      </c>
      <c r="H297" s="26">
        <f t="shared" si="29"/>
        <v>-647</v>
      </c>
      <c r="I297" s="82" t="s">
        <v>551</v>
      </c>
      <c r="J297" s="83" t="s">
        <v>552</v>
      </c>
      <c r="K297" s="82">
        <v>-647</v>
      </c>
      <c r="L297" s="82" t="s">
        <v>553</v>
      </c>
      <c r="M297" s="83" t="s">
        <v>289</v>
      </c>
      <c r="N297" s="83"/>
      <c r="O297" s="84" t="s">
        <v>554</v>
      </c>
      <c r="P297" s="84" t="s">
        <v>555</v>
      </c>
    </row>
    <row r="298" spans="1:16" ht="13.5" thickBot="1" x14ac:dyDescent="0.25">
      <c r="A298" s="26" t="str">
        <f t="shared" si="24"/>
        <v> BRNO 12 </v>
      </c>
      <c r="B298" s="6" t="str">
        <f t="shared" si="25"/>
        <v>I</v>
      </c>
      <c r="C298" s="26">
        <f t="shared" si="26"/>
        <v>40759.038999999997</v>
      </c>
      <c r="D298" s="16" t="str">
        <f t="shared" si="27"/>
        <v>vis</v>
      </c>
      <c r="E298" s="81">
        <f>VLOOKUP(C298,'Active 1'!C$21:E$953,3,FALSE)</f>
        <v>629.00423977820606</v>
      </c>
      <c r="F298" s="6" t="s">
        <v>250</v>
      </c>
      <c r="G298" s="16" t="str">
        <f t="shared" si="28"/>
        <v>40759.039</v>
      </c>
      <c r="H298" s="26">
        <f t="shared" si="29"/>
        <v>629</v>
      </c>
      <c r="I298" s="82" t="s">
        <v>589</v>
      </c>
      <c r="J298" s="83" t="s">
        <v>590</v>
      </c>
      <c r="K298" s="82">
        <v>629</v>
      </c>
      <c r="L298" s="82" t="s">
        <v>591</v>
      </c>
      <c r="M298" s="83" t="s">
        <v>289</v>
      </c>
      <c r="N298" s="83"/>
      <c r="O298" s="84" t="s">
        <v>592</v>
      </c>
      <c r="P298" s="84" t="s">
        <v>593</v>
      </c>
    </row>
    <row r="299" spans="1:16" ht="13.5" thickBot="1" x14ac:dyDescent="0.25">
      <c r="A299" s="26" t="str">
        <f t="shared" si="24"/>
        <v> BRNO 12 </v>
      </c>
      <c r="B299" s="6" t="str">
        <f t="shared" si="25"/>
        <v>I</v>
      </c>
      <c r="C299" s="26">
        <f t="shared" si="26"/>
        <v>40759.042000000001</v>
      </c>
      <c r="D299" s="16" t="str">
        <f t="shared" si="27"/>
        <v>vis</v>
      </c>
      <c r="E299" s="81">
        <f>VLOOKUP(C299,'Active 1'!C$21:E$953,3,FALSE)</f>
        <v>629.00596987622782</v>
      </c>
      <c r="F299" s="6" t="s">
        <v>250</v>
      </c>
      <c r="G299" s="16" t="str">
        <f t="shared" si="28"/>
        <v>40759.042</v>
      </c>
      <c r="H299" s="26">
        <f t="shared" si="29"/>
        <v>629</v>
      </c>
      <c r="I299" s="82" t="s">
        <v>594</v>
      </c>
      <c r="J299" s="83" t="s">
        <v>595</v>
      </c>
      <c r="K299" s="82">
        <v>629</v>
      </c>
      <c r="L299" s="82" t="s">
        <v>596</v>
      </c>
      <c r="M299" s="83" t="s">
        <v>289</v>
      </c>
      <c r="N299" s="83"/>
      <c r="O299" s="84" t="s">
        <v>597</v>
      </c>
      <c r="P299" s="84" t="s">
        <v>593</v>
      </c>
    </row>
    <row r="300" spans="1:16" ht="13.5" thickBot="1" x14ac:dyDescent="0.25">
      <c r="A300" s="26" t="str">
        <f t="shared" si="24"/>
        <v> ORI 125 </v>
      </c>
      <c r="B300" s="6" t="str">
        <f t="shared" si="25"/>
        <v>I</v>
      </c>
      <c r="C300" s="26">
        <f t="shared" si="26"/>
        <v>41062.49</v>
      </c>
      <c r="D300" s="16" t="str">
        <f t="shared" si="27"/>
        <v>vis</v>
      </c>
      <c r="E300" s="81">
        <f>VLOOKUP(C300,'Active 1'!C$21:E$953,3,FALSE)</f>
        <v>804.00423112771648</v>
      </c>
      <c r="F300" s="6" t="s">
        <v>250</v>
      </c>
      <c r="G300" s="16" t="str">
        <f t="shared" si="28"/>
        <v>41062.490</v>
      </c>
      <c r="H300" s="26">
        <f t="shared" si="29"/>
        <v>804</v>
      </c>
      <c r="I300" s="82" t="s">
        <v>611</v>
      </c>
      <c r="J300" s="83" t="s">
        <v>612</v>
      </c>
      <c r="K300" s="82">
        <v>804</v>
      </c>
      <c r="L300" s="82" t="s">
        <v>591</v>
      </c>
      <c r="M300" s="83" t="s">
        <v>289</v>
      </c>
      <c r="N300" s="83"/>
      <c r="O300" s="84" t="s">
        <v>604</v>
      </c>
      <c r="P300" s="84" t="s">
        <v>605</v>
      </c>
    </row>
    <row r="301" spans="1:16" ht="13.5" thickBot="1" x14ac:dyDescent="0.25">
      <c r="A301" s="26" t="str">
        <f t="shared" si="24"/>
        <v> BRNO 14 </v>
      </c>
      <c r="B301" s="6" t="str">
        <f t="shared" si="25"/>
        <v>I</v>
      </c>
      <c r="C301" s="26">
        <f t="shared" si="26"/>
        <v>41088.498</v>
      </c>
      <c r="D301" s="16" t="str">
        <f t="shared" si="27"/>
        <v>vis</v>
      </c>
      <c r="E301" s="81">
        <f>VLOOKUP(C301,'Active 1'!C$21:E$953,3,FALSE)</f>
        <v>819.00302755619543</v>
      </c>
      <c r="F301" s="6" t="s">
        <v>250</v>
      </c>
      <c r="G301" s="16" t="str">
        <f t="shared" si="28"/>
        <v>41088.498</v>
      </c>
      <c r="H301" s="26">
        <f t="shared" si="29"/>
        <v>819</v>
      </c>
      <c r="I301" s="82" t="s">
        <v>619</v>
      </c>
      <c r="J301" s="83" t="s">
        <v>620</v>
      </c>
      <c r="K301" s="82">
        <v>819</v>
      </c>
      <c r="L301" s="82" t="s">
        <v>603</v>
      </c>
      <c r="M301" s="83" t="s">
        <v>289</v>
      </c>
      <c r="N301" s="83"/>
      <c r="O301" s="84" t="s">
        <v>592</v>
      </c>
      <c r="P301" s="84" t="s">
        <v>621</v>
      </c>
    </row>
    <row r="302" spans="1:16" ht="13.5" thickBot="1" x14ac:dyDescent="0.25">
      <c r="A302" s="26" t="str">
        <f t="shared" si="24"/>
        <v> BRNO 17 </v>
      </c>
      <c r="B302" s="6" t="str">
        <f t="shared" si="25"/>
        <v>I</v>
      </c>
      <c r="C302" s="26">
        <f t="shared" si="26"/>
        <v>41525.482000000004</v>
      </c>
      <c r="D302" s="16" t="str">
        <f t="shared" si="27"/>
        <v>vis</v>
      </c>
      <c r="E302" s="81">
        <f>VLOOKUP(C302,'Active 1'!C$21:E$953,3,FALSE)</f>
        <v>1071.011411841879</v>
      </c>
      <c r="F302" s="6" t="s">
        <v>250</v>
      </c>
      <c r="G302" s="16" t="str">
        <f t="shared" si="28"/>
        <v>41525.482</v>
      </c>
      <c r="H302" s="26">
        <f t="shared" si="29"/>
        <v>1071</v>
      </c>
      <c r="I302" s="82" t="s">
        <v>633</v>
      </c>
      <c r="J302" s="83" t="s">
        <v>634</v>
      </c>
      <c r="K302" s="82">
        <v>1071</v>
      </c>
      <c r="L302" s="82" t="s">
        <v>635</v>
      </c>
      <c r="M302" s="83" t="s">
        <v>289</v>
      </c>
      <c r="N302" s="83"/>
      <c r="O302" s="84" t="s">
        <v>636</v>
      </c>
      <c r="P302" s="84" t="s">
        <v>637</v>
      </c>
    </row>
    <row r="303" spans="1:16" ht="13.5" thickBot="1" x14ac:dyDescent="0.25">
      <c r="A303" s="26" t="str">
        <f t="shared" si="24"/>
        <v> BRNO 27 </v>
      </c>
      <c r="B303" s="6" t="str">
        <f t="shared" si="25"/>
        <v>I</v>
      </c>
      <c r="C303" s="26">
        <f t="shared" si="26"/>
        <v>46212.493999999999</v>
      </c>
      <c r="D303" s="16" t="str">
        <f t="shared" si="27"/>
        <v>vis</v>
      </c>
      <c r="E303" s="81">
        <f>VLOOKUP(C303,'Active 1'!C$21:E$953,3,FALSE)</f>
        <v>3774.0081376890444</v>
      </c>
      <c r="F303" s="6" t="s">
        <v>250</v>
      </c>
      <c r="G303" s="16" t="str">
        <f t="shared" si="28"/>
        <v>46212.494</v>
      </c>
      <c r="H303" s="26">
        <f t="shared" si="29"/>
        <v>3774</v>
      </c>
      <c r="I303" s="82" t="s">
        <v>847</v>
      </c>
      <c r="J303" s="83" t="s">
        <v>848</v>
      </c>
      <c r="K303" s="82">
        <v>3774</v>
      </c>
      <c r="L303" s="82" t="s">
        <v>843</v>
      </c>
      <c r="M303" s="83" t="s">
        <v>289</v>
      </c>
      <c r="N303" s="83"/>
      <c r="O303" s="84" t="s">
        <v>592</v>
      </c>
      <c r="P303" s="84" t="s">
        <v>849</v>
      </c>
    </row>
    <row r="304" spans="1:16" ht="13.5" thickBot="1" x14ac:dyDescent="0.25">
      <c r="A304" s="26" t="str">
        <f t="shared" si="24"/>
        <v> BRNO 27 </v>
      </c>
      <c r="B304" s="6" t="str">
        <f t="shared" si="25"/>
        <v>I</v>
      </c>
      <c r="C304" s="26">
        <f t="shared" si="26"/>
        <v>46271.453000000001</v>
      </c>
      <c r="D304" s="16" t="str">
        <f t="shared" si="27"/>
        <v>vis</v>
      </c>
      <c r="E304" s="81">
        <f>VLOOKUP(C304,'Active 1'!C$21:E$953,3,FALSE)</f>
        <v>3808.0097540619554</v>
      </c>
      <c r="F304" s="6" t="s">
        <v>250</v>
      </c>
      <c r="G304" s="16" t="str">
        <f t="shared" si="28"/>
        <v>46271.453</v>
      </c>
      <c r="H304" s="26">
        <f t="shared" si="29"/>
        <v>3808</v>
      </c>
      <c r="I304" s="82" t="s">
        <v>861</v>
      </c>
      <c r="J304" s="83" t="s">
        <v>862</v>
      </c>
      <c r="K304" s="82">
        <v>3808</v>
      </c>
      <c r="L304" s="82" t="s">
        <v>863</v>
      </c>
      <c r="M304" s="83" t="s">
        <v>289</v>
      </c>
      <c r="N304" s="83"/>
      <c r="O304" s="84" t="s">
        <v>864</v>
      </c>
      <c r="P304" s="84" t="s">
        <v>849</v>
      </c>
    </row>
    <row r="305" spans="1:16" ht="13.5" thickBot="1" x14ac:dyDescent="0.25">
      <c r="A305" s="26" t="str">
        <f t="shared" si="24"/>
        <v> AOEB 11 </v>
      </c>
      <c r="B305" s="6" t="str">
        <f t="shared" si="25"/>
        <v>I</v>
      </c>
      <c r="C305" s="26">
        <f t="shared" si="26"/>
        <v>50578.788999999997</v>
      </c>
      <c r="D305" s="16" t="str">
        <f t="shared" si="27"/>
        <v>vis</v>
      </c>
      <c r="E305" s="81">
        <f>VLOOKUP(C305,'Active 1'!C$21:E$953,3,FALSE)</f>
        <v>6292.0475813864059</v>
      </c>
      <c r="F305" s="6" t="s">
        <v>250</v>
      </c>
      <c r="G305" s="16" t="str">
        <f t="shared" si="28"/>
        <v>50578.789</v>
      </c>
      <c r="H305" s="26">
        <f t="shared" si="29"/>
        <v>6292</v>
      </c>
      <c r="I305" s="82" t="s">
        <v>1024</v>
      </c>
      <c r="J305" s="83" t="s">
        <v>1025</v>
      </c>
      <c r="K305" s="82">
        <v>6292</v>
      </c>
      <c r="L305" s="82" t="s">
        <v>1022</v>
      </c>
      <c r="M305" s="83" t="s">
        <v>289</v>
      </c>
      <c r="N305" s="83"/>
      <c r="O305" s="84" t="s">
        <v>687</v>
      </c>
      <c r="P305" s="84" t="s">
        <v>1026</v>
      </c>
    </row>
    <row r="306" spans="1:16" ht="13.5" thickBot="1" x14ac:dyDescent="0.25">
      <c r="A306" s="26" t="str">
        <f t="shared" si="24"/>
        <v> BRNO 32 </v>
      </c>
      <c r="B306" s="6" t="str">
        <f t="shared" si="25"/>
        <v>I</v>
      </c>
      <c r="C306" s="26">
        <f t="shared" si="26"/>
        <v>50639.477800000001</v>
      </c>
      <c r="D306" s="16" t="str">
        <f t="shared" si="27"/>
        <v>vis</v>
      </c>
      <c r="E306" s="81">
        <f>VLOOKUP(C306,'Active 1'!C$21:E$953,3,FALSE)</f>
        <v>6327.0467722772346</v>
      </c>
      <c r="F306" s="6" t="s">
        <v>250</v>
      </c>
      <c r="G306" s="16" t="str">
        <f t="shared" si="28"/>
        <v>50639.4778</v>
      </c>
      <c r="H306" s="26">
        <f t="shared" si="29"/>
        <v>6327</v>
      </c>
      <c r="I306" s="82" t="s">
        <v>1031</v>
      </c>
      <c r="J306" s="83" t="s">
        <v>1032</v>
      </c>
      <c r="K306" s="82">
        <v>6327</v>
      </c>
      <c r="L306" s="82" t="s">
        <v>1033</v>
      </c>
      <c r="M306" s="83" t="s">
        <v>289</v>
      </c>
      <c r="N306" s="83"/>
      <c r="O306" s="84" t="s">
        <v>1034</v>
      </c>
      <c r="P306" s="84" t="s">
        <v>1035</v>
      </c>
    </row>
    <row r="307" spans="1:16" ht="13.5" thickBot="1" x14ac:dyDescent="0.25">
      <c r="A307" s="26" t="str">
        <f t="shared" si="24"/>
        <v> AOEB 11 </v>
      </c>
      <c r="B307" s="6" t="str">
        <f t="shared" si="25"/>
        <v>I</v>
      </c>
      <c r="C307" s="26">
        <f t="shared" si="26"/>
        <v>50963.745000000003</v>
      </c>
      <c r="D307" s="16" t="str">
        <f t="shared" si="27"/>
        <v>vis</v>
      </c>
      <c r="E307" s="81">
        <f>VLOOKUP(C307,'Active 1'!C$21:E$953,3,FALSE)</f>
        <v>6514.0514524230575</v>
      </c>
      <c r="F307" s="6" t="s">
        <v>250</v>
      </c>
      <c r="G307" s="16" t="str">
        <f t="shared" si="28"/>
        <v>50963.745</v>
      </c>
      <c r="H307" s="26">
        <f t="shared" si="29"/>
        <v>6514</v>
      </c>
      <c r="I307" s="82" t="s">
        <v>1048</v>
      </c>
      <c r="J307" s="83" t="s">
        <v>1049</v>
      </c>
      <c r="K307" s="82">
        <v>6514</v>
      </c>
      <c r="L307" s="82" t="s">
        <v>1040</v>
      </c>
      <c r="M307" s="83" t="s">
        <v>289</v>
      </c>
      <c r="N307" s="83"/>
      <c r="O307" s="84" t="s">
        <v>687</v>
      </c>
      <c r="P307" s="84" t="s">
        <v>1026</v>
      </c>
    </row>
    <row r="308" spans="1:16" ht="13.5" thickBot="1" x14ac:dyDescent="0.25">
      <c r="A308" s="26" t="str">
        <f t="shared" si="24"/>
        <v> BBS 122 </v>
      </c>
      <c r="B308" s="6" t="str">
        <f t="shared" si="25"/>
        <v>I</v>
      </c>
      <c r="C308" s="26">
        <f t="shared" si="26"/>
        <v>51636.557999999997</v>
      </c>
      <c r="D308" s="16" t="str">
        <f t="shared" si="27"/>
        <v>vis</v>
      </c>
      <c r="E308" s="81">
        <f>VLOOKUP(C308,'Active 1'!C$21:E$953,3,FALSE)</f>
        <v>6902.062265304995</v>
      </c>
      <c r="F308" s="6" t="s">
        <v>250</v>
      </c>
      <c r="G308" s="16" t="str">
        <f t="shared" si="28"/>
        <v>51636.558</v>
      </c>
      <c r="H308" s="26">
        <f t="shared" si="29"/>
        <v>6902</v>
      </c>
      <c r="I308" s="82" t="s">
        <v>1061</v>
      </c>
      <c r="J308" s="83" t="s">
        <v>1062</v>
      </c>
      <c r="K308" s="82">
        <v>6902</v>
      </c>
      <c r="L308" s="82" t="s">
        <v>1063</v>
      </c>
      <c r="M308" s="83" t="s">
        <v>289</v>
      </c>
      <c r="N308" s="83"/>
      <c r="O308" s="84" t="s">
        <v>618</v>
      </c>
      <c r="P308" s="84" t="s">
        <v>1064</v>
      </c>
    </row>
    <row r="309" spans="1:16" ht="13.5" thickBot="1" x14ac:dyDescent="0.25">
      <c r="A309" s="26" t="str">
        <f t="shared" si="24"/>
        <v> BBS 123 </v>
      </c>
      <c r="B309" s="6" t="str">
        <f t="shared" si="25"/>
        <v>I</v>
      </c>
      <c r="C309" s="26">
        <f t="shared" si="26"/>
        <v>51728.466</v>
      </c>
      <c r="D309" s="16" t="str">
        <f t="shared" si="27"/>
        <v>vis</v>
      </c>
      <c r="E309" s="81">
        <f>VLOOKUP(C309,'Active 1'!C$21:E$953,3,FALSE)</f>
        <v>6955.065548223658</v>
      </c>
      <c r="F309" s="6" t="s">
        <v>250</v>
      </c>
      <c r="G309" s="16" t="str">
        <f t="shared" si="28"/>
        <v>51728.466</v>
      </c>
      <c r="H309" s="26">
        <f t="shared" si="29"/>
        <v>6955</v>
      </c>
      <c r="I309" s="82" t="s">
        <v>1071</v>
      </c>
      <c r="J309" s="83" t="s">
        <v>1072</v>
      </c>
      <c r="K309" s="82">
        <v>6955</v>
      </c>
      <c r="L309" s="82" t="s">
        <v>1073</v>
      </c>
      <c r="M309" s="83" t="s">
        <v>289</v>
      </c>
      <c r="N309" s="83"/>
      <c r="O309" s="84" t="s">
        <v>618</v>
      </c>
      <c r="P309" s="84" t="s">
        <v>1074</v>
      </c>
    </row>
    <row r="310" spans="1:16" ht="13.5" thickBot="1" x14ac:dyDescent="0.25">
      <c r="A310" s="26" t="str">
        <f t="shared" si="24"/>
        <v> BBS 125 </v>
      </c>
      <c r="B310" s="6" t="str">
        <f t="shared" si="25"/>
        <v>I</v>
      </c>
      <c r="C310" s="26">
        <f t="shared" si="26"/>
        <v>52040.591999999997</v>
      </c>
      <c r="D310" s="16" t="str">
        <f t="shared" si="27"/>
        <v>vis</v>
      </c>
      <c r="E310" s="81">
        <f>VLOOKUP(C310,'Active 1'!C$21:E$953,3,FALSE)</f>
        <v>7135.0684063455838</v>
      </c>
      <c r="F310" s="6" t="s">
        <v>250</v>
      </c>
      <c r="G310" s="16" t="str">
        <f t="shared" si="28"/>
        <v>52040.592</v>
      </c>
      <c r="H310" s="26">
        <f t="shared" si="29"/>
        <v>7135</v>
      </c>
      <c r="I310" s="82" t="s">
        <v>1075</v>
      </c>
      <c r="J310" s="83" t="s">
        <v>1076</v>
      </c>
      <c r="K310" s="82">
        <v>7135</v>
      </c>
      <c r="L310" s="82" t="s">
        <v>1077</v>
      </c>
      <c r="M310" s="83" t="s">
        <v>289</v>
      </c>
      <c r="N310" s="83"/>
      <c r="O310" s="84" t="s">
        <v>618</v>
      </c>
      <c r="P310" s="84" t="s">
        <v>1078</v>
      </c>
    </row>
    <row r="311" spans="1:16" ht="13.5" thickBot="1" x14ac:dyDescent="0.25">
      <c r="A311" s="26" t="str">
        <f t="shared" si="24"/>
        <v> AOEB 11 </v>
      </c>
      <c r="B311" s="6" t="str">
        <f t="shared" si="25"/>
        <v>I</v>
      </c>
      <c r="C311" s="26">
        <f t="shared" si="26"/>
        <v>52059.670599999998</v>
      </c>
      <c r="D311" s="16" t="str">
        <f t="shared" si="27"/>
        <v>vis</v>
      </c>
      <c r="E311" s="81">
        <f>VLOOKUP(C311,'Active 1'!C$21:E$953,3,FALSE)</f>
        <v>7146.0710223691294</v>
      </c>
      <c r="F311" s="6" t="s">
        <v>250</v>
      </c>
      <c r="G311" s="16" t="str">
        <f t="shared" si="28"/>
        <v>52059.6706</v>
      </c>
      <c r="H311" s="26">
        <f t="shared" si="29"/>
        <v>7146</v>
      </c>
      <c r="I311" s="82" t="s">
        <v>1079</v>
      </c>
      <c r="J311" s="83" t="s">
        <v>1080</v>
      </c>
      <c r="K311" s="82">
        <v>7146</v>
      </c>
      <c r="L311" s="82" t="s">
        <v>1081</v>
      </c>
      <c r="M311" s="83" t="s">
        <v>1082</v>
      </c>
      <c r="N311" s="83" t="s">
        <v>1083</v>
      </c>
      <c r="O311" s="84" t="s">
        <v>687</v>
      </c>
      <c r="P311" s="84" t="s">
        <v>1026</v>
      </c>
    </row>
    <row r="312" spans="1:16" ht="13.5" thickBot="1" x14ac:dyDescent="0.25">
      <c r="A312" s="26" t="str">
        <f t="shared" si="24"/>
        <v> AOEB 11 </v>
      </c>
      <c r="B312" s="6" t="str">
        <f t="shared" si="25"/>
        <v>I</v>
      </c>
      <c r="C312" s="26">
        <f t="shared" si="26"/>
        <v>52104.754000000001</v>
      </c>
      <c r="D312" s="16" t="str">
        <f t="shared" si="27"/>
        <v>vis</v>
      </c>
      <c r="E312" s="81">
        <f>VLOOKUP(C312,'Active 1'!C$21:E$953,3,FALSE)</f>
        <v>7172.0705893832674</v>
      </c>
      <c r="F312" s="6" t="s">
        <v>250</v>
      </c>
      <c r="G312" s="16" t="str">
        <f t="shared" si="28"/>
        <v>52104.754</v>
      </c>
      <c r="H312" s="26">
        <f t="shared" si="29"/>
        <v>7172</v>
      </c>
      <c r="I312" s="82" t="s">
        <v>1084</v>
      </c>
      <c r="J312" s="83" t="s">
        <v>1085</v>
      </c>
      <c r="K312" s="82">
        <v>7172</v>
      </c>
      <c r="L312" s="82" t="s">
        <v>1086</v>
      </c>
      <c r="M312" s="83" t="s">
        <v>289</v>
      </c>
      <c r="N312" s="83"/>
      <c r="O312" s="84" t="s">
        <v>687</v>
      </c>
      <c r="P312" s="84" t="s">
        <v>1026</v>
      </c>
    </row>
    <row r="313" spans="1:16" ht="13.5" thickBot="1" x14ac:dyDescent="0.25">
      <c r="A313" s="26" t="str">
        <f t="shared" si="24"/>
        <v> BBS 127 </v>
      </c>
      <c r="B313" s="6" t="str">
        <f t="shared" si="25"/>
        <v>I</v>
      </c>
      <c r="C313" s="26">
        <f t="shared" si="26"/>
        <v>52347.523000000001</v>
      </c>
      <c r="D313" s="16" t="str">
        <f t="shared" si="27"/>
        <v>vis</v>
      </c>
      <c r="E313" s="81">
        <f>VLOOKUP(C313,'Active 1'!C$21:E$953,3,FALSE)</f>
        <v>7312.0753113974615</v>
      </c>
      <c r="F313" s="6" t="s">
        <v>250</v>
      </c>
      <c r="G313" s="16" t="str">
        <f t="shared" si="28"/>
        <v>52347.523</v>
      </c>
      <c r="H313" s="26">
        <f t="shared" si="29"/>
        <v>7312</v>
      </c>
      <c r="I313" s="82" t="s">
        <v>1087</v>
      </c>
      <c r="J313" s="83" t="s">
        <v>1088</v>
      </c>
      <c r="K313" s="82">
        <v>7312</v>
      </c>
      <c r="L313" s="82" t="s">
        <v>1089</v>
      </c>
      <c r="M313" s="83" t="s">
        <v>289</v>
      </c>
      <c r="N313" s="83"/>
      <c r="O313" s="84" t="s">
        <v>618</v>
      </c>
      <c r="P313" s="84" t="s">
        <v>1090</v>
      </c>
    </row>
    <row r="314" spans="1:16" ht="13.5" thickBot="1" x14ac:dyDescent="0.25">
      <c r="A314" s="26" t="str">
        <f t="shared" si="24"/>
        <v> BBS 128 </v>
      </c>
      <c r="B314" s="6" t="str">
        <f t="shared" si="25"/>
        <v>I</v>
      </c>
      <c r="C314" s="26">
        <f t="shared" si="26"/>
        <v>52425.553999999996</v>
      </c>
      <c r="D314" s="16" t="str">
        <f t="shared" si="27"/>
        <v>vis</v>
      </c>
      <c r="E314" s="81">
        <f>VLOOKUP(C314,'Active 1'!C$21:E$953,3,FALSE)</f>
        <v>7357.0757375782705</v>
      </c>
      <c r="F314" s="6" t="s">
        <v>250</v>
      </c>
      <c r="G314" s="16" t="str">
        <f t="shared" si="28"/>
        <v>52425.554</v>
      </c>
      <c r="H314" s="26">
        <f t="shared" si="29"/>
        <v>7357</v>
      </c>
      <c r="I314" s="82" t="s">
        <v>1091</v>
      </c>
      <c r="J314" s="83" t="s">
        <v>1092</v>
      </c>
      <c r="K314" s="82">
        <v>7357</v>
      </c>
      <c r="L314" s="82" t="s">
        <v>1089</v>
      </c>
      <c r="M314" s="83" t="s">
        <v>289</v>
      </c>
      <c r="N314" s="83"/>
      <c r="O314" s="84" t="s">
        <v>618</v>
      </c>
      <c r="P314" s="84" t="s">
        <v>1093</v>
      </c>
    </row>
    <row r="315" spans="1:16" ht="13.5" thickBot="1" x14ac:dyDescent="0.25">
      <c r="A315" s="26" t="str">
        <f t="shared" si="24"/>
        <v> AOEB 11 </v>
      </c>
      <c r="B315" s="6" t="str">
        <f t="shared" si="25"/>
        <v>I</v>
      </c>
      <c r="C315" s="26">
        <f t="shared" si="26"/>
        <v>52529.593399999998</v>
      </c>
      <c r="D315" s="16" t="str">
        <f t="shared" si="27"/>
        <v>vis</v>
      </c>
      <c r="E315" s="81">
        <f>VLOOKUP(C315,'Active 1'!C$21:E$953,3,FALSE)</f>
        <v>7417.0751908672974</v>
      </c>
      <c r="F315" s="6" t="s">
        <v>250</v>
      </c>
      <c r="G315" s="16" t="str">
        <f t="shared" si="28"/>
        <v>52529.5934</v>
      </c>
      <c r="H315" s="26">
        <f t="shared" si="29"/>
        <v>7417</v>
      </c>
      <c r="I315" s="82" t="s">
        <v>1094</v>
      </c>
      <c r="J315" s="83" t="s">
        <v>1095</v>
      </c>
      <c r="K315" s="82">
        <v>7417</v>
      </c>
      <c r="L315" s="82" t="s">
        <v>1096</v>
      </c>
      <c r="M315" s="83" t="s">
        <v>1082</v>
      </c>
      <c r="N315" s="83" t="s">
        <v>1083</v>
      </c>
      <c r="O315" s="84" t="s">
        <v>687</v>
      </c>
      <c r="P315" s="84" t="s">
        <v>1026</v>
      </c>
    </row>
    <row r="316" spans="1:16" ht="13.5" thickBot="1" x14ac:dyDescent="0.25">
      <c r="A316" s="26" t="str">
        <f t="shared" si="24"/>
        <v> AOEB 11 </v>
      </c>
      <c r="B316" s="6" t="str">
        <f t="shared" si="25"/>
        <v>I</v>
      </c>
      <c r="C316" s="26">
        <f t="shared" si="26"/>
        <v>52874.665399999998</v>
      </c>
      <c r="D316" s="16" t="str">
        <f t="shared" si="27"/>
        <v>vis</v>
      </c>
      <c r="E316" s="81">
        <f>VLOOKUP(C316,'Active 1'!C$21:E$953,3,FALSE)</f>
        <v>7616.0779854369584</v>
      </c>
      <c r="F316" s="6" t="s">
        <v>250</v>
      </c>
      <c r="G316" s="16" t="str">
        <f t="shared" si="28"/>
        <v>52874.6654</v>
      </c>
      <c r="H316" s="26">
        <f t="shared" si="29"/>
        <v>7616</v>
      </c>
      <c r="I316" s="82" t="s">
        <v>1106</v>
      </c>
      <c r="J316" s="83" t="s">
        <v>1107</v>
      </c>
      <c r="K316" s="82">
        <v>7616</v>
      </c>
      <c r="L316" s="82" t="s">
        <v>1108</v>
      </c>
      <c r="M316" s="83" t="s">
        <v>1082</v>
      </c>
      <c r="N316" s="83" t="s">
        <v>1083</v>
      </c>
      <c r="O316" s="84" t="s">
        <v>1109</v>
      </c>
      <c r="P316" s="84" t="s">
        <v>1026</v>
      </c>
    </row>
    <row r="317" spans="1:16" ht="13.5" thickBot="1" x14ac:dyDescent="0.25">
      <c r="A317" s="26" t="str">
        <f t="shared" si="24"/>
        <v> AOEB 11 </v>
      </c>
      <c r="B317" s="6" t="str">
        <f t="shared" si="25"/>
        <v>I</v>
      </c>
      <c r="C317" s="26">
        <f t="shared" si="26"/>
        <v>53545.743300000002</v>
      </c>
      <c r="D317" s="16" t="str">
        <f t="shared" si="27"/>
        <v>vis</v>
      </c>
      <c r="E317" s="81">
        <f>VLOOKUP(C317,'Active 1'!C$21:E$953,3,FALSE)</f>
        <v>8003.0881672944834</v>
      </c>
      <c r="F317" s="6" t="s">
        <v>250</v>
      </c>
      <c r="G317" s="16" t="str">
        <f t="shared" si="28"/>
        <v>53545.7433</v>
      </c>
      <c r="H317" s="26">
        <f t="shared" si="29"/>
        <v>8003</v>
      </c>
      <c r="I317" s="82" t="s">
        <v>1118</v>
      </c>
      <c r="J317" s="83" t="s">
        <v>1119</v>
      </c>
      <c r="K317" s="82">
        <v>8003</v>
      </c>
      <c r="L317" s="82" t="s">
        <v>1120</v>
      </c>
      <c r="M317" s="83" t="s">
        <v>1082</v>
      </c>
      <c r="N317" s="83" t="s">
        <v>1083</v>
      </c>
      <c r="O317" s="84" t="s">
        <v>1121</v>
      </c>
      <c r="P317" s="84" t="s">
        <v>1026</v>
      </c>
    </row>
    <row r="318" spans="1:16" ht="13.5" thickBot="1" x14ac:dyDescent="0.25">
      <c r="A318" s="26" t="str">
        <f t="shared" si="24"/>
        <v> AOEB 11 </v>
      </c>
      <c r="B318" s="6" t="str">
        <f t="shared" si="25"/>
        <v>I</v>
      </c>
      <c r="C318" s="26">
        <f t="shared" si="26"/>
        <v>53552.678999999996</v>
      </c>
      <c r="D318" s="16" t="str">
        <f t="shared" si="27"/>
        <v>vis</v>
      </c>
      <c r="E318" s="81">
        <f>VLOOKUP(C318,'Active 1'!C$21:E$953,3,FALSE)</f>
        <v>8007.087980905254</v>
      </c>
      <c r="F318" s="6" t="s">
        <v>250</v>
      </c>
      <c r="G318" s="16" t="str">
        <f t="shared" si="28"/>
        <v>53552.679</v>
      </c>
      <c r="H318" s="26">
        <f t="shared" si="29"/>
        <v>8007</v>
      </c>
      <c r="I318" s="82" t="s">
        <v>1122</v>
      </c>
      <c r="J318" s="83" t="s">
        <v>1123</v>
      </c>
      <c r="K318" s="82">
        <v>8007</v>
      </c>
      <c r="L318" s="82" t="s">
        <v>1124</v>
      </c>
      <c r="M318" s="83" t="s">
        <v>1082</v>
      </c>
      <c r="N318" s="83" t="s">
        <v>1083</v>
      </c>
      <c r="O318" s="84" t="s">
        <v>1125</v>
      </c>
      <c r="P318" s="84" t="s">
        <v>1026</v>
      </c>
    </row>
    <row r="319" spans="1:16" ht="13.5" thickBot="1" x14ac:dyDescent="0.25">
      <c r="A319" s="26" t="str">
        <f t="shared" si="24"/>
        <v> AOEB 11 </v>
      </c>
      <c r="B319" s="6" t="str">
        <f t="shared" si="25"/>
        <v>I</v>
      </c>
      <c r="C319" s="26">
        <f t="shared" si="26"/>
        <v>53798.9162</v>
      </c>
      <c r="D319" s="16" t="str">
        <f t="shared" si="27"/>
        <v>vis</v>
      </c>
      <c r="E319" s="81">
        <f>VLOOKUP(C319,'Active 1'!C$21:E$953,3,FALSE)</f>
        <v>8149.0928115696051</v>
      </c>
      <c r="F319" s="6" t="s">
        <v>250</v>
      </c>
      <c r="G319" s="16" t="str">
        <f t="shared" si="28"/>
        <v>53798.9162</v>
      </c>
      <c r="H319" s="26">
        <f t="shared" si="29"/>
        <v>8149</v>
      </c>
      <c r="I319" s="82" t="s">
        <v>1129</v>
      </c>
      <c r="J319" s="83" t="s">
        <v>1130</v>
      </c>
      <c r="K319" s="82">
        <v>8149</v>
      </c>
      <c r="L319" s="82" t="s">
        <v>1131</v>
      </c>
      <c r="M319" s="83" t="s">
        <v>1082</v>
      </c>
      <c r="N319" s="83" t="s">
        <v>1083</v>
      </c>
      <c r="O319" s="84" t="s">
        <v>687</v>
      </c>
      <c r="P319" s="84" t="s">
        <v>1026</v>
      </c>
    </row>
    <row r="320" spans="1:16" ht="13.5" thickBot="1" x14ac:dyDescent="0.25">
      <c r="A320" s="26" t="str">
        <f t="shared" si="24"/>
        <v>VSB 45 </v>
      </c>
      <c r="B320" s="6" t="str">
        <f t="shared" si="25"/>
        <v>I</v>
      </c>
      <c r="C320" s="26">
        <f t="shared" si="26"/>
        <v>53980.99</v>
      </c>
      <c r="D320" s="16" t="str">
        <f t="shared" si="27"/>
        <v>vis</v>
      </c>
      <c r="E320" s="81">
        <f>VLOOKUP(C320,'Active 1'!C$21:E$953,3,FALSE)</f>
        <v>8254.0946518171968</v>
      </c>
      <c r="F320" s="6" t="s">
        <v>250</v>
      </c>
      <c r="G320" s="16" t="str">
        <f t="shared" si="28"/>
        <v>53980.990</v>
      </c>
      <c r="H320" s="26">
        <f t="shared" si="29"/>
        <v>8254</v>
      </c>
      <c r="I320" s="82" t="s">
        <v>1150</v>
      </c>
      <c r="J320" s="83" t="s">
        <v>1151</v>
      </c>
      <c r="K320" s="82">
        <v>8254</v>
      </c>
      <c r="L320" s="82" t="s">
        <v>1152</v>
      </c>
      <c r="M320" s="83" t="s">
        <v>289</v>
      </c>
      <c r="N320" s="83"/>
      <c r="O320" s="84" t="s">
        <v>1153</v>
      </c>
      <c r="P320" s="85" t="s">
        <v>1154</v>
      </c>
    </row>
    <row r="321" spans="1:16" ht="13.5" thickBot="1" x14ac:dyDescent="0.25">
      <c r="A321" s="26" t="str">
        <f t="shared" si="24"/>
        <v> AOEB 12 </v>
      </c>
      <c r="B321" s="6" t="str">
        <f t="shared" si="25"/>
        <v>I</v>
      </c>
      <c r="C321" s="26">
        <f t="shared" si="26"/>
        <v>54242.833700000003</v>
      </c>
      <c r="D321" s="16" t="str">
        <f t="shared" si="27"/>
        <v>vis</v>
      </c>
      <c r="E321" s="81">
        <f>VLOOKUP(C321,'Active 1'!C$21:E$953,3,FALSE)</f>
        <v>8405.0997407275136</v>
      </c>
      <c r="F321" s="6" t="s">
        <v>250</v>
      </c>
      <c r="G321" s="16" t="str">
        <f t="shared" si="28"/>
        <v>54242.8337</v>
      </c>
      <c r="H321" s="26">
        <f t="shared" si="29"/>
        <v>8405</v>
      </c>
      <c r="I321" s="82" t="s">
        <v>1155</v>
      </c>
      <c r="J321" s="83" t="s">
        <v>1156</v>
      </c>
      <c r="K321" s="82">
        <v>8405</v>
      </c>
      <c r="L321" s="82" t="s">
        <v>1157</v>
      </c>
      <c r="M321" s="83" t="s">
        <v>1082</v>
      </c>
      <c r="N321" s="83" t="s">
        <v>1083</v>
      </c>
      <c r="O321" s="84" t="s">
        <v>1121</v>
      </c>
      <c r="P321" s="84" t="s">
        <v>1158</v>
      </c>
    </row>
    <row r="322" spans="1:16" ht="13.5" thickBot="1" x14ac:dyDescent="0.25">
      <c r="A322" s="26" t="str">
        <f t="shared" si="24"/>
        <v>OEJV 0094 </v>
      </c>
      <c r="B322" s="6" t="str">
        <f t="shared" si="25"/>
        <v>I</v>
      </c>
      <c r="C322" s="26">
        <f t="shared" si="26"/>
        <v>54584.435100000002</v>
      </c>
      <c r="D322" s="16" t="str">
        <f t="shared" si="27"/>
        <v>vis</v>
      </c>
      <c r="E322" s="81" t="e">
        <f>VLOOKUP(C322,'Active 1'!C$21:E$953,3,FALSE)</f>
        <v>#N/A</v>
      </c>
      <c r="F322" s="6" t="s">
        <v>250</v>
      </c>
      <c r="G322" s="16" t="str">
        <f t="shared" si="28"/>
        <v>54584.4351</v>
      </c>
      <c r="H322" s="26">
        <f t="shared" si="29"/>
        <v>8602</v>
      </c>
      <c r="I322" s="82" t="s">
        <v>1164</v>
      </c>
      <c r="J322" s="83" t="s">
        <v>1165</v>
      </c>
      <c r="K322" s="82">
        <v>8602</v>
      </c>
      <c r="L322" s="82" t="s">
        <v>1166</v>
      </c>
      <c r="M322" s="83" t="s">
        <v>1082</v>
      </c>
      <c r="N322" s="83" t="s">
        <v>225</v>
      </c>
      <c r="O322" s="84" t="s">
        <v>1139</v>
      </c>
      <c r="P322" s="85" t="s">
        <v>1167</v>
      </c>
    </row>
    <row r="323" spans="1:16" ht="13.5" thickBot="1" x14ac:dyDescent="0.25">
      <c r="A323" s="26" t="str">
        <f t="shared" si="24"/>
        <v>OEJV 0094 </v>
      </c>
      <c r="B323" s="6" t="str">
        <f t="shared" si="25"/>
        <v>I</v>
      </c>
      <c r="C323" s="26">
        <f t="shared" si="26"/>
        <v>54584.4352</v>
      </c>
      <c r="D323" s="16" t="str">
        <f t="shared" si="27"/>
        <v>vis</v>
      </c>
      <c r="E323" s="81" t="e">
        <f>VLOOKUP(C323,'Active 1'!C$21:E$953,3,FALSE)</f>
        <v>#N/A</v>
      </c>
      <c r="F323" s="6" t="s">
        <v>250</v>
      </c>
      <c r="G323" s="16" t="str">
        <f t="shared" si="28"/>
        <v>54584.4352</v>
      </c>
      <c r="H323" s="26">
        <f t="shared" si="29"/>
        <v>8602</v>
      </c>
      <c r="I323" s="82" t="s">
        <v>1168</v>
      </c>
      <c r="J323" s="83" t="s">
        <v>1165</v>
      </c>
      <c r="K323" s="82">
        <v>8602</v>
      </c>
      <c r="L323" s="82" t="s">
        <v>1169</v>
      </c>
      <c r="M323" s="83" t="s">
        <v>1082</v>
      </c>
      <c r="N323" s="83" t="s">
        <v>84</v>
      </c>
      <c r="O323" s="84" t="s">
        <v>1139</v>
      </c>
      <c r="P323" s="85" t="s">
        <v>1167</v>
      </c>
    </row>
    <row r="324" spans="1:16" ht="13.5" thickBot="1" x14ac:dyDescent="0.25">
      <c r="A324" s="26" t="str">
        <f t="shared" si="24"/>
        <v>OEJV 0137 </v>
      </c>
      <c r="B324" s="6" t="str">
        <f t="shared" si="25"/>
        <v>I</v>
      </c>
      <c r="C324" s="26">
        <f t="shared" si="26"/>
        <v>55340.485500000003</v>
      </c>
      <c r="D324" s="16" t="str">
        <f t="shared" si="27"/>
        <v>vis</v>
      </c>
      <c r="E324" s="81" t="e">
        <f>VLOOKUP(C324,'Active 1'!C$21:E$953,3,FALSE)</f>
        <v>#N/A</v>
      </c>
      <c r="F324" s="6" t="s">
        <v>250</v>
      </c>
      <c r="G324" s="16" t="str">
        <f t="shared" si="28"/>
        <v>55340.4855</v>
      </c>
      <c r="H324" s="26">
        <f t="shared" si="29"/>
        <v>9038</v>
      </c>
      <c r="I324" s="82" t="s">
        <v>1199</v>
      </c>
      <c r="J324" s="83" t="s">
        <v>1200</v>
      </c>
      <c r="K324" s="82">
        <v>9038</v>
      </c>
      <c r="L324" s="82" t="s">
        <v>1201</v>
      </c>
      <c r="M324" s="83" t="s">
        <v>1082</v>
      </c>
      <c r="N324" s="83" t="s">
        <v>225</v>
      </c>
      <c r="O324" s="84" t="s">
        <v>1139</v>
      </c>
      <c r="P324" s="85" t="s">
        <v>1184</v>
      </c>
    </row>
    <row r="325" spans="1:16" ht="13.5" thickBot="1" x14ac:dyDescent="0.25">
      <c r="A325" s="26" t="str">
        <f t="shared" si="24"/>
        <v>VSB 55 </v>
      </c>
      <c r="B325" s="6" t="str">
        <f t="shared" si="25"/>
        <v>I</v>
      </c>
      <c r="C325" s="26">
        <f t="shared" si="26"/>
        <v>56126.0236</v>
      </c>
      <c r="D325" s="16" t="str">
        <f t="shared" si="27"/>
        <v>vis</v>
      </c>
      <c r="E325" s="81">
        <f>VLOOKUP(C325,'Active 1'!C$21:E$953,3,FALSE)</f>
        <v>9491.1341127002015</v>
      </c>
      <c r="F325" s="6" t="s">
        <v>250</v>
      </c>
      <c r="G325" s="16" t="str">
        <f t="shared" si="28"/>
        <v>56126.0236</v>
      </c>
      <c r="H325" s="26">
        <f t="shared" si="29"/>
        <v>9491</v>
      </c>
      <c r="I325" s="82" t="s">
        <v>1213</v>
      </c>
      <c r="J325" s="83" t="s">
        <v>1214</v>
      </c>
      <c r="K325" s="82">
        <v>9491</v>
      </c>
      <c r="L325" s="82" t="s">
        <v>1215</v>
      </c>
      <c r="M325" s="83" t="s">
        <v>1082</v>
      </c>
      <c r="N325" s="83" t="s">
        <v>1216</v>
      </c>
      <c r="O325" s="84" t="s">
        <v>1217</v>
      </c>
      <c r="P325" s="85" t="s">
        <v>1218</v>
      </c>
    </row>
    <row r="326" spans="1:16" ht="26.25" thickBot="1" x14ac:dyDescent="0.25">
      <c r="A326" s="26" t="str">
        <f t="shared" si="24"/>
        <v>BAVM 241 (=IBVS 6157) </v>
      </c>
      <c r="B326" s="6" t="str">
        <f t="shared" si="25"/>
        <v>II</v>
      </c>
      <c r="C326" s="26">
        <f t="shared" si="26"/>
        <v>57179.467700000001</v>
      </c>
      <c r="D326" s="16" t="str">
        <f t="shared" si="27"/>
        <v>vis</v>
      </c>
      <c r="E326" s="81">
        <f>VLOOKUP(C326,'Active 1'!C$21:E$953,3,FALSE)</f>
        <v>10098.654629644263</v>
      </c>
      <c r="F326" s="6" t="s">
        <v>250</v>
      </c>
      <c r="G326" s="16" t="str">
        <f t="shared" si="28"/>
        <v>57179.4677</v>
      </c>
      <c r="H326" s="26">
        <f t="shared" si="29"/>
        <v>10098.5</v>
      </c>
      <c r="I326" s="82" t="s">
        <v>1233</v>
      </c>
      <c r="J326" s="83" t="s">
        <v>1234</v>
      </c>
      <c r="K326" s="82">
        <v>10098.5</v>
      </c>
      <c r="L326" s="82" t="s">
        <v>1235</v>
      </c>
      <c r="M326" s="83" t="s">
        <v>1082</v>
      </c>
      <c r="N326" s="83" t="s">
        <v>1161</v>
      </c>
      <c r="O326" s="84" t="s">
        <v>1162</v>
      </c>
      <c r="P326" s="85" t="s">
        <v>1236</v>
      </c>
    </row>
    <row r="327" spans="1:16" x14ac:dyDescent="0.2">
      <c r="B327" s="6"/>
      <c r="E327" s="81"/>
      <c r="F327" s="6"/>
    </row>
    <row r="328" spans="1:16" x14ac:dyDescent="0.2">
      <c r="B328" s="6"/>
      <c r="E328" s="81"/>
      <c r="F328" s="6"/>
    </row>
    <row r="329" spans="1:16" x14ac:dyDescent="0.2">
      <c r="B329" s="6"/>
      <c r="E329" s="81"/>
      <c r="F329" s="6"/>
    </row>
    <row r="330" spans="1:16" x14ac:dyDescent="0.2">
      <c r="B330" s="6"/>
      <c r="E330" s="81"/>
      <c r="F330" s="6"/>
    </row>
    <row r="331" spans="1:16" x14ac:dyDescent="0.2">
      <c r="B331" s="6"/>
      <c r="E331" s="81"/>
      <c r="F331" s="6"/>
    </row>
    <row r="332" spans="1:16" x14ac:dyDescent="0.2">
      <c r="B332" s="6"/>
      <c r="E332" s="81"/>
      <c r="F332" s="6"/>
    </row>
    <row r="333" spans="1:16" x14ac:dyDescent="0.2">
      <c r="B333" s="6"/>
      <c r="E333" s="81"/>
      <c r="F333" s="6"/>
    </row>
    <row r="334" spans="1:16" x14ac:dyDescent="0.2">
      <c r="B334" s="6"/>
      <c r="E334" s="81"/>
      <c r="F334" s="6"/>
    </row>
    <row r="335" spans="1:16" x14ac:dyDescent="0.2">
      <c r="B335" s="6"/>
      <c r="E335" s="81"/>
      <c r="F335" s="6"/>
    </row>
    <row r="336" spans="1:16" x14ac:dyDescent="0.2">
      <c r="B336" s="6"/>
      <c r="E336" s="81"/>
      <c r="F336" s="6"/>
    </row>
    <row r="337" spans="2:6" x14ac:dyDescent="0.2">
      <c r="B337" s="6"/>
      <c r="E337" s="81"/>
      <c r="F337" s="6"/>
    </row>
    <row r="338" spans="2:6" x14ac:dyDescent="0.2">
      <c r="B338" s="6"/>
      <c r="E338" s="81"/>
      <c r="F338" s="6"/>
    </row>
    <row r="339" spans="2:6" x14ac:dyDescent="0.2">
      <c r="B339" s="6"/>
      <c r="E339" s="81"/>
      <c r="F339" s="6"/>
    </row>
    <row r="340" spans="2:6" x14ac:dyDescent="0.2">
      <c r="B340" s="6"/>
      <c r="E340" s="81"/>
      <c r="F340" s="6"/>
    </row>
    <row r="341" spans="2:6" x14ac:dyDescent="0.2">
      <c r="B341" s="6"/>
      <c r="E341" s="81"/>
      <c r="F341" s="6"/>
    </row>
    <row r="342" spans="2:6" x14ac:dyDescent="0.2">
      <c r="B342" s="6"/>
      <c r="E342" s="81"/>
      <c r="F342" s="6"/>
    </row>
    <row r="343" spans="2:6" x14ac:dyDescent="0.2">
      <c r="B343" s="6"/>
      <c r="E343" s="81"/>
      <c r="F343" s="6"/>
    </row>
    <row r="344" spans="2:6" x14ac:dyDescent="0.2">
      <c r="B344" s="6"/>
      <c r="E344" s="81"/>
      <c r="F344" s="6"/>
    </row>
    <row r="345" spans="2:6" x14ac:dyDescent="0.2">
      <c r="B345" s="6"/>
      <c r="E345" s="81"/>
      <c r="F345" s="6"/>
    </row>
    <row r="346" spans="2:6" x14ac:dyDescent="0.2">
      <c r="B346" s="6"/>
      <c r="E346" s="81"/>
      <c r="F346" s="6"/>
    </row>
    <row r="347" spans="2:6" x14ac:dyDescent="0.2">
      <c r="B347" s="6"/>
      <c r="E347" s="81"/>
      <c r="F347" s="6"/>
    </row>
    <row r="348" spans="2:6" x14ac:dyDescent="0.2">
      <c r="B348" s="6"/>
      <c r="E348" s="81"/>
      <c r="F348" s="6"/>
    </row>
    <row r="349" spans="2:6" x14ac:dyDescent="0.2">
      <c r="B349" s="6"/>
      <c r="E349" s="81"/>
      <c r="F349" s="6"/>
    </row>
    <row r="350" spans="2:6" x14ac:dyDescent="0.2">
      <c r="B350" s="6"/>
      <c r="E350" s="81"/>
      <c r="F350" s="6"/>
    </row>
    <row r="351" spans="2:6" x14ac:dyDescent="0.2">
      <c r="B351" s="6"/>
      <c r="E351" s="81"/>
      <c r="F351" s="6"/>
    </row>
    <row r="352" spans="2:6" x14ac:dyDescent="0.2">
      <c r="B352" s="6"/>
      <c r="F352" s="6"/>
    </row>
    <row r="353" spans="2:6" x14ac:dyDescent="0.2">
      <c r="B353" s="6"/>
      <c r="F353" s="6"/>
    </row>
    <row r="354" spans="2:6" x14ac:dyDescent="0.2">
      <c r="B354" s="6"/>
      <c r="F354" s="6"/>
    </row>
    <row r="355" spans="2:6" x14ac:dyDescent="0.2">
      <c r="B355" s="6"/>
      <c r="F355" s="6"/>
    </row>
    <row r="356" spans="2:6" x14ac:dyDescent="0.2">
      <c r="B356" s="6"/>
      <c r="F356" s="6"/>
    </row>
    <row r="357" spans="2:6" x14ac:dyDescent="0.2">
      <c r="B357" s="6"/>
      <c r="F357" s="6"/>
    </row>
    <row r="358" spans="2:6" x14ac:dyDescent="0.2">
      <c r="B358" s="6"/>
      <c r="F358" s="6"/>
    </row>
    <row r="359" spans="2:6" x14ac:dyDescent="0.2">
      <c r="B359" s="6"/>
      <c r="F359" s="6"/>
    </row>
    <row r="360" spans="2:6" x14ac:dyDescent="0.2">
      <c r="B360" s="6"/>
      <c r="F360" s="6"/>
    </row>
    <row r="361" spans="2:6" x14ac:dyDescent="0.2">
      <c r="B361" s="6"/>
      <c r="F361" s="6"/>
    </row>
    <row r="362" spans="2:6" x14ac:dyDescent="0.2">
      <c r="B362" s="6"/>
      <c r="F362" s="6"/>
    </row>
    <row r="363" spans="2:6" x14ac:dyDescent="0.2">
      <c r="B363" s="6"/>
      <c r="F363" s="6"/>
    </row>
    <row r="364" spans="2:6" x14ac:dyDescent="0.2">
      <c r="B364" s="6"/>
      <c r="F364" s="6"/>
    </row>
    <row r="365" spans="2:6" x14ac:dyDescent="0.2">
      <c r="B365" s="6"/>
      <c r="F365" s="6"/>
    </row>
    <row r="366" spans="2:6" x14ac:dyDescent="0.2">
      <c r="B366" s="6"/>
      <c r="F366" s="6"/>
    </row>
    <row r="367" spans="2:6" x14ac:dyDescent="0.2">
      <c r="B367" s="6"/>
      <c r="F367" s="6"/>
    </row>
    <row r="368" spans="2:6" x14ac:dyDescent="0.2">
      <c r="B368" s="6"/>
      <c r="F368" s="6"/>
    </row>
    <row r="369" spans="2:6" x14ac:dyDescent="0.2">
      <c r="B369" s="6"/>
      <c r="F369" s="6"/>
    </row>
    <row r="370" spans="2:6" x14ac:dyDescent="0.2">
      <c r="B370" s="6"/>
      <c r="F370" s="6"/>
    </row>
    <row r="371" spans="2:6" x14ac:dyDescent="0.2">
      <c r="B371" s="6"/>
      <c r="F371" s="6"/>
    </row>
    <row r="372" spans="2:6" x14ac:dyDescent="0.2">
      <c r="B372" s="6"/>
      <c r="F372" s="6"/>
    </row>
    <row r="373" spans="2:6" x14ac:dyDescent="0.2">
      <c r="B373" s="6"/>
      <c r="F373" s="6"/>
    </row>
    <row r="374" spans="2:6" x14ac:dyDescent="0.2">
      <c r="B374" s="6"/>
      <c r="F374" s="6"/>
    </row>
    <row r="375" spans="2:6" x14ac:dyDescent="0.2">
      <c r="B375" s="6"/>
      <c r="F375" s="6"/>
    </row>
    <row r="376" spans="2:6" x14ac:dyDescent="0.2">
      <c r="B376" s="6"/>
      <c r="F376" s="6"/>
    </row>
    <row r="377" spans="2:6" x14ac:dyDescent="0.2">
      <c r="B377" s="6"/>
      <c r="F377" s="6"/>
    </row>
    <row r="378" spans="2:6" x14ac:dyDescent="0.2">
      <c r="B378" s="6"/>
      <c r="F378" s="6"/>
    </row>
    <row r="379" spans="2:6" x14ac:dyDescent="0.2">
      <c r="B379" s="6"/>
      <c r="F379" s="6"/>
    </row>
    <row r="380" spans="2:6" x14ac:dyDescent="0.2">
      <c r="B380" s="6"/>
      <c r="F380" s="6"/>
    </row>
    <row r="381" spans="2:6" x14ac:dyDescent="0.2">
      <c r="B381" s="6"/>
      <c r="F381" s="6"/>
    </row>
    <row r="382" spans="2:6" x14ac:dyDescent="0.2">
      <c r="B382" s="6"/>
      <c r="F382" s="6"/>
    </row>
    <row r="383" spans="2:6" x14ac:dyDescent="0.2">
      <c r="B383" s="6"/>
      <c r="F383" s="6"/>
    </row>
    <row r="384" spans="2:6" x14ac:dyDescent="0.2">
      <c r="B384" s="6"/>
      <c r="F384" s="6"/>
    </row>
    <row r="385" spans="2:6" x14ac:dyDescent="0.2">
      <c r="B385" s="6"/>
      <c r="F385" s="6"/>
    </row>
    <row r="386" spans="2:6" x14ac:dyDescent="0.2">
      <c r="B386" s="6"/>
      <c r="F386" s="6"/>
    </row>
    <row r="387" spans="2:6" x14ac:dyDescent="0.2">
      <c r="B387" s="6"/>
      <c r="F387" s="6"/>
    </row>
    <row r="388" spans="2:6" x14ac:dyDescent="0.2">
      <c r="B388" s="6"/>
      <c r="F388" s="6"/>
    </row>
    <row r="389" spans="2:6" x14ac:dyDescent="0.2">
      <c r="B389" s="6"/>
      <c r="F389" s="6"/>
    </row>
    <row r="390" spans="2:6" x14ac:dyDescent="0.2">
      <c r="B390" s="6"/>
      <c r="F390" s="6"/>
    </row>
    <row r="391" spans="2:6" x14ac:dyDescent="0.2">
      <c r="B391" s="6"/>
      <c r="F391" s="6"/>
    </row>
    <row r="392" spans="2:6" x14ac:dyDescent="0.2">
      <c r="B392" s="6"/>
      <c r="F392" s="6"/>
    </row>
    <row r="393" spans="2:6" x14ac:dyDescent="0.2">
      <c r="B393" s="6"/>
      <c r="F393" s="6"/>
    </row>
    <row r="394" spans="2:6" x14ac:dyDescent="0.2">
      <c r="B394" s="6"/>
      <c r="F394" s="6"/>
    </row>
    <row r="395" spans="2:6" x14ac:dyDescent="0.2">
      <c r="B395" s="6"/>
      <c r="F395" s="6"/>
    </row>
    <row r="396" spans="2:6" x14ac:dyDescent="0.2">
      <c r="B396" s="6"/>
      <c r="F396" s="6"/>
    </row>
    <row r="397" spans="2:6" x14ac:dyDescent="0.2">
      <c r="B397" s="6"/>
      <c r="F397" s="6"/>
    </row>
    <row r="398" spans="2:6" x14ac:dyDescent="0.2">
      <c r="B398" s="6"/>
      <c r="F398" s="6"/>
    </row>
    <row r="399" spans="2:6" x14ac:dyDescent="0.2">
      <c r="B399" s="6"/>
      <c r="F399" s="6"/>
    </row>
    <row r="400" spans="2:6" x14ac:dyDescent="0.2">
      <c r="B400" s="6"/>
      <c r="F400" s="6"/>
    </row>
    <row r="401" spans="2:6" x14ac:dyDescent="0.2">
      <c r="B401" s="6"/>
      <c r="F401" s="6"/>
    </row>
    <row r="402" spans="2:6" x14ac:dyDescent="0.2">
      <c r="B402" s="6"/>
      <c r="F402" s="6"/>
    </row>
    <row r="403" spans="2:6" x14ac:dyDescent="0.2">
      <c r="B403" s="6"/>
      <c r="F403" s="6"/>
    </row>
    <row r="404" spans="2:6" x14ac:dyDescent="0.2">
      <c r="B404" s="6"/>
      <c r="F404" s="6"/>
    </row>
    <row r="405" spans="2:6" x14ac:dyDescent="0.2">
      <c r="B405" s="6"/>
      <c r="F405" s="6"/>
    </row>
    <row r="406" spans="2:6" x14ac:dyDescent="0.2">
      <c r="B406" s="6"/>
      <c r="F406" s="6"/>
    </row>
    <row r="407" spans="2:6" x14ac:dyDescent="0.2">
      <c r="B407" s="6"/>
      <c r="F407" s="6"/>
    </row>
    <row r="408" spans="2:6" x14ac:dyDescent="0.2">
      <c r="B408" s="6"/>
      <c r="F408" s="6"/>
    </row>
    <row r="409" spans="2:6" x14ac:dyDescent="0.2">
      <c r="B409" s="6"/>
      <c r="F409" s="6"/>
    </row>
    <row r="410" spans="2:6" x14ac:dyDescent="0.2">
      <c r="B410" s="6"/>
      <c r="F410" s="6"/>
    </row>
    <row r="411" spans="2:6" x14ac:dyDescent="0.2">
      <c r="B411" s="6"/>
      <c r="F411" s="6"/>
    </row>
    <row r="412" spans="2:6" x14ac:dyDescent="0.2">
      <c r="B412" s="6"/>
      <c r="F412" s="6"/>
    </row>
    <row r="413" spans="2:6" x14ac:dyDescent="0.2">
      <c r="B413" s="6"/>
      <c r="F413" s="6"/>
    </row>
    <row r="414" spans="2:6" x14ac:dyDescent="0.2">
      <c r="B414" s="6"/>
      <c r="F414" s="6"/>
    </row>
    <row r="415" spans="2:6" x14ac:dyDescent="0.2">
      <c r="B415" s="6"/>
      <c r="F415" s="6"/>
    </row>
    <row r="416" spans="2:6" x14ac:dyDescent="0.2">
      <c r="B416" s="6"/>
      <c r="F416" s="6"/>
    </row>
    <row r="417" spans="2:6" x14ac:dyDescent="0.2">
      <c r="B417" s="6"/>
      <c r="F417" s="6"/>
    </row>
    <row r="418" spans="2:6" x14ac:dyDescent="0.2">
      <c r="B418" s="6"/>
      <c r="F418" s="6"/>
    </row>
    <row r="419" spans="2:6" x14ac:dyDescent="0.2">
      <c r="B419" s="6"/>
      <c r="F419" s="6"/>
    </row>
    <row r="420" spans="2:6" x14ac:dyDescent="0.2">
      <c r="B420" s="6"/>
      <c r="F420" s="6"/>
    </row>
    <row r="421" spans="2:6" x14ac:dyDescent="0.2">
      <c r="B421" s="6"/>
      <c r="F421" s="6"/>
    </row>
    <row r="422" spans="2:6" x14ac:dyDescent="0.2">
      <c r="B422" s="6"/>
      <c r="F422" s="6"/>
    </row>
    <row r="423" spans="2:6" x14ac:dyDescent="0.2">
      <c r="B423" s="6"/>
      <c r="F423" s="6"/>
    </row>
    <row r="424" spans="2:6" x14ac:dyDescent="0.2">
      <c r="B424" s="6"/>
      <c r="F424" s="6"/>
    </row>
    <row r="425" spans="2:6" x14ac:dyDescent="0.2">
      <c r="B425" s="6"/>
      <c r="F425" s="6"/>
    </row>
    <row r="426" spans="2:6" x14ac:dyDescent="0.2">
      <c r="B426" s="6"/>
      <c r="F426" s="6"/>
    </row>
    <row r="427" spans="2:6" x14ac:dyDescent="0.2">
      <c r="B427" s="6"/>
      <c r="F427" s="6"/>
    </row>
    <row r="428" spans="2:6" x14ac:dyDescent="0.2">
      <c r="B428" s="6"/>
      <c r="F428" s="6"/>
    </row>
    <row r="429" spans="2:6" x14ac:dyDescent="0.2">
      <c r="B429" s="6"/>
      <c r="F429" s="6"/>
    </row>
    <row r="430" spans="2:6" x14ac:dyDescent="0.2">
      <c r="B430" s="6"/>
      <c r="F430" s="6"/>
    </row>
    <row r="431" spans="2:6" x14ac:dyDescent="0.2">
      <c r="B431" s="6"/>
      <c r="F431" s="6"/>
    </row>
    <row r="432" spans="2:6" x14ac:dyDescent="0.2">
      <c r="B432" s="6"/>
      <c r="F432" s="6"/>
    </row>
    <row r="433" spans="2:6" x14ac:dyDescent="0.2">
      <c r="B433" s="6"/>
      <c r="F433" s="6"/>
    </row>
    <row r="434" spans="2:6" x14ac:dyDescent="0.2">
      <c r="B434" s="6"/>
      <c r="F434" s="6"/>
    </row>
    <row r="435" spans="2:6" x14ac:dyDescent="0.2">
      <c r="B435" s="6"/>
      <c r="F435" s="6"/>
    </row>
    <row r="436" spans="2:6" x14ac:dyDescent="0.2">
      <c r="B436" s="6"/>
      <c r="F436" s="6"/>
    </row>
    <row r="437" spans="2:6" x14ac:dyDescent="0.2">
      <c r="B437" s="6"/>
      <c r="F437" s="6"/>
    </row>
    <row r="438" spans="2:6" x14ac:dyDescent="0.2">
      <c r="B438" s="6"/>
      <c r="F438" s="6"/>
    </row>
    <row r="439" spans="2:6" x14ac:dyDescent="0.2">
      <c r="B439" s="6"/>
      <c r="F439" s="6"/>
    </row>
    <row r="440" spans="2:6" x14ac:dyDescent="0.2">
      <c r="B440" s="6"/>
      <c r="F440" s="6"/>
    </row>
    <row r="441" spans="2:6" x14ac:dyDescent="0.2">
      <c r="B441" s="6"/>
      <c r="F441" s="6"/>
    </row>
    <row r="442" spans="2:6" x14ac:dyDescent="0.2">
      <c r="B442" s="6"/>
      <c r="F442" s="6"/>
    </row>
    <row r="443" spans="2:6" x14ac:dyDescent="0.2">
      <c r="B443" s="6"/>
      <c r="F443" s="6"/>
    </row>
    <row r="444" spans="2:6" x14ac:dyDescent="0.2">
      <c r="B444" s="6"/>
      <c r="F444" s="6"/>
    </row>
    <row r="445" spans="2:6" x14ac:dyDescent="0.2">
      <c r="B445" s="6"/>
      <c r="F445" s="6"/>
    </row>
    <row r="446" spans="2:6" x14ac:dyDescent="0.2">
      <c r="B446" s="6"/>
      <c r="F446" s="6"/>
    </row>
    <row r="447" spans="2:6" x14ac:dyDescent="0.2">
      <c r="B447" s="6"/>
      <c r="F447" s="6"/>
    </row>
    <row r="448" spans="2:6" x14ac:dyDescent="0.2">
      <c r="B448" s="6"/>
      <c r="F448" s="6"/>
    </row>
    <row r="449" spans="2:6" x14ac:dyDescent="0.2">
      <c r="B449" s="6"/>
      <c r="F449" s="6"/>
    </row>
    <row r="450" spans="2:6" x14ac:dyDescent="0.2">
      <c r="B450" s="6"/>
      <c r="F450" s="6"/>
    </row>
    <row r="451" spans="2:6" x14ac:dyDescent="0.2">
      <c r="B451" s="6"/>
      <c r="F451" s="6"/>
    </row>
    <row r="452" spans="2:6" x14ac:dyDescent="0.2">
      <c r="B452" s="6"/>
      <c r="F452" s="6"/>
    </row>
    <row r="453" spans="2:6" x14ac:dyDescent="0.2">
      <c r="B453" s="6"/>
      <c r="F453" s="6"/>
    </row>
    <row r="454" spans="2:6" x14ac:dyDescent="0.2">
      <c r="B454" s="6"/>
      <c r="F454" s="6"/>
    </row>
    <row r="455" spans="2:6" x14ac:dyDescent="0.2">
      <c r="B455" s="6"/>
      <c r="F455" s="6"/>
    </row>
    <row r="456" spans="2:6" x14ac:dyDescent="0.2">
      <c r="B456" s="6"/>
      <c r="F456" s="6"/>
    </row>
    <row r="457" spans="2:6" x14ac:dyDescent="0.2">
      <c r="B457" s="6"/>
      <c r="F457" s="6"/>
    </row>
    <row r="458" spans="2:6" x14ac:dyDescent="0.2">
      <c r="B458" s="6"/>
      <c r="F458" s="6"/>
    </row>
    <row r="459" spans="2:6" x14ac:dyDescent="0.2">
      <c r="B459" s="6"/>
      <c r="F459" s="6"/>
    </row>
    <row r="460" spans="2:6" x14ac:dyDescent="0.2">
      <c r="B460" s="6"/>
      <c r="F460" s="6"/>
    </row>
    <row r="461" spans="2:6" x14ac:dyDescent="0.2">
      <c r="B461" s="6"/>
      <c r="F461" s="6"/>
    </row>
    <row r="462" spans="2:6" x14ac:dyDescent="0.2">
      <c r="B462" s="6"/>
      <c r="F462" s="6"/>
    </row>
    <row r="463" spans="2:6" x14ac:dyDescent="0.2">
      <c r="B463" s="6"/>
      <c r="F463" s="6"/>
    </row>
    <row r="464" spans="2:6" x14ac:dyDescent="0.2">
      <c r="B464" s="6"/>
      <c r="F464" s="6"/>
    </row>
    <row r="465" spans="2:6" x14ac:dyDescent="0.2">
      <c r="B465" s="6"/>
      <c r="F465" s="6"/>
    </row>
    <row r="466" spans="2:6" x14ac:dyDescent="0.2">
      <c r="B466" s="6"/>
      <c r="F466" s="6"/>
    </row>
    <row r="467" spans="2:6" x14ac:dyDescent="0.2">
      <c r="B467" s="6"/>
      <c r="F467" s="6"/>
    </row>
    <row r="468" spans="2:6" x14ac:dyDescent="0.2">
      <c r="B468" s="6"/>
      <c r="F468" s="6"/>
    </row>
    <row r="469" spans="2:6" x14ac:dyDescent="0.2">
      <c r="B469" s="6"/>
      <c r="F469" s="6"/>
    </row>
    <row r="470" spans="2:6" x14ac:dyDescent="0.2">
      <c r="B470" s="6"/>
      <c r="F470" s="6"/>
    </row>
    <row r="471" spans="2:6" x14ac:dyDescent="0.2">
      <c r="B471" s="6"/>
      <c r="F471" s="6"/>
    </row>
    <row r="472" spans="2:6" x14ac:dyDescent="0.2">
      <c r="B472" s="6"/>
      <c r="F472" s="6"/>
    </row>
    <row r="473" spans="2:6" x14ac:dyDescent="0.2">
      <c r="B473" s="6"/>
      <c r="F473" s="6"/>
    </row>
    <row r="474" spans="2:6" x14ac:dyDescent="0.2">
      <c r="B474" s="6"/>
      <c r="F474" s="6"/>
    </row>
    <row r="475" spans="2:6" x14ac:dyDescent="0.2">
      <c r="B475" s="6"/>
      <c r="F475" s="6"/>
    </row>
    <row r="476" spans="2:6" x14ac:dyDescent="0.2">
      <c r="B476" s="6"/>
      <c r="F476" s="6"/>
    </row>
    <row r="477" spans="2:6" x14ac:dyDescent="0.2">
      <c r="B477" s="6"/>
      <c r="F477" s="6"/>
    </row>
    <row r="478" spans="2:6" x14ac:dyDescent="0.2">
      <c r="B478" s="6"/>
      <c r="F478" s="6"/>
    </row>
    <row r="479" spans="2:6" x14ac:dyDescent="0.2">
      <c r="B479" s="6"/>
      <c r="F479" s="6"/>
    </row>
    <row r="480" spans="2:6" x14ac:dyDescent="0.2">
      <c r="B480" s="6"/>
      <c r="F480" s="6"/>
    </row>
    <row r="481" spans="2:6" x14ac:dyDescent="0.2">
      <c r="B481" s="6"/>
      <c r="F481" s="6"/>
    </row>
    <row r="482" spans="2:6" x14ac:dyDescent="0.2">
      <c r="B482" s="6"/>
      <c r="F482" s="6"/>
    </row>
    <row r="483" spans="2:6" x14ac:dyDescent="0.2">
      <c r="B483" s="6"/>
      <c r="F483" s="6"/>
    </row>
    <row r="484" spans="2:6" x14ac:dyDescent="0.2">
      <c r="B484" s="6"/>
      <c r="F484" s="6"/>
    </row>
    <row r="485" spans="2:6" x14ac:dyDescent="0.2">
      <c r="B485" s="6"/>
      <c r="F485" s="6"/>
    </row>
    <row r="486" spans="2:6" x14ac:dyDescent="0.2">
      <c r="B486" s="6"/>
      <c r="F486" s="6"/>
    </row>
    <row r="487" spans="2:6" x14ac:dyDescent="0.2">
      <c r="B487" s="6"/>
      <c r="F487" s="6"/>
    </row>
    <row r="488" spans="2:6" x14ac:dyDescent="0.2">
      <c r="B488" s="6"/>
      <c r="F488" s="6"/>
    </row>
    <row r="489" spans="2:6" x14ac:dyDescent="0.2">
      <c r="B489" s="6"/>
      <c r="F489" s="6"/>
    </row>
    <row r="490" spans="2:6" x14ac:dyDescent="0.2">
      <c r="B490" s="6"/>
      <c r="F490" s="6"/>
    </row>
    <row r="491" spans="2:6" x14ac:dyDescent="0.2">
      <c r="B491" s="6"/>
      <c r="F491" s="6"/>
    </row>
    <row r="492" spans="2:6" x14ac:dyDescent="0.2">
      <c r="B492" s="6"/>
      <c r="F492" s="6"/>
    </row>
    <row r="493" spans="2:6" x14ac:dyDescent="0.2">
      <c r="B493" s="6"/>
      <c r="F493" s="6"/>
    </row>
    <row r="494" spans="2:6" x14ac:dyDescent="0.2">
      <c r="B494" s="6"/>
      <c r="F494" s="6"/>
    </row>
    <row r="495" spans="2:6" x14ac:dyDescent="0.2">
      <c r="B495" s="6"/>
      <c r="F495" s="6"/>
    </row>
    <row r="496" spans="2:6" x14ac:dyDescent="0.2">
      <c r="B496" s="6"/>
      <c r="F496" s="6"/>
    </row>
    <row r="497" spans="2:6" x14ac:dyDescent="0.2">
      <c r="B497" s="6"/>
      <c r="F497" s="6"/>
    </row>
    <row r="498" spans="2:6" x14ac:dyDescent="0.2">
      <c r="B498" s="6"/>
      <c r="F498" s="6"/>
    </row>
    <row r="499" spans="2:6" x14ac:dyDescent="0.2">
      <c r="B499" s="6"/>
      <c r="F499" s="6"/>
    </row>
    <row r="500" spans="2:6" x14ac:dyDescent="0.2">
      <c r="B500" s="6"/>
      <c r="F500" s="6"/>
    </row>
    <row r="501" spans="2:6" x14ac:dyDescent="0.2">
      <c r="B501" s="6"/>
      <c r="F501" s="6"/>
    </row>
    <row r="502" spans="2:6" x14ac:dyDescent="0.2">
      <c r="B502" s="6"/>
      <c r="F502" s="6"/>
    </row>
    <row r="503" spans="2:6" x14ac:dyDescent="0.2">
      <c r="B503" s="6"/>
      <c r="F503" s="6"/>
    </row>
    <row r="504" spans="2:6" x14ac:dyDescent="0.2">
      <c r="B504" s="6"/>
      <c r="F504" s="6"/>
    </row>
    <row r="505" spans="2:6" x14ac:dyDescent="0.2">
      <c r="B505" s="6"/>
      <c r="F505" s="6"/>
    </row>
    <row r="506" spans="2:6" x14ac:dyDescent="0.2">
      <c r="B506" s="6"/>
      <c r="F506" s="6"/>
    </row>
    <row r="507" spans="2:6" x14ac:dyDescent="0.2">
      <c r="B507" s="6"/>
      <c r="F507" s="6"/>
    </row>
    <row r="508" spans="2:6" x14ac:dyDescent="0.2">
      <c r="B508" s="6"/>
      <c r="F508" s="6"/>
    </row>
    <row r="509" spans="2:6" x14ac:dyDescent="0.2">
      <c r="B509" s="6"/>
      <c r="F509" s="6"/>
    </row>
    <row r="510" spans="2:6" x14ac:dyDescent="0.2">
      <c r="B510" s="6"/>
      <c r="F510" s="6"/>
    </row>
    <row r="511" spans="2:6" x14ac:dyDescent="0.2">
      <c r="B511" s="6"/>
      <c r="F511" s="6"/>
    </row>
    <row r="512" spans="2:6" x14ac:dyDescent="0.2">
      <c r="B512" s="6"/>
      <c r="F512" s="6"/>
    </row>
    <row r="513" spans="2:6" x14ac:dyDescent="0.2">
      <c r="B513" s="6"/>
      <c r="F513" s="6"/>
    </row>
    <row r="514" spans="2:6" x14ac:dyDescent="0.2">
      <c r="B514" s="6"/>
      <c r="F514" s="6"/>
    </row>
    <row r="515" spans="2:6" x14ac:dyDescent="0.2">
      <c r="B515" s="6"/>
      <c r="F515" s="6"/>
    </row>
    <row r="516" spans="2:6" x14ac:dyDescent="0.2">
      <c r="B516" s="6"/>
      <c r="F516" s="6"/>
    </row>
    <row r="517" spans="2:6" x14ac:dyDescent="0.2">
      <c r="B517" s="6"/>
      <c r="F517" s="6"/>
    </row>
    <row r="518" spans="2:6" x14ac:dyDescent="0.2">
      <c r="B518" s="6"/>
      <c r="F518" s="6"/>
    </row>
    <row r="519" spans="2:6" x14ac:dyDescent="0.2">
      <c r="B519" s="6"/>
      <c r="F519" s="6"/>
    </row>
    <row r="520" spans="2:6" x14ac:dyDescent="0.2">
      <c r="B520" s="6"/>
      <c r="F520" s="6"/>
    </row>
    <row r="521" spans="2:6" x14ac:dyDescent="0.2">
      <c r="B521" s="6"/>
      <c r="F521" s="6"/>
    </row>
    <row r="522" spans="2:6" x14ac:dyDescent="0.2">
      <c r="B522" s="6"/>
      <c r="F522" s="6"/>
    </row>
    <row r="523" spans="2:6" x14ac:dyDescent="0.2">
      <c r="B523" s="6"/>
      <c r="F523" s="6"/>
    </row>
    <row r="524" spans="2:6" x14ac:dyDescent="0.2">
      <c r="B524" s="6"/>
      <c r="F524" s="6"/>
    </row>
    <row r="525" spans="2:6" x14ac:dyDescent="0.2">
      <c r="B525" s="6"/>
      <c r="F525" s="6"/>
    </row>
    <row r="526" spans="2:6" x14ac:dyDescent="0.2">
      <c r="B526" s="6"/>
      <c r="F526" s="6"/>
    </row>
    <row r="527" spans="2:6" x14ac:dyDescent="0.2">
      <c r="B527" s="6"/>
      <c r="F527" s="6"/>
    </row>
    <row r="528" spans="2:6" x14ac:dyDescent="0.2">
      <c r="B528" s="6"/>
      <c r="F528" s="6"/>
    </row>
    <row r="529" spans="2:6" x14ac:dyDescent="0.2">
      <c r="B529" s="6"/>
      <c r="F529" s="6"/>
    </row>
    <row r="530" spans="2:6" x14ac:dyDescent="0.2">
      <c r="B530" s="6"/>
      <c r="F530" s="6"/>
    </row>
    <row r="531" spans="2:6" x14ac:dyDescent="0.2">
      <c r="B531" s="6"/>
      <c r="F531" s="6"/>
    </row>
    <row r="532" spans="2:6" x14ac:dyDescent="0.2">
      <c r="B532" s="6"/>
      <c r="F532" s="6"/>
    </row>
    <row r="533" spans="2:6" x14ac:dyDescent="0.2">
      <c r="B533" s="6"/>
      <c r="F533" s="6"/>
    </row>
    <row r="534" spans="2:6" x14ac:dyDescent="0.2">
      <c r="B534" s="6"/>
      <c r="F534" s="6"/>
    </row>
    <row r="535" spans="2:6" x14ac:dyDescent="0.2">
      <c r="B535" s="6"/>
      <c r="F535" s="6"/>
    </row>
    <row r="536" spans="2:6" x14ac:dyDescent="0.2">
      <c r="B536" s="6"/>
      <c r="F536" s="6"/>
    </row>
    <row r="537" spans="2:6" x14ac:dyDescent="0.2">
      <c r="B537" s="6"/>
      <c r="F537" s="6"/>
    </row>
    <row r="538" spans="2:6" x14ac:dyDescent="0.2">
      <c r="B538" s="6"/>
      <c r="F538" s="6"/>
    </row>
    <row r="539" spans="2:6" x14ac:dyDescent="0.2">
      <c r="B539" s="6"/>
      <c r="F539" s="6"/>
    </row>
    <row r="540" spans="2:6" x14ac:dyDescent="0.2">
      <c r="B540" s="6"/>
      <c r="F540" s="6"/>
    </row>
    <row r="541" spans="2:6" x14ac:dyDescent="0.2">
      <c r="B541" s="6"/>
      <c r="F541" s="6"/>
    </row>
    <row r="542" spans="2:6" x14ac:dyDescent="0.2">
      <c r="B542" s="6"/>
      <c r="F542" s="6"/>
    </row>
    <row r="543" spans="2:6" x14ac:dyDescent="0.2">
      <c r="B543" s="6"/>
      <c r="F543" s="6"/>
    </row>
    <row r="544" spans="2:6" x14ac:dyDescent="0.2">
      <c r="B544" s="6"/>
      <c r="F544" s="6"/>
    </row>
    <row r="545" spans="2:6" x14ac:dyDescent="0.2">
      <c r="B545" s="6"/>
      <c r="F545" s="6"/>
    </row>
    <row r="546" spans="2:6" x14ac:dyDescent="0.2">
      <c r="B546" s="6"/>
      <c r="F546" s="6"/>
    </row>
    <row r="547" spans="2:6" x14ac:dyDescent="0.2">
      <c r="B547" s="6"/>
      <c r="F547" s="6"/>
    </row>
    <row r="548" spans="2:6" x14ac:dyDescent="0.2">
      <c r="B548" s="6"/>
      <c r="F548" s="6"/>
    </row>
    <row r="549" spans="2:6" x14ac:dyDescent="0.2">
      <c r="B549" s="6"/>
      <c r="F549" s="6"/>
    </row>
    <row r="550" spans="2:6" x14ac:dyDescent="0.2">
      <c r="B550" s="6"/>
      <c r="F550" s="6"/>
    </row>
    <row r="551" spans="2:6" x14ac:dyDescent="0.2">
      <c r="B551" s="6"/>
      <c r="F551" s="6"/>
    </row>
    <row r="552" spans="2:6" x14ac:dyDescent="0.2">
      <c r="B552" s="6"/>
      <c r="F552" s="6"/>
    </row>
    <row r="553" spans="2:6" x14ac:dyDescent="0.2">
      <c r="B553" s="6"/>
      <c r="F553" s="6"/>
    </row>
    <row r="554" spans="2:6" x14ac:dyDescent="0.2">
      <c r="B554" s="6"/>
      <c r="F554" s="6"/>
    </row>
    <row r="555" spans="2:6" x14ac:dyDescent="0.2">
      <c r="B555" s="6"/>
      <c r="F555" s="6"/>
    </row>
    <row r="556" spans="2:6" x14ac:dyDescent="0.2">
      <c r="B556" s="6"/>
      <c r="F556" s="6"/>
    </row>
    <row r="557" spans="2:6" x14ac:dyDescent="0.2">
      <c r="B557" s="6"/>
      <c r="F557" s="6"/>
    </row>
    <row r="558" spans="2:6" x14ac:dyDescent="0.2">
      <c r="B558" s="6"/>
      <c r="F558" s="6"/>
    </row>
    <row r="559" spans="2:6" x14ac:dyDescent="0.2">
      <c r="B559" s="6"/>
      <c r="F559" s="6"/>
    </row>
    <row r="560" spans="2:6" x14ac:dyDescent="0.2">
      <c r="B560" s="6"/>
      <c r="F560" s="6"/>
    </row>
    <row r="561" spans="2:6" x14ac:dyDescent="0.2">
      <c r="B561" s="6"/>
      <c r="F561" s="6"/>
    </row>
    <row r="562" spans="2:6" x14ac:dyDescent="0.2">
      <c r="B562" s="6"/>
      <c r="F562" s="6"/>
    </row>
    <row r="563" spans="2:6" x14ac:dyDescent="0.2">
      <c r="B563" s="6"/>
      <c r="F563" s="6"/>
    </row>
    <row r="564" spans="2:6" x14ac:dyDescent="0.2">
      <c r="B564" s="6"/>
      <c r="F564" s="6"/>
    </row>
    <row r="565" spans="2:6" x14ac:dyDescent="0.2">
      <c r="B565" s="6"/>
      <c r="F565" s="6"/>
    </row>
    <row r="566" spans="2:6" x14ac:dyDescent="0.2">
      <c r="B566" s="6"/>
      <c r="F566" s="6"/>
    </row>
    <row r="567" spans="2:6" x14ac:dyDescent="0.2">
      <c r="B567" s="6"/>
      <c r="F567" s="6"/>
    </row>
    <row r="568" spans="2:6" x14ac:dyDescent="0.2">
      <c r="B568" s="6"/>
      <c r="F568" s="6"/>
    </row>
    <row r="569" spans="2:6" x14ac:dyDescent="0.2">
      <c r="B569" s="6"/>
      <c r="F569" s="6"/>
    </row>
    <row r="570" spans="2:6" x14ac:dyDescent="0.2">
      <c r="B570" s="6"/>
      <c r="F570" s="6"/>
    </row>
    <row r="571" spans="2:6" x14ac:dyDescent="0.2">
      <c r="B571" s="6"/>
      <c r="F571" s="6"/>
    </row>
    <row r="572" spans="2:6" x14ac:dyDescent="0.2">
      <c r="B572" s="6"/>
      <c r="F572" s="6"/>
    </row>
    <row r="573" spans="2:6" x14ac:dyDescent="0.2">
      <c r="B573" s="6"/>
      <c r="F573" s="6"/>
    </row>
    <row r="574" spans="2:6" x14ac:dyDescent="0.2">
      <c r="B574" s="6"/>
      <c r="F574" s="6"/>
    </row>
    <row r="575" spans="2:6" x14ac:dyDescent="0.2">
      <c r="B575" s="6"/>
      <c r="F575" s="6"/>
    </row>
    <row r="576" spans="2:6" x14ac:dyDescent="0.2">
      <c r="B576" s="6"/>
      <c r="F576" s="6"/>
    </row>
    <row r="577" spans="2:6" x14ac:dyDescent="0.2">
      <c r="B577" s="6"/>
      <c r="F577" s="6"/>
    </row>
    <row r="578" spans="2:6" x14ac:dyDescent="0.2">
      <c r="B578" s="6"/>
      <c r="F578" s="6"/>
    </row>
    <row r="579" spans="2:6" x14ac:dyDescent="0.2">
      <c r="B579" s="6"/>
      <c r="F579" s="6"/>
    </row>
    <row r="580" spans="2:6" x14ac:dyDescent="0.2">
      <c r="B580" s="6"/>
      <c r="F580" s="6"/>
    </row>
    <row r="581" spans="2:6" x14ac:dyDescent="0.2">
      <c r="B581" s="6"/>
      <c r="F581" s="6"/>
    </row>
    <row r="582" spans="2:6" x14ac:dyDescent="0.2">
      <c r="B582" s="6"/>
      <c r="F582" s="6"/>
    </row>
    <row r="583" spans="2:6" x14ac:dyDescent="0.2">
      <c r="B583" s="6"/>
      <c r="F583" s="6"/>
    </row>
    <row r="584" spans="2:6" x14ac:dyDescent="0.2">
      <c r="B584" s="6"/>
      <c r="F584" s="6"/>
    </row>
    <row r="585" spans="2:6" x14ac:dyDescent="0.2">
      <c r="B585" s="6"/>
      <c r="F585" s="6"/>
    </row>
    <row r="586" spans="2:6" x14ac:dyDescent="0.2">
      <c r="B586" s="6"/>
      <c r="F586" s="6"/>
    </row>
    <row r="587" spans="2:6" x14ac:dyDescent="0.2">
      <c r="B587" s="6"/>
      <c r="F587" s="6"/>
    </row>
    <row r="588" spans="2:6" x14ac:dyDescent="0.2">
      <c r="B588" s="6"/>
      <c r="F588" s="6"/>
    </row>
    <row r="589" spans="2:6" x14ac:dyDescent="0.2">
      <c r="B589" s="6"/>
      <c r="F589" s="6"/>
    </row>
    <row r="590" spans="2:6" x14ac:dyDescent="0.2">
      <c r="B590" s="6"/>
      <c r="F590" s="6"/>
    </row>
    <row r="591" spans="2:6" x14ac:dyDescent="0.2">
      <c r="B591" s="6"/>
      <c r="F591" s="6"/>
    </row>
    <row r="592" spans="2:6" x14ac:dyDescent="0.2">
      <c r="B592" s="6"/>
      <c r="F592" s="6"/>
    </row>
    <row r="593" spans="2:6" x14ac:dyDescent="0.2">
      <c r="B593" s="6"/>
      <c r="F593" s="6"/>
    </row>
    <row r="594" spans="2:6" x14ac:dyDescent="0.2">
      <c r="B594" s="6"/>
      <c r="F594" s="6"/>
    </row>
    <row r="595" spans="2:6" x14ac:dyDescent="0.2">
      <c r="B595" s="6"/>
      <c r="F595" s="6"/>
    </row>
    <row r="596" spans="2:6" x14ac:dyDescent="0.2">
      <c r="B596" s="6"/>
      <c r="F596" s="6"/>
    </row>
    <row r="597" spans="2:6" x14ac:dyDescent="0.2">
      <c r="B597" s="6"/>
      <c r="F597" s="6"/>
    </row>
    <row r="598" spans="2:6" x14ac:dyDescent="0.2">
      <c r="B598" s="6"/>
      <c r="F598" s="6"/>
    </row>
    <row r="599" spans="2:6" x14ac:dyDescent="0.2">
      <c r="B599" s="6"/>
      <c r="F599" s="6"/>
    </row>
    <row r="600" spans="2:6" x14ac:dyDescent="0.2">
      <c r="B600" s="6"/>
      <c r="F600" s="6"/>
    </row>
    <row r="601" spans="2:6" x14ac:dyDescent="0.2">
      <c r="B601" s="6"/>
      <c r="F601" s="6"/>
    </row>
    <row r="602" spans="2:6" x14ac:dyDescent="0.2">
      <c r="B602" s="6"/>
      <c r="F602" s="6"/>
    </row>
    <row r="603" spans="2:6" x14ac:dyDescent="0.2">
      <c r="B603" s="6"/>
      <c r="F603" s="6"/>
    </row>
    <row r="604" spans="2:6" x14ac:dyDescent="0.2">
      <c r="B604" s="6"/>
      <c r="F604" s="6"/>
    </row>
    <row r="605" spans="2:6" x14ac:dyDescent="0.2">
      <c r="B605" s="6"/>
      <c r="F605" s="6"/>
    </row>
    <row r="606" spans="2:6" x14ac:dyDescent="0.2">
      <c r="B606" s="6"/>
      <c r="F606" s="6"/>
    </row>
    <row r="607" spans="2:6" x14ac:dyDescent="0.2">
      <c r="B607" s="6"/>
      <c r="F607" s="6"/>
    </row>
    <row r="608" spans="2:6" x14ac:dyDescent="0.2">
      <c r="B608" s="6"/>
      <c r="F608" s="6"/>
    </row>
    <row r="609" spans="2:6" x14ac:dyDescent="0.2">
      <c r="B609" s="6"/>
      <c r="F609" s="6"/>
    </row>
    <row r="610" spans="2:6" x14ac:dyDescent="0.2">
      <c r="B610" s="6"/>
      <c r="F610" s="6"/>
    </row>
    <row r="611" spans="2:6" x14ac:dyDescent="0.2">
      <c r="B611" s="6"/>
      <c r="F611" s="6"/>
    </row>
    <row r="612" spans="2:6" x14ac:dyDescent="0.2">
      <c r="B612" s="6"/>
      <c r="F612" s="6"/>
    </row>
    <row r="613" spans="2:6" x14ac:dyDescent="0.2">
      <c r="B613" s="6"/>
      <c r="F613" s="6"/>
    </row>
    <row r="614" spans="2:6" x14ac:dyDescent="0.2">
      <c r="B614" s="6"/>
      <c r="F614" s="6"/>
    </row>
    <row r="615" spans="2:6" x14ac:dyDescent="0.2">
      <c r="B615" s="6"/>
      <c r="F615" s="6"/>
    </row>
    <row r="616" spans="2:6" x14ac:dyDescent="0.2">
      <c r="B616" s="6"/>
      <c r="F616" s="6"/>
    </row>
    <row r="617" spans="2:6" x14ac:dyDescent="0.2">
      <c r="B617" s="6"/>
      <c r="F617" s="6"/>
    </row>
    <row r="618" spans="2:6" x14ac:dyDescent="0.2">
      <c r="B618" s="6"/>
      <c r="F618" s="6"/>
    </row>
    <row r="619" spans="2:6" x14ac:dyDescent="0.2">
      <c r="B619" s="6"/>
      <c r="F619" s="6"/>
    </row>
    <row r="620" spans="2:6" x14ac:dyDescent="0.2">
      <c r="B620" s="6"/>
      <c r="F620" s="6"/>
    </row>
    <row r="621" spans="2:6" x14ac:dyDescent="0.2">
      <c r="B621" s="6"/>
      <c r="F621" s="6"/>
    </row>
    <row r="622" spans="2:6" x14ac:dyDescent="0.2">
      <c r="B622" s="6"/>
      <c r="F622" s="6"/>
    </row>
    <row r="623" spans="2:6" x14ac:dyDescent="0.2">
      <c r="B623" s="6"/>
      <c r="F623" s="6"/>
    </row>
    <row r="624" spans="2:6" x14ac:dyDescent="0.2">
      <c r="B624" s="6"/>
      <c r="F624" s="6"/>
    </row>
    <row r="625" spans="2:6" x14ac:dyDescent="0.2">
      <c r="B625" s="6"/>
      <c r="F625" s="6"/>
    </row>
    <row r="626" spans="2:6" x14ac:dyDescent="0.2">
      <c r="B626" s="6"/>
      <c r="F626" s="6"/>
    </row>
    <row r="627" spans="2:6" x14ac:dyDescent="0.2">
      <c r="B627" s="6"/>
      <c r="F627" s="6"/>
    </row>
    <row r="628" spans="2:6" x14ac:dyDescent="0.2">
      <c r="B628" s="6"/>
      <c r="F628" s="6"/>
    </row>
    <row r="629" spans="2:6" x14ac:dyDescent="0.2">
      <c r="B629" s="6"/>
      <c r="F629" s="6"/>
    </row>
    <row r="630" spans="2:6" x14ac:dyDescent="0.2">
      <c r="B630" s="6"/>
      <c r="F630" s="6"/>
    </row>
    <row r="631" spans="2:6" x14ac:dyDescent="0.2">
      <c r="B631" s="6"/>
      <c r="F631" s="6"/>
    </row>
    <row r="632" spans="2:6" x14ac:dyDescent="0.2">
      <c r="B632" s="6"/>
      <c r="F632" s="6"/>
    </row>
    <row r="633" spans="2:6" x14ac:dyDescent="0.2">
      <c r="B633" s="6"/>
      <c r="F633" s="6"/>
    </row>
    <row r="634" spans="2:6" x14ac:dyDescent="0.2">
      <c r="B634" s="6"/>
      <c r="F634" s="6"/>
    </row>
    <row r="635" spans="2:6" x14ac:dyDescent="0.2">
      <c r="B635" s="6"/>
      <c r="F635" s="6"/>
    </row>
    <row r="636" spans="2:6" x14ac:dyDescent="0.2">
      <c r="B636" s="6"/>
      <c r="F636" s="6"/>
    </row>
    <row r="637" spans="2:6" x14ac:dyDescent="0.2">
      <c r="B637" s="6"/>
      <c r="F637" s="6"/>
    </row>
    <row r="638" spans="2:6" x14ac:dyDescent="0.2">
      <c r="B638" s="6"/>
      <c r="F638" s="6"/>
    </row>
    <row r="639" spans="2:6" x14ac:dyDescent="0.2">
      <c r="B639" s="6"/>
      <c r="F639" s="6"/>
    </row>
    <row r="640" spans="2:6" x14ac:dyDescent="0.2">
      <c r="B640" s="6"/>
      <c r="F640" s="6"/>
    </row>
    <row r="641" spans="2:6" x14ac:dyDescent="0.2">
      <c r="B641" s="6"/>
      <c r="F641" s="6"/>
    </row>
    <row r="642" spans="2:6" x14ac:dyDescent="0.2">
      <c r="B642" s="6"/>
      <c r="F642" s="6"/>
    </row>
    <row r="643" spans="2:6" x14ac:dyDescent="0.2">
      <c r="B643" s="6"/>
      <c r="F643" s="6"/>
    </row>
    <row r="644" spans="2:6" x14ac:dyDescent="0.2">
      <c r="B644" s="6"/>
      <c r="F644" s="6"/>
    </row>
    <row r="645" spans="2:6" x14ac:dyDescent="0.2">
      <c r="B645" s="6"/>
      <c r="F645" s="6"/>
    </row>
    <row r="646" spans="2:6" x14ac:dyDescent="0.2">
      <c r="B646" s="6"/>
      <c r="F646" s="6"/>
    </row>
    <row r="647" spans="2:6" x14ac:dyDescent="0.2">
      <c r="B647" s="6"/>
      <c r="F647" s="6"/>
    </row>
    <row r="648" spans="2:6" x14ac:dyDescent="0.2">
      <c r="B648" s="6"/>
      <c r="F648" s="6"/>
    </row>
    <row r="649" spans="2:6" x14ac:dyDescent="0.2">
      <c r="B649" s="6"/>
      <c r="F649" s="6"/>
    </row>
    <row r="650" spans="2:6" x14ac:dyDescent="0.2">
      <c r="B650" s="6"/>
      <c r="F650" s="6"/>
    </row>
    <row r="651" spans="2:6" x14ac:dyDescent="0.2">
      <c r="B651" s="6"/>
      <c r="F651" s="6"/>
    </row>
    <row r="652" spans="2:6" x14ac:dyDescent="0.2">
      <c r="B652" s="6"/>
      <c r="F652" s="6"/>
    </row>
    <row r="653" spans="2:6" x14ac:dyDescent="0.2">
      <c r="B653" s="6"/>
      <c r="F653" s="6"/>
    </row>
    <row r="654" spans="2:6" x14ac:dyDescent="0.2">
      <c r="B654" s="6"/>
      <c r="F654" s="6"/>
    </row>
    <row r="655" spans="2:6" x14ac:dyDescent="0.2">
      <c r="B655" s="6"/>
      <c r="F655" s="6"/>
    </row>
    <row r="656" spans="2:6" x14ac:dyDescent="0.2">
      <c r="B656" s="6"/>
      <c r="F656" s="6"/>
    </row>
    <row r="657" spans="2:6" x14ac:dyDescent="0.2">
      <c r="B657" s="6"/>
      <c r="F657" s="6"/>
    </row>
    <row r="658" spans="2:6" x14ac:dyDescent="0.2">
      <c r="B658" s="6"/>
      <c r="F658" s="6"/>
    </row>
    <row r="659" spans="2:6" x14ac:dyDescent="0.2">
      <c r="B659" s="6"/>
      <c r="F659" s="6"/>
    </row>
    <row r="660" spans="2:6" x14ac:dyDescent="0.2">
      <c r="B660" s="6"/>
      <c r="F660" s="6"/>
    </row>
    <row r="661" spans="2:6" x14ac:dyDescent="0.2">
      <c r="B661" s="6"/>
      <c r="F661" s="6"/>
    </row>
    <row r="662" spans="2:6" x14ac:dyDescent="0.2">
      <c r="B662" s="6"/>
      <c r="F662" s="6"/>
    </row>
    <row r="663" spans="2:6" x14ac:dyDescent="0.2">
      <c r="B663" s="6"/>
      <c r="F663" s="6"/>
    </row>
    <row r="664" spans="2:6" x14ac:dyDescent="0.2">
      <c r="B664" s="6"/>
      <c r="F664" s="6"/>
    </row>
    <row r="665" spans="2:6" x14ac:dyDescent="0.2">
      <c r="B665" s="6"/>
      <c r="F665" s="6"/>
    </row>
    <row r="666" spans="2:6" x14ac:dyDescent="0.2">
      <c r="B666" s="6"/>
      <c r="F666" s="6"/>
    </row>
    <row r="667" spans="2:6" x14ac:dyDescent="0.2">
      <c r="B667" s="6"/>
      <c r="F667" s="6"/>
    </row>
    <row r="668" spans="2:6" x14ac:dyDescent="0.2">
      <c r="B668" s="6"/>
      <c r="F668" s="6"/>
    </row>
    <row r="669" spans="2:6" x14ac:dyDescent="0.2">
      <c r="B669" s="6"/>
      <c r="F669" s="6"/>
    </row>
    <row r="670" spans="2:6" x14ac:dyDescent="0.2">
      <c r="B670" s="6"/>
      <c r="F670" s="6"/>
    </row>
    <row r="671" spans="2:6" x14ac:dyDescent="0.2">
      <c r="B671" s="6"/>
      <c r="F671" s="6"/>
    </row>
    <row r="672" spans="2:6" x14ac:dyDescent="0.2">
      <c r="B672" s="6"/>
      <c r="F672" s="6"/>
    </row>
    <row r="673" spans="2:6" x14ac:dyDescent="0.2">
      <c r="B673" s="6"/>
      <c r="F673" s="6"/>
    </row>
    <row r="674" spans="2:6" x14ac:dyDescent="0.2">
      <c r="B674" s="6"/>
      <c r="F674" s="6"/>
    </row>
    <row r="675" spans="2:6" x14ac:dyDescent="0.2">
      <c r="B675" s="6"/>
      <c r="F675" s="6"/>
    </row>
    <row r="676" spans="2:6" x14ac:dyDescent="0.2">
      <c r="B676" s="6"/>
      <c r="F676" s="6"/>
    </row>
    <row r="677" spans="2:6" x14ac:dyDescent="0.2">
      <c r="B677" s="6"/>
      <c r="F677" s="6"/>
    </row>
    <row r="678" spans="2:6" x14ac:dyDescent="0.2">
      <c r="B678" s="6"/>
      <c r="F678" s="6"/>
    </row>
    <row r="679" spans="2:6" x14ac:dyDescent="0.2">
      <c r="B679" s="6"/>
      <c r="F679" s="6"/>
    </row>
    <row r="680" spans="2:6" x14ac:dyDescent="0.2">
      <c r="B680" s="6"/>
      <c r="F680" s="6"/>
    </row>
    <row r="681" spans="2:6" x14ac:dyDescent="0.2">
      <c r="B681" s="6"/>
      <c r="F681" s="6"/>
    </row>
    <row r="682" spans="2:6" x14ac:dyDescent="0.2">
      <c r="B682" s="6"/>
      <c r="F682" s="6"/>
    </row>
    <row r="683" spans="2:6" x14ac:dyDescent="0.2">
      <c r="B683" s="6"/>
      <c r="F683" s="6"/>
    </row>
    <row r="684" spans="2:6" x14ac:dyDescent="0.2">
      <c r="B684" s="6"/>
      <c r="F684" s="6"/>
    </row>
    <row r="685" spans="2:6" x14ac:dyDescent="0.2">
      <c r="B685" s="6"/>
      <c r="F685" s="6"/>
    </row>
    <row r="686" spans="2:6" x14ac:dyDescent="0.2">
      <c r="B686" s="6"/>
      <c r="F686" s="6"/>
    </row>
    <row r="687" spans="2:6" x14ac:dyDescent="0.2">
      <c r="B687" s="6"/>
      <c r="F687" s="6"/>
    </row>
    <row r="688" spans="2:6" x14ac:dyDescent="0.2">
      <c r="B688" s="6"/>
      <c r="F688" s="6"/>
    </row>
    <row r="689" spans="2:6" x14ac:dyDescent="0.2">
      <c r="B689" s="6"/>
      <c r="F689" s="6"/>
    </row>
    <row r="690" spans="2:6" x14ac:dyDescent="0.2">
      <c r="B690" s="6"/>
      <c r="F690" s="6"/>
    </row>
    <row r="691" spans="2:6" x14ac:dyDescent="0.2">
      <c r="B691" s="6"/>
      <c r="F691" s="6"/>
    </row>
    <row r="692" spans="2:6" x14ac:dyDescent="0.2">
      <c r="B692" s="6"/>
      <c r="F692" s="6"/>
    </row>
    <row r="693" spans="2:6" x14ac:dyDescent="0.2">
      <c r="B693" s="6"/>
      <c r="F693" s="6"/>
    </row>
    <row r="694" spans="2:6" x14ac:dyDescent="0.2">
      <c r="B694" s="6"/>
      <c r="F694" s="6"/>
    </row>
    <row r="695" spans="2:6" x14ac:dyDescent="0.2">
      <c r="B695" s="6"/>
      <c r="F695" s="6"/>
    </row>
    <row r="696" spans="2:6" x14ac:dyDescent="0.2">
      <c r="B696" s="6"/>
      <c r="F696" s="6"/>
    </row>
    <row r="697" spans="2:6" x14ac:dyDescent="0.2">
      <c r="B697" s="6"/>
      <c r="F697" s="6"/>
    </row>
    <row r="698" spans="2:6" x14ac:dyDescent="0.2">
      <c r="B698" s="6"/>
      <c r="F698" s="6"/>
    </row>
    <row r="699" spans="2:6" x14ac:dyDescent="0.2">
      <c r="B699" s="6"/>
      <c r="F699" s="6"/>
    </row>
    <row r="700" spans="2:6" x14ac:dyDescent="0.2">
      <c r="B700" s="6"/>
      <c r="F700" s="6"/>
    </row>
    <row r="701" spans="2:6" x14ac:dyDescent="0.2">
      <c r="B701" s="6"/>
      <c r="F701" s="6"/>
    </row>
    <row r="702" spans="2:6" x14ac:dyDescent="0.2">
      <c r="B702" s="6"/>
      <c r="F702" s="6"/>
    </row>
    <row r="703" spans="2:6" x14ac:dyDescent="0.2">
      <c r="B703" s="6"/>
      <c r="F703" s="6"/>
    </row>
    <row r="704" spans="2:6" x14ac:dyDescent="0.2">
      <c r="B704" s="6"/>
      <c r="F704" s="6"/>
    </row>
    <row r="705" spans="2:6" x14ac:dyDescent="0.2">
      <c r="B705" s="6"/>
      <c r="F705" s="6"/>
    </row>
    <row r="706" spans="2:6" x14ac:dyDescent="0.2">
      <c r="B706" s="6"/>
      <c r="F706" s="6"/>
    </row>
    <row r="707" spans="2:6" x14ac:dyDescent="0.2">
      <c r="B707" s="6"/>
      <c r="F707" s="6"/>
    </row>
    <row r="708" spans="2:6" x14ac:dyDescent="0.2">
      <c r="B708" s="6"/>
      <c r="F708" s="6"/>
    </row>
    <row r="709" spans="2:6" x14ac:dyDescent="0.2">
      <c r="B709" s="6"/>
      <c r="F709" s="6"/>
    </row>
    <row r="710" spans="2:6" x14ac:dyDescent="0.2">
      <c r="B710" s="6"/>
      <c r="F710" s="6"/>
    </row>
    <row r="711" spans="2:6" x14ac:dyDescent="0.2">
      <c r="B711" s="6"/>
      <c r="F711" s="6"/>
    </row>
    <row r="712" spans="2:6" x14ac:dyDescent="0.2">
      <c r="B712" s="6"/>
      <c r="F712" s="6"/>
    </row>
    <row r="713" spans="2:6" x14ac:dyDescent="0.2">
      <c r="B713" s="6"/>
      <c r="F713" s="6"/>
    </row>
    <row r="714" spans="2:6" x14ac:dyDescent="0.2">
      <c r="B714" s="6"/>
      <c r="F714" s="6"/>
    </row>
    <row r="715" spans="2:6" x14ac:dyDescent="0.2">
      <c r="B715" s="6"/>
      <c r="F715" s="6"/>
    </row>
    <row r="716" spans="2:6" x14ac:dyDescent="0.2">
      <c r="B716" s="6"/>
      <c r="F716" s="6"/>
    </row>
    <row r="717" spans="2:6" x14ac:dyDescent="0.2">
      <c r="B717" s="6"/>
      <c r="F717" s="6"/>
    </row>
    <row r="718" spans="2:6" x14ac:dyDescent="0.2">
      <c r="B718" s="6"/>
      <c r="F718" s="6"/>
    </row>
    <row r="719" spans="2:6" x14ac:dyDescent="0.2">
      <c r="B719" s="6"/>
      <c r="F719" s="6"/>
    </row>
    <row r="720" spans="2:6" x14ac:dyDescent="0.2">
      <c r="B720" s="6"/>
      <c r="F720" s="6"/>
    </row>
    <row r="721" spans="2:6" x14ac:dyDescent="0.2">
      <c r="B721" s="6"/>
      <c r="F721" s="6"/>
    </row>
    <row r="722" spans="2:6" x14ac:dyDescent="0.2">
      <c r="B722" s="6"/>
      <c r="F722" s="6"/>
    </row>
    <row r="723" spans="2:6" x14ac:dyDescent="0.2">
      <c r="B723" s="6"/>
      <c r="F723" s="6"/>
    </row>
    <row r="724" spans="2:6" x14ac:dyDescent="0.2">
      <c r="B724" s="6"/>
      <c r="F724" s="6"/>
    </row>
    <row r="725" spans="2:6" x14ac:dyDescent="0.2">
      <c r="B725" s="6"/>
      <c r="F725" s="6"/>
    </row>
    <row r="726" spans="2:6" x14ac:dyDescent="0.2">
      <c r="B726" s="6"/>
      <c r="F726" s="6"/>
    </row>
    <row r="727" spans="2:6" x14ac:dyDescent="0.2">
      <c r="B727" s="6"/>
      <c r="F727" s="6"/>
    </row>
    <row r="728" spans="2:6" x14ac:dyDescent="0.2">
      <c r="B728" s="6"/>
      <c r="F728" s="6"/>
    </row>
    <row r="729" spans="2:6" x14ac:dyDescent="0.2">
      <c r="B729" s="6"/>
      <c r="F729" s="6"/>
    </row>
    <row r="730" spans="2:6" x14ac:dyDescent="0.2">
      <c r="B730" s="6"/>
      <c r="F730" s="6"/>
    </row>
    <row r="731" spans="2:6" x14ac:dyDescent="0.2">
      <c r="B731" s="6"/>
      <c r="F731" s="6"/>
    </row>
    <row r="732" spans="2:6" x14ac:dyDescent="0.2">
      <c r="B732" s="6"/>
      <c r="F732" s="6"/>
    </row>
    <row r="733" spans="2:6" x14ac:dyDescent="0.2">
      <c r="B733" s="6"/>
      <c r="F733" s="6"/>
    </row>
    <row r="734" spans="2:6" x14ac:dyDescent="0.2">
      <c r="B734" s="6"/>
      <c r="F734" s="6"/>
    </row>
    <row r="735" spans="2:6" x14ac:dyDescent="0.2">
      <c r="B735" s="6"/>
      <c r="F735" s="6"/>
    </row>
    <row r="736" spans="2:6" x14ac:dyDescent="0.2">
      <c r="B736" s="6"/>
      <c r="F736" s="6"/>
    </row>
    <row r="737" spans="2:6" x14ac:dyDescent="0.2">
      <c r="B737" s="6"/>
      <c r="F737" s="6"/>
    </row>
    <row r="738" spans="2:6" x14ac:dyDescent="0.2">
      <c r="B738" s="6"/>
      <c r="F738" s="6"/>
    </row>
    <row r="739" spans="2:6" x14ac:dyDescent="0.2">
      <c r="B739" s="6"/>
      <c r="F739" s="6"/>
    </row>
    <row r="740" spans="2:6" x14ac:dyDescent="0.2">
      <c r="B740" s="6"/>
      <c r="F740" s="6"/>
    </row>
    <row r="741" spans="2:6" x14ac:dyDescent="0.2">
      <c r="B741" s="6"/>
      <c r="F741" s="6"/>
    </row>
    <row r="742" spans="2:6" x14ac:dyDescent="0.2">
      <c r="B742" s="6"/>
      <c r="F742" s="6"/>
    </row>
    <row r="743" spans="2:6" x14ac:dyDescent="0.2">
      <c r="B743" s="6"/>
      <c r="F743" s="6"/>
    </row>
    <row r="744" spans="2:6" x14ac:dyDescent="0.2">
      <c r="B744" s="6"/>
      <c r="F744" s="6"/>
    </row>
    <row r="745" spans="2:6" x14ac:dyDescent="0.2">
      <c r="B745" s="6"/>
      <c r="F745" s="6"/>
    </row>
    <row r="746" spans="2:6" x14ac:dyDescent="0.2">
      <c r="B746" s="6"/>
      <c r="F746" s="6"/>
    </row>
    <row r="747" spans="2:6" x14ac:dyDescent="0.2">
      <c r="B747" s="6"/>
      <c r="F747" s="6"/>
    </row>
    <row r="748" spans="2:6" x14ac:dyDescent="0.2">
      <c r="B748" s="6"/>
      <c r="F748" s="6"/>
    </row>
    <row r="749" spans="2:6" x14ac:dyDescent="0.2">
      <c r="B749" s="6"/>
      <c r="F749" s="6"/>
    </row>
    <row r="750" spans="2:6" x14ac:dyDescent="0.2">
      <c r="B750" s="6"/>
      <c r="F750" s="6"/>
    </row>
    <row r="751" spans="2:6" x14ac:dyDescent="0.2">
      <c r="B751" s="6"/>
      <c r="F751" s="6"/>
    </row>
    <row r="752" spans="2:6" x14ac:dyDescent="0.2">
      <c r="B752" s="6"/>
      <c r="F752" s="6"/>
    </row>
    <row r="753" spans="2:6" x14ac:dyDescent="0.2">
      <c r="B753" s="6"/>
      <c r="F753" s="6"/>
    </row>
    <row r="754" spans="2:6" x14ac:dyDescent="0.2">
      <c r="B754" s="6"/>
      <c r="F754" s="6"/>
    </row>
    <row r="755" spans="2:6" x14ac:dyDescent="0.2">
      <c r="B755" s="6"/>
      <c r="F755" s="6"/>
    </row>
    <row r="756" spans="2:6" x14ac:dyDescent="0.2">
      <c r="B756" s="6"/>
      <c r="F756" s="6"/>
    </row>
    <row r="757" spans="2:6" x14ac:dyDescent="0.2">
      <c r="B757" s="6"/>
      <c r="F757" s="6"/>
    </row>
    <row r="758" spans="2:6" x14ac:dyDescent="0.2">
      <c r="B758" s="6"/>
      <c r="F758" s="6"/>
    </row>
    <row r="759" spans="2:6" x14ac:dyDescent="0.2">
      <c r="B759" s="6"/>
      <c r="F759" s="6"/>
    </row>
    <row r="760" spans="2:6" x14ac:dyDescent="0.2">
      <c r="B760" s="6"/>
      <c r="F760" s="6"/>
    </row>
    <row r="761" spans="2:6" x14ac:dyDescent="0.2">
      <c r="B761" s="6"/>
      <c r="F761" s="6"/>
    </row>
    <row r="762" spans="2:6" x14ac:dyDescent="0.2">
      <c r="B762" s="6"/>
      <c r="F762" s="6"/>
    </row>
    <row r="763" spans="2:6" x14ac:dyDescent="0.2">
      <c r="B763" s="6"/>
      <c r="F763" s="6"/>
    </row>
    <row r="764" spans="2:6" x14ac:dyDescent="0.2">
      <c r="B764" s="6"/>
      <c r="F764" s="6"/>
    </row>
    <row r="765" spans="2:6" x14ac:dyDescent="0.2">
      <c r="B765" s="6"/>
      <c r="F765" s="6"/>
    </row>
    <row r="766" spans="2:6" x14ac:dyDescent="0.2">
      <c r="B766" s="6"/>
      <c r="F766" s="6"/>
    </row>
    <row r="767" spans="2:6" x14ac:dyDescent="0.2">
      <c r="B767" s="6"/>
      <c r="F767" s="6"/>
    </row>
    <row r="768" spans="2:6" x14ac:dyDescent="0.2">
      <c r="B768" s="6"/>
      <c r="F768" s="6"/>
    </row>
    <row r="769" spans="2:6" x14ac:dyDescent="0.2">
      <c r="B769" s="6"/>
      <c r="F769" s="6"/>
    </row>
    <row r="770" spans="2:6" x14ac:dyDescent="0.2">
      <c r="B770" s="6"/>
      <c r="F770" s="6"/>
    </row>
    <row r="771" spans="2:6" x14ac:dyDescent="0.2">
      <c r="B771" s="6"/>
      <c r="F771" s="6"/>
    </row>
    <row r="772" spans="2:6" x14ac:dyDescent="0.2">
      <c r="B772" s="6"/>
      <c r="F772" s="6"/>
    </row>
    <row r="773" spans="2:6" x14ac:dyDescent="0.2">
      <c r="B773" s="6"/>
      <c r="F773" s="6"/>
    </row>
    <row r="774" spans="2:6" x14ac:dyDescent="0.2">
      <c r="B774" s="6"/>
      <c r="F774" s="6"/>
    </row>
    <row r="775" spans="2:6" x14ac:dyDescent="0.2">
      <c r="B775" s="6"/>
      <c r="F775" s="6"/>
    </row>
    <row r="776" spans="2:6" x14ac:dyDescent="0.2">
      <c r="B776" s="6"/>
      <c r="F776" s="6"/>
    </row>
    <row r="777" spans="2:6" x14ac:dyDescent="0.2">
      <c r="B777" s="6"/>
      <c r="F777" s="6"/>
    </row>
    <row r="778" spans="2:6" x14ac:dyDescent="0.2">
      <c r="B778" s="6"/>
      <c r="F778" s="6"/>
    </row>
    <row r="779" spans="2:6" x14ac:dyDescent="0.2">
      <c r="B779" s="6"/>
      <c r="F779" s="6"/>
    </row>
    <row r="780" spans="2:6" x14ac:dyDescent="0.2">
      <c r="B780" s="6"/>
      <c r="F780" s="6"/>
    </row>
    <row r="781" spans="2:6" x14ac:dyDescent="0.2">
      <c r="B781" s="6"/>
      <c r="F781" s="6"/>
    </row>
    <row r="782" spans="2:6" x14ac:dyDescent="0.2">
      <c r="B782" s="6"/>
      <c r="F782" s="6"/>
    </row>
    <row r="783" spans="2:6" x14ac:dyDescent="0.2">
      <c r="B783" s="6"/>
      <c r="F783" s="6"/>
    </row>
    <row r="784" spans="2:6" x14ac:dyDescent="0.2">
      <c r="B784" s="6"/>
      <c r="F784" s="6"/>
    </row>
    <row r="785" spans="2:6" x14ac:dyDescent="0.2">
      <c r="B785" s="6"/>
      <c r="F785" s="6"/>
    </row>
    <row r="786" spans="2:6" x14ac:dyDescent="0.2">
      <c r="B786" s="6"/>
      <c r="F786" s="6"/>
    </row>
    <row r="787" spans="2:6" x14ac:dyDescent="0.2">
      <c r="B787" s="6"/>
      <c r="F787" s="6"/>
    </row>
    <row r="788" spans="2:6" x14ac:dyDescent="0.2">
      <c r="B788" s="6"/>
      <c r="F788" s="6"/>
    </row>
    <row r="789" spans="2:6" x14ac:dyDescent="0.2">
      <c r="B789" s="6"/>
      <c r="F789" s="6"/>
    </row>
    <row r="790" spans="2:6" x14ac:dyDescent="0.2">
      <c r="B790" s="6"/>
      <c r="F790" s="6"/>
    </row>
    <row r="791" spans="2:6" x14ac:dyDescent="0.2">
      <c r="B791" s="6"/>
      <c r="F791" s="6"/>
    </row>
    <row r="792" spans="2:6" x14ac:dyDescent="0.2">
      <c r="B792" s="6"/>
      <c r="F792" s="6"/>
    </row>
    <row r="793" spans="2:6" x14ac:dyDescent="0.2">
      <c r="B793" s="6"/>
      <c r="F793" s="6"/>
    </row>
    <row r="794" spans="2:6" x14ac:dyDescent="0.2">
      <c r="B794" s="6"/>
      <c r="F794" s="6"/>
    </row>
    <row r="795" spans="2:6" x14ac:dyDescent="0.2">
      <c r="B795" s="6"/>
      <c r="F795" s="6"/>
    </row>
    <row r="796" spans="2:6" x14ac:dyDescent="0.2">
      <c r="B796" s="6"/>
      <c r="F796" s="6"/>
    </row>
    <row r="797" spans="2:6" x14ac:dyDescent="0.2">
      <c r="B797" s="6"/>
      <c r="F797" s="6"/>
    </row>
    <row r="798" spans="2:6" x14ac:dyDescent="0.2">
      <c r="B798" s="6"/>
      <c r="F798" s="6"/>
    </row>
    <row r="799" spans="2:6" x14ac:dyDescent="0.2">
      <c r="B799" s="6"/>
      <c r="F799" s="6"/>
    </row>
    <row r="800" spans="2:6" x14ac:dyDescent="0.2">
      <c r="B800" s="6"/>
      <c r="F800" s="6"/>
    </row>
    <row r="801" spans="2:6" x14ac:dyDescent="0.2">
      <c r="B801" s="6"/>
      <c r="F801" s="6"/>
    </row>
    <row r="802" spans="2:6" x14ac:dyDescent="0.2">
      <c r="B802" s="6"/>
      <c r="F802" s="6"/>
    </row>
    <row r="803" spans="2:6" x14ac:dyDescent="0.2">
      <c r="B803" s="6"/>
      <c r="F803" s="6"/>
    </row>
    <row r="804" spans="2:6" x14ac:dyDescent="0.2">
      <c r="B804" s="6"/>
      <c r="F804" s="6"/>
    </row>
    <row r="805" spans="2:6" x14ac:dyDescent="0.2">
      <c r="B805" s="6"/>
      <c r="F805" s="6"/>
    </row>
    <row r="806" spans="2:6" x14ac:dyDescent="0.2">
      <c r="B806" s="6"/>
      <c r="F806" s="6"/>
    </row>
    <row r="807" spans="2:6" x14ac:dyDescent="0.2">
      <c r="B807" s="6"/>
      <c r="F807" s="6"/>
    </row>
    <row r="808" spans="2:6" x14ac:dyDescent="0.2">
      <c r="B808" s="6"/>
      <c r="F808" s="6"/>
    </row>
    <row r="809" spans="2:6" x14ac:dyDescent="0.2">
      <c r="B809" s="6"/>
      <c r="F809" s="6"/>
    </row>
    <row r="810" spans="2:6" x14ac:dyDescent="0.2">
      <c r="B810" s="6"/>
      <c r="F810" s="6"/>
    </row>
    <row r="811" spans="2:6" x14ac:dyDescent="0.2">
      <c r="B811" s="6"/>
      <c r="F811" s="6"/>
    </row>
    <row r="812" spans="2:6" x14ac:dyDescent="0.2">
      <c r="B812" s="6"/>
      <c r="F812" s="6"/>
    </row>
    <row r="813" spans="2:6" x14ac:dyDescent="0.2">
      <c r="B813" s="6"/>
      <c r="F813" s="6"/>
    </row>
    <row r="814" spans="2:6" x14ac:dyDescent="0.2">
      <c r="B814" s="6"/>
      <c r="F814" s="6"/>
    </row>
    <row r="815" spans="2:6" x14ac:dyDescent="0.2">
      <c r="B815" s="6"/>
      <c r="F815" s="6"/>
    </row>
    <row r="816" spans="2:6" x14ac:dyDescent="0.2">
      <c r="B816" s="6"/>
      <c r="F816" s="6"/>
    </row>
    <row r="817" spans="2:6" x14ac:dyDescent="0.2">
      <c r="B817" s="6"/>
      <c r="F817" s="6"/>
    </row>
    <row r="818" spans="2:6" x14ac:dyDescent="0.2">
      <c r="B818" s="6"/>
      <c r="F818" s="6"/>
    </row>
    <row r="819" spans="2:6" x14ac:dyDescent="0.2">
      <c r="B819" s="6"/>
      <c r="F819" s="6"/>
    </row>
    <row r="820" spans="2:6" x14ac:dyDescent="0.2">
      <c r="B820" s="6"/>
      <c r="F820" s="6"/>
    </row>
    <row r="821" spans="2:6" x14ac:dyDescent="0.2">
      <c r="B821" s="6"/>
      <c r="F821" s="6"/>
    </row>
    <row r="822" spans="2:6" x14ac:dyDescent="0.2">
      <c r="B822" s="6"/>
      <c r="F822" s="6"/>
    </row>
    <row r="823" spans="2:6" x14ac:dyDescent="0.2">
      <c r="B823" s="6"/>
      <c r="F823" s="6"/>
    </row>
    <row r="824" spans="2:6" x14ac:dyDescent="0.2">
      <c r="B824" s="6"/>
      <c r="F824" s="6"/>
    </row>
    <row r="825" spans="2:6" x14ac:dyDescent="0.2">
      <c r="B825" s="6"/>
      <c r="F825" s="6"/>
    </row>
    <row r="826" spans="2:6" x14ac:dyDescent="0.2">
      <c r="B826" s="6"/>
      <c r="F826" s="6"/>
    </row>
    <row r="827" spans="2:6" x14ac:dyDescent="0.2">
      <c r="B827" s="6"/>
      <c r="F827" s="6"/>
    </row>
    <row r="828" spans="2:6" x14ac:dyDescent="0.2">
      <c r="B828" s="6"/>
      <c r="F828" s="6"/>
    </row>
    <row r="829" spans="2:6" x14ac:dyDescent="0.2">
      <c r="B829" s="6"/>
      <c r="F829" s="6"/>
    </row>
    <row r="830" spans="2:6" x14ac:dyDescent="0.2">
      <c r="B830" s="6"/>
      <c r="F830" s="6"/>
    </row>
    <row r="831" spans="2:6" x14ac:dyDescent="0.2">
      <c r="B831" s="6"/>
      <c r="F831" s="6"/>
    </row>
    <row r="832" spans="2:6" x14ac:dyDescent="0.2">
      <c r="B832" s="6"/>
      <c r="F832" s="6"/>
    </row>
    <row r="833" spans="2:6" x14ac:dyDescent="0.2">
      <c r="B833" s="6"/>
      <c r="F833" s="6"/>
    </row>
    <row r="834" spans="2:6" x14ac:dyDescent="0.2">
      <c r="B834" s="6"/>
      <c r="F834" s="6"/>
    </row>
    <row r="835" spans="2:6" x14ac:dyDescent="0.2">
      <c r="B835" s="6"/>
      <c r="F835" s="6"/>
    </row>
    <row r="836" spans="2:6" x14ac:dyDescent="0.2">
      <c r="B836" s="6"/>
      <c r="F836" s="6"/>
    </row>
    <row r="837" spans="2:6" x14ac:dyDescent="0.2">
      <c r="B837" s="6"/>
      <c r="F837" s="6"/>
    </row>
    <row r="838" spans="2:6" x14ac:dyDescent="0.2">
      <c r="B838" s="6"/>
      <c r="F838" s="6"/>
    </row>
    <row r="839" spans="2:6" x14ac:dyDescent="0.2">
      <c r="B839" s="6"/>
      <c r="F839" s="6"/>
    </row>
    <row r="840" spans="2:6" x14ac:dyDescent="0.2">
      <c r="B840" s="6"/>
      <c r="F840" s="6"/>
    </row>
    <row r="841" spans="2:6" x14ac:dyDescent="0.2">
      <c r="B841" s="6"/>
      <c r="F841" s="6"/>
    </row>
    <row r="842" spans="2:6" x14ac:dyDescent="0.2">
      <c r="B842" s="6"/>
      <c r="F842" s="6"/>
    </row>
    <row r="843" spans="2:6" x14ac:dyDescent="0.2">
      <c r="B843" s="6"/>
      <c r="F843" s="6"/>
    </row>
    <row r="844" spans="2:6" x14ac:dyDescent="0.2">
      <c r="B844" s="6"/>
      <c r="F844" s="6"/>
    </row>
    <row r="845" spans="2:6" x14ac:dyDescent="0.2">
      <c r="B845" s="6"/>
      <c r="F845" s="6"/>
    </row>
    <row r="846" spans="2:6" x14ac:dyDescent="0.2">
      <c r="B846" s="6"/>
      <c r="F846" s="6"/>
    </row>
    <row r="847" spans="2:6" x14ac:dyDescent="0.2">
      <c r="B847" s="6"/>
      <c r="F847" s="6"/>
    </row>
    <row r="848" spans="2:6" x14ac:dyDescent="0.2">
      <c r="B848" s="6"/>
      <c r="F848" s="6"/>
    </row>
    <row r="849" spans="2:6" x14ac:dyDescent="0.2">
      <c r="B849" s="6"/>
      <c r="F849" s="6"/>
    </row>
    <row r="850" spans="2:6" x14ac:dyDescent="0.2">
      <c r="B850" s="6"/>
      <c r="F850" s="6"/>
    </row>
    <row r="851" spans="2:6" x14ac:dyDescent="0.2">
      <c r="B851" s="6"/>
      <c r="F851" s="6"/>
    </row>
    <row r="852" spans="2:6" x14ac:dyDescent="0.2">
      <c r="B852" s="6"/>
      <c r="F852" s="6"/>
    </row>
    <row r="853" spans="2:6" x14ac:dyDescent="0.2">
      <c r="B853" s="6"/>
      <c r="F853" s="6"/>
    </row>
    <row r="854" spans="2:6" x14ac:dyDescent="0.2">
      <c r="B854" s="6"/>
      <c r="F854" s="6"/>
    </row>
    <row r="855" spans="2:6" x14ac:dyDescent="0.2">
      <c r="B855" s="6"/>
      <c r="F855" s="6"/>
    </row>
    <row r="856" spans="2:6" x14ac:dyDescent="0.2">
      <c r="B856" s="6"/>
      <c r="F856" s="6"/>
    </row>
    <row r="857" spans="2:6" x14ac:dyDescent="0.2">
      <c r="B857" s="6"/>
      <c r="F857" s="6"/>
    </row>
    <row r="858" spans="2:6" x14ac:dyDescent="0.2">
      <c r="B858" s="6"/>
      <c r="F858" s="6"/>
    </row>
    <row r="859" spans="2:6" x14ac:dyDescent="0.2">
      <c r="B859" s="6"/>
      <c r="F859" s="6"/>
    </row>
    <row r="860" spans="2:6" x14ac:dyDescent="0.2">
      <c r="B860" s="6"/>
      <c r="F860" s="6"/>
    </row>
    <row r="861" spans="2:6" x14ac:dyDescent="0.2">
      <c r="B861" s="6"/>
      <c r="F861" s="6"/>
    </row>
    <row r="862" spans="2:6" x14ac:dyDescent="0.2">
      <c r="B862" s="6"/>
      <c r="F862" s="6"/>
    </row>
    <row r="863" spans="2:6" x14ac:dyDescent="0.2">
      <c r="B863" s="6"/>
      <c r="F863" s="6"/>
    </row>
    <row r="864" spans="2:6" x14ac:dyDescent="0.2">
      <c r="B864" s="6"/>
      <c r="F864" s="6"/>
    </row>
    <row r="865" spans="2:6" x14ac:dyDescent="0.2">
      <c r="B865" s="6"/>
      <c r="F865" s="6"/>
    </row>
    <row r="866" spans="2:6" x14ac:dyDescent="0.2">
      <c r="B866" s="6"/>
      <c r="F866" s="6"/>
    </row>
    <row r="867" spans="2:6" x14ac:dyDescent="0.2">
      <c r="B867" s="6"/>
      <c r="F867" s="6"/>
    </row>
    <row r="868" spans="2:6" x14ac:dyDescent="0.2">
      <c r="B868" s="6"/>
      <c r="F868" s="6"/>
    </row>
    <row r="869" spans="2:6" x14ac:dyDescent="0.2">
      <c r="B869" s="6"/>
      <c r="F869" s="6"/>
    </row>
    <row r="870" spans="2:6" x14ac:dyDescent="0.2">
      <c r="B870" s="6"/>
      <c r="F870" s="6"/>
    </row>
    <row r="871" spans="2:6" x14ac:dyDescent="0.2">
      <c r="B871" s="6"/>
      <c r="F871" s="6"/>
    </row>
    <row r="872" spans="2:6" x14ac:dyDescent="0.2">
      <c r="B872" s="6"/>
      <c r="F872" s="6"/>
    </row>
    <row r="873" spans="2:6" x14ac:dyDescent="0.2">
      <c r="B873" s="6"/>
      <c r="F873" s="6"/>
    </row>
    <row r="874" spans="2:6" x14ac:dyDescent="0.2">
      <c r="B874" s="6"/>
      <c r="F874" s="6"/>
    </row>
    <row r="875" spans="2:6" x14ac:dyDescent="0.2">
      <c r="B875" s="6"/>
      <c r="F875" s="6"/>
    </row>
    <row r="876" spans="2:6" x14ac:dyDescent="0.2">
      <c r="B876" s="6"/>
      <c r="F876" s="6"/>
    </row>
    <row r="877" spans="2:6" x14ac:dyDescent="0.2">
      <c r="B877" s="6"/>
      <c r="F877" s="6"/>
    </row>
    <row r="878" spans="2:6" x14ac:dyDescent="0.2">
      <c r="B878" s="6"/>
      <c r="F878" s="6"/>
    </row>
    <row r="879" spans="2:6" x14ac:dyDescent="0.2">
      <c r="B879" s="6"/>
      <c r="F879" s="6"/>
    </row>
    <row r="880" spans="2:6" x14ac:dyDescent="0.2">
      <c r="B880" s="6"/>
      <c r="F880" s="6"/>
    </row>
    <row r="881" spans="2:6" x14ac:dyDescent="0.2">
      <c r="B881" s="6"/>
      <c r="F881" s="6"/>
    </row>
    <row r="882" spans="2:6" x14ac:dyDescent="0.2">
      <c r="B882" s="6"/>
      <c r="F882" s="6"/>
    </row>
    <row r="883" spans="2:6" x14ac:dyDescent="0.2">
      <c r="B883" s="6"/>
      <c r="F883" s="6"/>
    </row>
    <row r="884" spans="2:6" x14ac:dyDescent="0.2">
      <c r="B884" s="6"/>
      <c r="F884" s="6"/>
    </row>
    <row r="885" spans="2:6" x14ac:dyDescent="0.2">
      <c r="B885" s="6"/>
      <c r="F885" s="6"/>
    </row>
    <row r="886" spans="2:6" x14ac:dyDescent="0.2">
      <c r="B886" s="6"/>
      <c r="F886" s="6"/>
    </row>
    <row r="887" spans="2:6" x14ac:dyDescent="0.2">
      <c r="B887" s="6"/>
      <c r="F887" s="6"/>
    </row>
    <row r="888" spans="2:6" x14ac:dyDescent="0.2">
      <c r="B888" s="6"/>
      <c r="F888" s="6"/>
    </row>
    <row r="889" spans="2:6" x14ac:dyDescent="0.2">
      <c r="B889" s="6"/>
      <c r="F889" s="6"/>
    </row>
    <row r="890" spans="2:6" x14ac:dyDescent="0.2">
      <c r="B890" s="6"/>
      <c r="F890" s="6"/>
    </row>
    <row r="891" spans="2:6" x14ac:dyDescent="0.2">
      <c r="B891" s="6"/>
      <c r="F891" s="6"/>
    </row>
    <row r="892" spans="2:6" x14ac:dyDescent="0.2">
      <c r="B892" s="6"/>
      <c r="F892" s="6"/>
    </row>
    <row r="893" spans="2:6" x14ac:dyDescent="0.2">
      <c r="B893" s="6"/>
      <c r="F893" s="6"/>
    </row>
    <row r="894" spans="2:6" x14ac:dyDescent="0.2">
      <c r="B894" s="6"/>
      <c r="F894" s="6"/>
    </row>
    <row r="895" spans="2:6" x14ac:dyDescent="0.2">
      <c r="B895" s="6"/>
      <c r="F895" s="6"/>
    </row>
    <row r="896" spans="2:6" x14ac:dyDescent="0.2">
      <c r="B896" s="6"/>
      <c r="F896" s="6"/>
    </row>
    <row r="897" spans="2:6" x14ac:dyDescent="0.2">
      <c r="B897" s="6"/>
      <c r="F897" s="6"/>
    </row>
    <row r="898" spans="2:6" x14ac:dyDescent="0.2">
      <c r="B898" s="6"/>
      <c r="F898" s="6"/>
    </row>
    <row r="899" spans="2:6" x14ac:dyDescent="0.2">
      <c r="B899" s="6"/>
      <c r="F899" s="6"/>
    </row>
    <row r="900" spans="2:6" x14ac:dyDescent="0.2">
      <c r="B900" s="6"/>
      <c r="F900" s="6"/>
    </row>
    <row r="901" spans="2:6" x14ac:dyDescent="0.2">
      <c r="B901" s="6"/>
      <c r="F901" s="6"/>
    </row>
    <row r="902" spans="2:6" x14ac:dyDescent="0.2">
      <c r="B902" s="6"/>
      <c r="F902" s="6"/>
    </row>
    <row r="903" spans="2:6" x14ac:dyDescent="0.2">
      <c r="B903" s="6"/>
      <c r="F903" s="6"/>
    </row>
    <row r="904" spans="2:6" x14ac:dyDescent="0.2">
      <c r="B904" s="6"/>
      <c r="F904" s="6"/>
    </row>
    <row r="905" spans="2:6" x14ac:dyDescent="0.2">
      <c r="B905" s="6"/>
      <c r="F905" s="6"/>
    </row>
    <row r="906" spans="2:6" x14ac:dyDescent="0.2">
      <c r="B906" s="6"/>
      <c r="F906" s="6"/>
    </row>
    <row r="907" spans="2:6" x14ac:dyDescent="0.2">
      <c r="B907" s="6"/>
      <c r="F907" s="6"/>
    </row>
    <row r="908" spans="2:6" x14ac:dyDescent="0.2">
      <c r="B908" s="6"/>
      <c r="F908" s="6"/>
    </row>
    <row r="909" spans="2:6" x14ac:dyDescent="0.2">
      <c r="B909" s="6"/>
      <c r="F909" s="6"/>
    </row>
    <row r="910" spans="2:6" x14ac:dyDescent="0.2">
      <c r="B910" s="6"/>
      <c r="F910" s="6"/>
    </row>
    <row r="911" spans="2:6" x14ac:dyDescent="0.2">
      <c r="B911" s="6"/>
      <c r="F911" s="6"/>
    </row>
    <row r="912" spans="2:6" x14ac:dyDescent="0.2">
      <c r="B912" s="6"/>
      <c r="F912" s="6"/>
    </row>
    <row r="913" spans="2:6" x14ac:dyDescent="0.2">
      <c r="B913" s="6"/>
      <c r="F913" s="6"/>
    </row>
    <row r="914" spans="2:6" x14ac:dyDescent="0.2">
      <c r="B914" s="6"/>
      <c r="F914" s="6"/>
    </row>
    <row r="915" spans="2:6" x14ac:dyDescent="0.2">
      <c r="B915" s="6"/>
      <c r="F915" s="6"/>
    </row>
    <row r="916" spans="2:6" x14ac:dyDescent="0.2">
      <c r="B916" s="6"/>
      <c r="F916" s="6"/>
    </row>
    <row r="917" spans="2:6" x14ac:dyDescent="0.2">
      <c r="B917" s="6"/>
      <c r="F917" s="6"/>
    </row>
    <row r="918" spans="2:6" x14ac:dyDescent="0.2">
      <c r="B918" s="6"/>
      <c r="F918" s="6"/>
    </row>
    <row r="919" spans="2:6" x14ac:dyDescent="0.2">
      <c r="B919" s="6"/>
      <c r="F919" s="6"/>
    </row>
    <row r="920" spans="2:6" x14ac:dyDescent="0.2">
      <c r="B920" s="6"/>
      <c r="F920" s="6"/>
    </row>
    <row r="921" spans="2:6" x14ac:dyDescent="0.2">
      <c r="B921" s="6"/>
      <c r="F921" s="6"/>
    </row>
    <row r="922" spans="2:6" x14ac:dyDescent="0.2">
      <c r="B922" s="6"/>
      <c r="F922" s="6"/>
    </row>
    <row r="923" spans="2:6" x14ac:dyDescent="0.2">
      <c r="B923" s="6"/>
      <c r="F923" s="6"/>
    </row>
    <row r="924" spans="2:6" x14ac:dyDescent="0.2">
      <c r="B924" s="6"/>
      <c r="F924" s="6"/>
    </row>
    <row r="925" spans="2:6" x14ac:dyDescent="0.2">
      <c r="B925" s="6"/>
      <c r="F925" s="6"/>
    </row>
    <row r="926" spans="2:6" x14ac:dyDescent="0.2">
      <c r="B926" s="6"/>
      <c r="F926" s="6"/>
    </row>
    <row r="927" spans="2:6" x14ac:dyDescent="0.2">
      <c r="B927" s="6"/>
      <c r="F927" s="6"/>
    </row>
    <row r="928" spans="2:6" x14ac:dyDescent="0.2">
      <c r="B928" s="6"/>
      <c r="F928" s="6"/>
    </row>
    <row r="929" spans="2:6" x14ac:dyDescent="0.2">
      <c r="B929" s="6"/>
      <c r="F929" s="6"/>
    </row>
    <row r="930" spans="2:6" x14ac:dyDescent="0.2">
      <c r="B930" s="6"/>
      <c r="F930" s="6"/>
    </row>
    <row r="931" spans="2:6" x14ac:dyDescent="0.2">
      <c r="B931" s="6"/>
      <c r="F931" s="6"/>
    </row>
    <row r="932" spans="2:6" x14ac:dyDescent="0.2">
      <c r="B932" s="6"/>
      <c r="F932" s="6"/>
    </row>
    <row r="933" spans="2:6" x14ac:dyDescent="0.2">
      <c r="B933" s="6"/>
      <c r="F933" s="6"/>
    </row>
    <row r="934" spans="2:6" x14ac:dyDescent="0.2">
      <c r="B934" s="6"/>
      <c r="F934" s="6"/>
    </row>
    <row r="935" spans="2:6" x14ac:dyDescent="0.2">
      <c r="B935" s="6"/>
      <c r="F935" s="6"/>
    </row>
    <row r="936" spans="2:6" x14ac:dyDescent="0.2">
      <c r="B936" s="6"/>
      <c r="F936" s="6"/>
    </row>
    <row r="937" spans="2:6" x14ac:dyDescent="0.2">
      <c r="B937" s="6"/>
      <c r="F937" s="6"/>
    </row>
    <row r="938" spans="2:6" x14ac:dyDescent="0.2">
      <c r="B938" s="6"/>
      <c r="F938" s="6"/>
    </row>
    <row r="939" spans="2:6" x14ac:dyDescent="0.2">
      <c r="B939" s="6"/>
      <c r="F939" s="6"/>
    </row>
    <row r="940" spans="2:6" x14ac:dyDescent="0.2">
      <c r="B940" s="6"/>
      <c r="F940" s="6"/>
    </row>
    <row r="941" spans="2:6" x14ac:dyDescent="0.2">
      <c r="B941" s="6"/>
      <c r="F941" s="6"/>
    </row>
    <row r="942" spans="2:6" x14ac:dyDescent="0.2">
      <c r="B942" s="6"/>
      <c r="F942" s="6"/>
    </row>
    <row r="943" spans="2:6" x14ac:dyDescent="0.2">
      <c r="B943" s="6"/>
      <c r="F943" s="6"/>
    </row>
    <row r="944" spans="2:6" x14ac:dyDescent="0.2">
      <c r="B944" s="6"/>
      <c r="F944" s="6"/>
    </row>
    <row r="945" spans="2:6" x14ac:dyDescent="0.2">
      <c r="B945" s="6"/>
      <c r="F945" s="6"/>
    </row>
    <row r="946" spans="2:6" x14ac:dyDescent="0.2">
      <c r="B946" s="6"/>
      <c r="F946" s="6"/>
    </row>
    <row r="947" spans="2:6" x14ac:dyDescent="0.2">
      <c r="B947" s="6"/>
      <c r="F947" s="6"/>
    </row>
    <row r="948" spans="2:6" x14ac:dyDescent="0.2">
      <c r="B948" s="6"/>
      <c r="F948" s="6"/>
    </row>
    <row r="949" spans="2:6" x14ac:dyDescent="0.2">
      <c r="B949" s="6"/>
      <c r="F949" s="6"/>
    </row>
    <row r="950" spans="2:6" x14ac:dyDescent="0.2">
      <c r="B950" s="6"/>
      <c r="F950" s="6"/>
    </row>
    <row r="951" spans="2:6" x14ac:dyDescent="0.2">
      <c r="B951" s="6"/>
      <c r="F951" s="6"/>
    </row>
    <row r="952" spans="2:6" x14ac:dyDescent="0.2">
      <c r="B952" s="6"/>
      <c r="F952" s="6"/>
    </row>
    <row r="953" spans="2:6" x14ac:dyDescent="0.2">
      <c r="B953" s="6"/>
      <c r="F953" s="6"/>
    </row>
    <row r="954" spans="2:6" x14ac:dyDescent="0.2">
      <c r="B954" s="6"/>
      <c r="F954" s="6"/>
    </row>
    <row r="955" spans="2:6" x14ac:dyDescent="0.2">
      <c r="B955" s="6"/>
      <c r="F955" s="6"/>
    </row>
    <row r="956" spans="2:6" x14ac:dyDescent="0.2">
      <c r="B956" s="6"/>
      <c r="F956" s="6"/>
    </row>
    <row r="957" spans="2:6" x14ac:dyDescent="0.2">
      <c r="B957" s="6"/>
      <c r="F957" s="6"/>
    </row>
    <row r="958" spans="2:6" x14ac:dyDescent="0.2">
      <c r="B958" s="6"/>
      <c r="F958" s="6"/>
    </row>
    <row r="959" spans="2:6" x14ac:dyDescent="0.2">
      <c r="B959" s="6"/>
      <c r="F959" s="6"/>
    </row>
    <row r="960" spans="2:6" x14ac:dyDescent="0.2">
      <c r="B960" s="6"/>
      <c r="F960" s="6"/>
    </row>
    <row r="961" spans="2:6" x14ac:dyDescent="0.2">
      <c r="B961" s="6"/>
      <c r="F961" s="6"/>
    </row>
    <row r="962" spans="2:6" x14ac:dyDescent="0.2">
      <c r="B962" s="6"/>
      <c r="F962" s="6"/>
    </row>
    <row r="963" spans="2:6" x14ac:dyDescent="0.2">
      <c r="B963" s="6"/>
      <c r="F963" s="6"/>
    </row>
    <row r="964" spans="2:6" x14ac:dyDescent="0.2">
      <c r="B964" s="6"/>
      <c r="F964" s="6"/>
    </row>
    <row r="965" spans="2:6" x14ac:dyDescent="0.2">
      <c r="B965" s="6"/>
      <c r="F965" s="6"/>
    </row>
    <row r="966" spans="2:6" x14ac:dyDescent="0.2">
      <c r="B966" s="6"/>
      <c r="F966" s="6"/>
    </row>
    <row r="967" spans="2:6" x14ac:dyDescent="0.2">
      <c r="B967" s="6"/>
      <c r="F967" s="6"/>
    </row>
    <row r="968" spans="2:6" x14ac:dyDescent="0.2">
      <c r="B968" s="6"/>
      <c r="F968" s="6"/>
    </row>
    <row r="969" spans="2:6" x14ac:dyDescent="0.2">
      <c r="B969" s="6"/>
      <c r="F969" s="6"/>
    </row>
    <row r="970" spans="2:6" x14ac:dyDescent="0.2">
      <c r="B970" s="6"/>
      <c r="F970" s="6"/>
    </row>
    <row r="971" spans="2:6" x14ac:dyDescent="0.2">
      <c r="B971" s="6"/>
      <c r="F971" s="6"/>
    </row>
    <row r="972" spans="2:6" x14ac:dyDescent="0.2">
      <c r="B972" s="6"/>
      <c r="F972" s="6"/>
    </row>
    <row r="973" spans="2:6" x14ac:dyDescent="0.2">
      <c r="B973" s="6"/>
      <c r="F973" s="6"/>
    </row>
    <row r="974" spans="2:6" x14ac:dyDescent="0.2">
      <c r="B974" s="6"/>
      <c r="F974" s="6"/>
    </row>
    <row r="975" spans="2:6" x14ac:dyDescent="0.2">
      <c r="B975" s="6"/>
      <c r="F975" s="6"/>
    </row>
    <row r="976" spans="2:6" x14ac:dyDescent="0.2">
      <c r="B976" s="6"/>
      <c r="F976" s="6"/>
    </row>
    <row r="977" spans="2:6" x14ac:dyDescent="0.2">
      <c r="B977" s="6"/>
      <c r="F977" s="6"/>
    </row>
    <row r="978" spans="2:6" x14ac:dyDescent="0.2">
      <c r="B978" s="6"/>
      <c r="F978" s="6"/>
    </row>
    <row r="979" spans="2:6" x14ac:dyDescent="0.2">
      <c r="B979" s="6"/>
      <c r="F979" s="6"/>
    </row>
    <row r="980" spans="2:6" x14ac:dyDescent="0.2">
      <c r="B980" s="6"/>
      <c r="F980" s="6"/>
    </row>
    <row r="981" spans="2:6" x14ac:dyDescent="0.2">
      <c r="B981" s="6"/>
      <c r="F981" s="6"/>
    </row>
    <row r="982" spans="2:6" x14ac:dyDescent="0.2">
      <c r="B982" s="6"/>
      <c r="F982" s="6"/>
    </row>
    <row r="983" spans="2:6" x14ac:dyDescent="0.2">
      <c r="B983" s="6"/>
      <c r="F983" s="6"/>
    </row>
    <row r="984" spans="2:6" x14ac:dyDescent="0.2">
      <c r="B984" s="6"/>
      <c r="F984" s="6"/>
    </row>
    <row r="985" spans="2:6" x14ac:dyDescent="0.2">
      <c r="B985" s="6"/>
      <c r="F985" s="6"/>
    </row>
    <row r="986" spans="2:6" x14ac:dyDescent="0.2">
      <c r="B986" s="6"/>
      <c r="F986" s="6"/>
    </row>
    <row r="987" spans="2:6" x14ac:dyDescent="0.2">
      <c r="B987" s="6"/>
      <c r="F987" s="6"/>
    </row>
    <row r="988" spans="2:6" x14ac:dyDescent="0.2">
      <c r="B988" s="6"/>
      <c r="F988" s="6"/>
    </row>
    <row r="989" spans="2:6" x14ac:dyDescent="0.2">
      <c r="B989" s="6"/>
      <c r="F989" s="6"/>
    </row>
    <row r="990" spans="2:6" x14ac:dyDescent="0.2">
      <c r="B990" s="6"/>
      <c r="F990" s="6"/>
    </row>
    <row r="991" spans="2:6" x14ac:dyDescent="0.2">
      <c r="B991" s="6"/>
      <c r="F991" s="6"/>
    </row>
    <row r="992" spans="2:6" x14ac:dyDescent="0.2">
      <c r="B992" s="6"/>
      <c r="F992" s="6"/>
    </row>
    <row r="993" spans="2:6" x14ac:dyDescent="0.2">
      <c r="B993" s="6"/>
      <c r="F993" s="6"/>
    </row>
    <row r="994" spans="2:6" x14ac:dyDescent="0.2">
      <c r="B994" s="6"/>
      <c r="F994" s="6"/>
    </row>
    <row r="995" spans="2:6" x14ac:dyDescent="0.2">
      <c r="B995" s="6"/>
      <c r="F995" s="6"/>
    </row>
    <row r="996" spans="2:6" x14ac:dyDescent="0.2">
      <c r="B996" s="6"/>
      <c r="F996" s="6"/>
    </row>
    <row r="997" spans="2:6" x14ac:dyDescent="0.2">
      <c r="B997" s="6"/>
      <c r="F997" s="6"/>
    </row>
    <row r="998" spans="2:6" x14ac:dyDescent="0.2">
      <c r="B998" s="6"/>
      <c r="F998" s="6"/>
    </row>
    <row r="999" spans="2:6" x14ac:dyDescent="0.2">
      <c r="B999" s="6"/>
      <c r="F999" s="6"/>
    </row>
    <row r="1000" spans="2:6" x14ac:dyDescent="0.2">
      <c r="B1000" s="6"/>
      <c r="F1000" s="6"/>
    </row>
    <row r="1001" spans="2:6" x14ac:dyDescent="0.2">
      <c r="B1001" s="6"/>
      <c r="F1001" s="6"/>
    </row>
    <row r="1002" spans="2:6" x14ac:dyDescent="0.2">
      <c r="B1002" s="6"/>
      <c r="F1002" s="6"/>
    </row>
    <row r="1003" spans="2:6" x14ac:dyDescent="0.2">
      <c r="B1003" s="6"/>
      <c r="F1003" s="6"/>
    </row>
    <row r="1004" spans="2:6" x14ac:dyDescent="0.2">
      <c r="B1004" s="6"/>
      <c r="F1004" s="6"/>
    </row>
    <row r="1005" spans="2:6" x14ac:dyDescent="0.2">
      <c r="B1005" s="6"/>
      <c r="F1005" s="6"/>
    </row>
    <row r="1006" spans="2:6" x14ac:dyDescent="0.2">
      <c r="B1006" s="6"/>
      <c r="F1006" s="6"/>
    </row>
    <row r="1007" spans="2:6" x14ac:dyDescent="0.2">
      <c r="B1007" s="6"/>
      <c r="F1007" s="6"/>
    </row>
    <row r="1008" spans="2:6" x14ac:dyDescent="0.2">
      <c r="B1008" s="6"/>
      <c r="F1008" s="6"/>
    </row>
    <row r="1009" spans="2:6" x14ac:dyDescent="0.2">
      <c r="B1009" s="6"/>
      <c r="F1009" s="6"/>
    </row>
    <row r="1010" spans="2:6" x14ac:dyDescent="0.2">
      <c r="B1010" s="6"/>
      <c r="F1010" s="6"/>
    </row>
    <row r="1011" spans="2:6" x14ac:dyDescent="0.2">
      <c r="B1011" s="6"/>
      <c r="F1011" s="6"/>
    </row>
    <row r="1012" spans="2:6" x14ac:dyDescent="0.2">
      <c r="B1012" s="6"/>
      <c r="F1012" s="6"/>
    </row>
    <row r="1013" spans="2:6" x14ac:dyDescent="0.2">
      <c r="B1013" s="6"/>
      <c r="F1013" s="6"/>
    </row>
    <row r="1014" spans="2:6" x14ac:dyDescent="0.2">
      <c r="B1014" s="6"/>
      <c r="F1014" s="6"/>
    </row>
    <row r="1015" spans="2:6" x14ac:dyDescent="0.2">
      <c r="B1015" s="6"/>
      <c r="F1015" s="6"/>
    </row>
    <row r="1016" spans="2:6" x14ac:dyDescent="0.2">
      <c r="B1016" s="6"/>
      <c r="F1016" s="6"/>
    </row>
    <row r="1017" spans="2:6" x14ac:dyDescent="0.2">
      <c r="B1017" s="6"/>
      <c r="F1017" s="6"/>
    </row>
    <row r="1018" spans="2:6" x14ac:dyDescent="0.2">
      <c r="B1018" s="6"/>
      <c r="F1018" s="6"/>
    </row>
    <row r="1019" spans="2:6" x14ac:dyDescent="0.2">
      <c r="B1019" s="6"/>
      <c r="F1019" s="6"/>
    </row>
    <row r="1020" spans="2:6" x14ac:dyDescent="0.2">
      <c r="B1020" s="6"/>
      <c r="F1020" s="6"/>
    </row>
    <row r="1021" spans="2:6" x14ac:dyDescent="0.2">
      <c r="B1021" s="6"/>
      <c r="F1021" s="6"/>
    </row>
    <row r="1022" spans="2:6" x14ac:dyDescent="0.2">
      <c r="B1022" s="6"/>
      <c r="F1022" s="6"/>
    </row>
    <row r="1023" spans="2:6" x14ac:dyDescent="0.2">
      <c r="B1023" s="6"/>
      <c r="F1023" s="6"/>
    </row>
    <row r="1024" spans="2:6" x14ac:dyDescent="0.2">
      <c r="B1024" s="6"/>
      <c r="F1024" s="6"/>
    </row>
    <row r="1025" spans="2:6" x14ac:dyDescent="0.2">
      <c r="B1025" s="6"/>
      <c r="F1025" s="6"/>
    </row>
    <row r="1026" spans="2:6" x14ac:dyDescent="0.2">
      <c r="B1026" s="6"/>
      <c r="F1026" s="6"/>
    </row>
    <row r="1027" spans="2:6" x14ac:dyDescent="0.2">
      <c r="B1027" s="6"/>
      <c r="F1027" s="6"/>
    </row>
    <row r="1028" spans="2:6" x14ac:dyDescent="0.2">
      <c r="B1028" s="6"/>
      <c r="F1028" s="6"/>
    </row>
    <row r="1029" spans="2:6" x14ac:dyDescent="0.2">
      <c r="B1029" s="6"/>
      <c r="F1029" s="6"/>
    </row>
    <row r="1030" spans="2:6" x14ac:dyDescent="0.2">
      <c r="B1030" s="6"/>
      <c r="F1030" s="6"/>
    </row>
    <row r="1031" spans="2:6" x14ac:dyDescent="0.2">
      <c r="B1031" s="6"/>
      <c r="F1031" s="6"/>
    </row>
    <row r="1032" spans="2:6" x14ac:dyDescent="0.2">
      <c r="B1032" s="6"/>
      <c r="F1032" s="6"/>
    </row>
    <row r="1033" spans="2:6" x14ac:dyDescent="0.2">
      <c r="B1033" s="6"/>
      <c r="F1033" s="6"/>
    </row>
    <row r="1034" spans="2:6" x14ac:dyDescent="0.2">
      <c r="B1034" s="6"/>
      <c r="F1034" s="6"/>
    </row>
    <row r="1035" spans="2:6" x14ac:dyDescent="0.2">
      <c r="B1035" s="6"/>
      <c r="F1035" s="6"/>
    </row>
    <row r="1036" spans="2:6" x14ac:dyDescent="0.2">
      <c r="B1036" s="6"/>
      <c r="F1036" s="6"/>
    </row>
    <row r="1037" spans="2:6" x14ac:dyDescent="0.2">
      <c r="B1037" s="6"/>
      <c r="F1037" s="6"/>
    </row>
    <row r="1038" spans="2:6" x14ac:dyDescent="0.2">
      <c r="B1038" s="6"/>
      <c r="F1038" s="6"/>
    </row>
    <row r="1039" spans="2:6" x14ac:dyDescent="0.2">
      <c r="B1039" s="6"/>
      <c r="F1039" s="6"/>
    </row>
    <row r="1040" spans="2:6" x14ac:dyDescent="0.2">
      <c r="B1040" s="6"/>
      <c r="F1040" s="6"/>
    </row>
    <row r="1041" spans="2:6" x14ac:dyDescent="0.2">
      <c r="B1041" s="6"/>
      <c r="F1041" s="6"/>
    </row>
    <row r="1042" spans="2:6" x14ac:dyDescent="0.2">
      <c r="B1042" s="6"/>
      <c r="F1042" s="6"/>
    </row>
    <row r="1043" spans="2:6" x14ac:dyDescent="0.2">
      <c r="B1043" s="6"/>
      <c r="F1043" s="6"/>
    </row>
    <row r="1044" spans="2:6" x14ac:dyDescent="0.2">
      <c r="B1044" s="6"/>
      <c r="F1044" s="6"/>
    </row>
    <row r="1045" spans="2:6" x14ac:dyDescent="0.2">
      <c r="B1045" s="6"/>
      <c r="F1045" s="6"/>
    </row>
    <row r="1046" spans="2:6" x14ac:dyDescent="0.2">
      <c r="B1046" s="6"/>
      <c r="F1046" s="6"/>
    </row>
    <row r="1047" spans="2:6" x14ac:dyDescent="0.2">
      <c r="B1047" s="6"/>
      <c r="F1047" s="6"/>
    </row>
    <row r="1048" spans="2:6" x14ac:dyDescent="0.2">
      <c r="B1048" s="6"/>
      <c r="F1048" s="6"/>
    </row>
    <row r="1049" spans="2:6" x14ac:dyDescent="0.2">
      <c r="B1049" s="6"/>
      <c r="F1049" s="6"/>
    </row>
    <row r="1050" spans="2:6" x14ac:dyDescent="0.2">
      <c r="B1050" s="6"/>
      <c r="F1050" s="6"/>
    </row>
    <row r="1051" spans="2:6" x14ac:dyDescent="0.2">
      <c r="B1051" s="6"/>
      <c r="F1051" s="6"/>
    </row>
    <row r="1052" spans="2:6" x14ac:dyDescent="0.2">
      <c r="B1052" s="6"/>
      <c r="F1052" s="6"/>
    </row>
    <row r="1053" spans="2:6" x14ac:dyDescent="0.2">
      <c r="B1053" s="6"/>
      <c r="F1053" s="6"/>
    </row>
    <row r="1054" spans="2:6" x14ac:dyDescent="0.2">
      <c r="B1054" s="6"/>
      <c r="F1054" s="6"/>
    </row>
    <row r="1055" spans="2:6" x14ac:dyDescent="0.2">
      <c r="B1055" s="6"/>
      <c r="F1055" s="6"/>
    </row>
    <row r="1056" spans="2:6" x14ac:dyDescent="0.2">
      <c r="B1056" s="6"/>
      <c r="F1056" s="6"/>
    </row>
    <row r="1057" spans="2:6" x14ac:dyDescent="0.2">
      <c r="B1057" s="6"/>
      <c r="F1057" s="6"/>
    </row>
    <row r="1058" spans="2:6" x14ac:dyDescent="0.2">
      <c r="B1058" s="6"/>
      <c r="F1058" s="6"/>
    </row>
    <row r="1059" spans="2:6" x14ac:dyDescent="0.2">
      <c r="B1059" s="6"/>
      <c r="F1059" s="6"/>
    </row>
    <row r="1060" spans="2:6" x14ac:dyDescent="0.2">
      <c r="B1060" s="6"/>
      <c r="F1060" s="6"/>
    </row>
    <row r="1061" spans="2:6" x14ac:dyDescent="0.2">
      <c r="B1061" s="6"/>
      <c r="F1061" s="6"/>
    </row>
    <row r="1062" spans="2:6" x14ac:dyDescent="0.2">
      <c r="B1062" s="6"/>
      <c r="F1062" s="6"/>
    </row>
    <row r="1063" spans="2:6" x14ac:dyDescent="0.2">
      <c r="B1063" s="6"/>
      <c r="F1063" s="6"/>
    </row>
    <row r="1064" spans="2:6" x14ac:dyDescent="0.2">
      <c r="B1064" s="6"/>
      <c r="F1064" s="6"/>
    </row>
    <row r="1065" spans="2:6" x14ac:dyDescent="0.2">
      <c r="B1065" s="6"/>
      <c r="F1065" s="6"/>
    </row>
    <row r="1066" spans="2:6" x14ac:dyDescent="0.2">
      <c r="B1066" s="6"/>
      <c r="F1066" s="6"/>
    </row>
    <row r="1067" spans="2:6" x14ac:dyDescent="0.2">
      <c r="B1067" s="6"/>
      <c r="F1067" s="6"/>
    </row>
    <row r="1068" spans="2:6" x14ac:dyDescent="0.2">
      <c r="B1068" s="6"/>
      <c r="F1068" s="6"/>
    </row>
    <row r="1069" spans="2:6" x14ac:dyDescent="0.2">
      <c r="B1069" s="6"/>
      <c r="F1069" s="6"/>
    </row>
    <row r="1070" spans="2:6" x14ac:dyDescent="0.2">
      <c r="B1070" s="6"/>
      <c r="F1070" s="6"/>
    </row>
    <row r="1071" spans="2:6" x14ac:dyDescent="0.2">
      <c r="B1071" s="6"/>
      <c r="F1071" s="6"/>
    </row>
    <row r="1072" spans="2:6" x14ac:dyDescent="0.2">
      <c r="B1072" s="6"/>
      <c r="F1072" s="6"/>
    </row>
    <row r="1073" spans="2:6" x14ac:dyDescent="0.2">
      <c r="B1073" s="6"/>
      <c r="F1073" s="6"/>
    </row>
    <row r="1074" spans="2:6" x14ac:dyDescent="0.2">
      <c r="B1074" s="6"/>
      <c r="F1074" s="6"/>
    </row>
    <row r="1075" spans="2:6" x14ac:dyDescent="0.2">
      <c r="B1075" s="6"/>
      <c r="F1075" s="6"/>
    </row>
    <row r="1076" spans="2:6" x14ac:dyDescent="0.2">
      <c r="B1076" s="6"/>
      <c r="F1076" s="6"/>
    </row>
    <row r="1077" spans="2:6" x14ac:dyDescent="0.2">
      <c r="B1077" s="6"/>
      <c r="F1077" s="6"/>
    </row>
    <row r="1078" spans="2:6" x14ac:dyDescent="0.2">
      <c r="B1078" s="6"/>
      <c r="F1078" s="6"/>
    </row>
    <row r="1079" spans="2:6" x14ac:dyDescent="0.2">
      <c r="B1079" s="6"/>
      <c r="F1079" s="6"/>
    </row>
    <row r="1080" spans="2:6" x14ac:dyDescent="0.2">
      <c r="B1080" s="6"/>
      <c r="F1080" s="6"/>
    </row>
    <row r="1081" spans="2:6" x14ac:dyDescent="0.2">
      <c r="B1081" s="6"/>
      <c r="F1081" s="6"/>
    </row>
    <row r="1082" spans="2:6" x14ac:dyDescent="0.2">
      <c r="B1082" s="6"/>
      <c r="F1082" s="6"/>
    </row>
    <row r="1083" spans="2:6" x14ac:dyDescent="0.2">
      <c r="B1083" s="6"/>
      <c r="F1083" s="6"/>
    </row>
    <row r="1084" spans="2:6" x14ac:dyDescent="0.2">
      <c r="B1084" s="6"/>
      <c r="F1084" s="6"/>
    </row>
    <row r="1085" spans="2:6" x14ac:dyDescent="0.2">
      <c r="B1085" s="6"/>
      <c r="F1085" s="6"/>
    </row>
    <row r="1086" spans="2:6" x14ac:dyDescent="0.2">
      <c r="B1086" s="6"/>
      <c r="F1086" s="6"/>
    </row>
    <row r="1087" spans="2:6" x14ac:dyDescent="0.2">
      <c r="B1087" s="6"/>
      <c r="F1087" s="6"/>
    </row>
    <row r="1088" spans="2:6" x14ac:dyDescent="0.2">
      <c r="B1088" s="6"/>
      <c r="F1088" s="6"/>
    </row>
    <row r="1089" spans="2:6" x14ac:dyDescent="0.2">
      <c r="B1089" s="6"/>
      <c r="F1089" s="6"/>
    </row>
    <row r="1090" spans="2:6" x14ac:dyDescent="0.2">
      <c r="B1090" s="6"/>
      <c r="F1090" s="6"/>
    </row>
    <row r="1091" spans="2:6" x14ac:dyDescent="0.2">
      <c r="B1091" s="6"/>
      <c r="F1091" s="6"/>
    </row>
    <row r="1092" spans="2:6" x14ac:dyDescent="0.2">
      <c r="B1092" s="6"/>
      <c r="F1092" s="6"/>
    </row>
    <row r="1093" spans="2:6" x14ac:dyDescent="0.2">
      <c r="B1093" s="6"/>
      <c r="F1093" s="6"/>
    </row>
    <row r="1094" spans="2:6" x14ac:dyDescent="0.2">
      <c r="B1094" s="6"/>
      <c r="F1094" s="6"/>
    </row>
    <row r="1095" spans="2:6" x14ac:dyDescent="0.2">
      <c r="B1095" s="6"/>
      <c r="F1095" s="6"/>
    </row>
    <row r="1096" spans="2:6" x14ac:dyDescent="0.2">
      <c r="B1096" s="6"/>
      <c r="F1096" s="6"/>
    </row>
    <row r="1097" spans="2:6" x14ac:dyDescent="0.2">
      <c r="B1097" s="6"/>
      <c r="F1097" s="6"/>
    </row>
    <row r="1098" spans="2:6" x14ac:dyDescent="0.2">
      <c r="B1098" s="6"/>
      <c r="F1098" s="6"/>
    </row>
    <row r="1099" spans="2:6" x14ac:dyDescent="0.2">
      <c r="B1099" s="6"/>
      <c r="F1099" s="6"/>
    </row>
    <row r="1100" spans="2:6" x14ac:dyDescent="0.2">
      <c r="B1100" s="6"/>
      <c r="F1100" s="6"/>
    </row>
    <row r="1101" spans="2:6" x14ac:dyDescent="0.2">
      <c r="B1101" s="6"/>
      <c r="F1101" s="6"/>
    </row>
    <row r="1102" spans="2:6" x14ac:dyDescent="0.2">
      <c r="B1102" s="6"/>
      <c r="F1102" s="6"/>
    </row>
    <row r="1103" spans="2:6" x14ac:dyDescent="0.2">
      <c r="B1103" s="6"/>
      <c r="F1103" s="6"/>
    </row>
    <row r="1104" spans="2:6" x14ac:dyDescent="0.2">
      <c r="B1104" s="6"/>
      <c r="F1104" s="6"/>
    </row>
    <row r="1105" spans="2:6" x14ac:dyDescent="0.2">
      <c r="B1105" s="6"/>
      <c r="F1105" s="6"/>
    </row>
    <row r="1106" spans="2:6" x14ac:dyDescent="0.2">
      <c r="B1106" s="6"/>
      <c r="F1106" s="6"/>
    </row>
    <row r="1107" spans="2:6" x14ac:dyDescent="0.2">
      <c r="B1107" s="6"/>
      <c r="F1107" s="6"/>
    </row>
    <row r="1108" spans="2:6" x14ac:dyDescent="0.2">
      <c r="B1108" s="6"/>
      <c r="F1108" s="6"/>
    </row>
    <row r="1109" spans="2:6" x14ac:dyDescent="0.2">
      <c r="B1109" s="6"/>
      <c r="F1109" s="6"/>
    </row>
    <row r="1110" spans="2:6" x14ac:dyDescent="0.2">
      <c r="B1110" s="6"/>
      <c r="F1110" s="6"/>
    </row>
    <row r="1111" spans="2:6" x14ac:dyDescent="0.2">
      <c r="B1111" s="6"/>
      <c r="F1111" s="6"/>
    </row>
    <row r="1112" spans="2:6" x14ac:dyDescent="0.2">
      <c r="B1112" s="6"/>
      <c r="F1112" s="6"/>
    </row>
    <row r="1113" spans="2:6" x14ac:dyDescent="0.2">
      <c r="B1113" s="6"/>
      <c r="F1113" s="6"/>
    </row>
    <row r="1114" spans="2:6" x14ac:dyDescent="0.2">
      <c r="B1114" s="6"/>
      <c r="F1114" s="6"/>
    </row>
    <row r="1115" spans="2:6" x14ac:dyDescent="0.2">
      <c r="B1115" s="6"/>
      <c r="F1115" s="6"/>
    </row>
    <row r="1116" spans="2:6" x14ac:dyDescent="0.2">
      <c r="B1116" s="6"/>
      <c r="F1116" s="6"/>
    </row>
    <row r="1117" spans="2:6" x14ac:dyDescent="0.2">
      <c r="B1117" s="6"/>
      <c r="F1117" s="6"/>
    </row>
    <row r="1118" spans="2:6" x14ac:dyDescent="0.2">
      <c r="B1118" s="6"/>
      <c r="F1118" s="6"/>
    </row>
    <row r="1119" spans="2:6" x14ac:dyDescent="0.2">
      <c r="B1119" s="6"/>
      <c r="F1119" s="6"/>
    </row>
    <row r="1120" spans="2:6" x14ac:dyDescent="0.2">
      <c r="B1120" s="6"/>
      <c r="F1120" s="6"/>
    </row>
    <row r="1121" spans="2:6" x14ac:dyDescent="0.2">
      <c r="B1121" s="6"/>
      <c r="F1121" s="6"/>
    </row>
    <row r="1122" spans="2:6" x14ac:dyDescent="0.2">
      <c r="B1122" s="6"/>
      <c r="F1122" s="6"/>
    </row>
    <row r="1123" spans="2:6" x14ac:dyDescent="0.2">
      <c r="B1123" s="6"/>
      <c r="F1123" s="6"/>
    </row>
    <row r="1124" spans="2:6" x14ac:dyDescent="0.2">
      <c r="B1124" s="6"/>
      <c r="F1124" s="6"/>
    </row>
    <row r="1125" spans="2:6" x14ac:dyDescent="0.2">
      <c r="B1125" s="6"/>
      <c r="F1125" s="6"/>
    </row>
    <row r="1126" spans="2:6" x14ac:dyDescent="0.2">
      <c r="B1126" s="6"/>
      <c r="F1126" s="6"/>
    </row>
    <row r="1127" spans="2:6" x14ac:dyDescent="0.2">
      <c r="B1127" s="6"/>
      <c r="F1127" s="6"/>
    </row>
    <row r="1128" spans="2:6" x14ac:dyDescent="0.2">
      <c r="B1128" s="6"/>
      <c r="F1128" s="6"/>
    </row>
    <row r="1129" spans="2:6" x14ac:dyDescent="0.2">
      <c r="B1129" s="6"/>
      <c r="F1129" s="6"/>
    </row>
    <row r="1130" spans="2:6" x14ac:dyDescent="0.2">
      <c r="B1130" s="6"/>
      <c r="F1130" s="6"/>
    </row>
    <row r="1131" spans="2:6" x14ac:dyDescent="0.2">
      <c r="B1131" s="6"/>
      <c r="F1131" s="6"/>
    </row>
    <row r="1132" spans="2:6" x14ac:dyDescent="0.2">
      <c r="B1132" s="6"/>
      <c r="F1132" s="6"/>
    </row>
    <row r="1133" spans="2:6" x14ac:dyDescent="0.2">
      <c r="B1133" s="6"/>
      <c r="F1133" s="6"/>
    </row>
    <row r="1134" spans="2:6" x14ac:dyDescent="0.2">
      <c r="B1134" s="6"/>
      <c r="F1134" s="6"/>
    </row>
    <row r="1135" spans="2:6" x14ac:dyDescent="0.2">
      <c r="B1135" s="6"/>
      <c r="F1135" s="6"/>
    </row>
    <row r="1136" spans="2:6" x14ac:dyDescent="0.2">
      <c r="B1136" s="6"/>
      <c r="F1136" s="6"/>
    </row>
    <row r="1137" spans="2:6" x14ac:dyDescent="0.2">
      <c r="B1137" s="6"/>
      <c r="F1137" s="6"/>
    </row>
    <row r="1138" spans="2:6" x14ac:dyDescent="0.2">
      <c r="B1138" s="6"/>
      <c r="F1138" s="6"/>
    </row>
    <row r="1139" spans="2:6" x14ac:dyDescent="0.2">
      <c r="B1139" s="6"/>
      <c r="F1139" s="6"/>
    </row>
  </sheetData>
  <phoneticPr fontId="8" type="noConversion"/>
  <hyperlinks>
    <hyperlink ref="P11" r:id="rId1" display="http://www.konkoly.hu/cgi-bin/IBVS?299" xr:uid="{00000000-0004-0000-0100-000000000000}"/>
    <hyperlink ref="P12" r:id="rId2" display="http://www.konkoly.hu/cgi-bin/IBVS?299" xr:uid="{00000000-0004-0000-0100-000001000000}"/>
    <hyperlink ref="P13" r:id="rId3" display="http://www.konkoly.hu/cgi-bin/IBVS?299" xr:uid="{00000000-0004-0000-0100-000002000000}"/>
    <hyperlink ref="P14" r:id="rId4" display="http://www.konkoly.hu/cgi-bin/IBVS?299" xr:uid="{00000000-0004-0000-0100-000003000000}"/>
    <hyperlink ref="P15" r:id="rId5" display="http://www.konkoly.hu/cgi-bin/IBVS?299" xr:uid="{00000000-0004-0000-0100-000004000000}"/>
    <hyperlink ref="P16" r:id="rId6" display="http://www.konkoly.hu/cgi-bin/IBVS?299" xr:uid="{00000000-0004-0000-0100-000005000000}"/>
    <hyperlink ref="P17" r:id="rId7" display="http://www.konkoly.hu/cgi-bin/IBVS?299" xr:uid="{00000000-0004-0000-0100-000006000000}"/>
    <hyperlink ref="P18" r:id="rId8" display="http://www.konkoly.hu/cgi-bin/IBVS?299" xr:uid="{00000000-0004-0000-0100-000007000000}"/>
    <hyperlink ref="P19" r:id="rId9" display="http://www.konkoly.hu/cgi-bin/IBVS?299" xr:uid="{00000000-0004-0000-0100-000008000000}"/>
    <hyperlink ref="P20" r:id="rId10" display="http://www.konkoly.hu/cgi-bin/IBVS?775" xr:uid="{00000000-0004-0000-0100-000009000000}"/>
    <hyperlink ref="P21" r:id="rId11" display="http://www.konkoly.hu/cgi-bin/IBVS?775" xr:uid="{00000000-0004-0000-0100-00000A000000}"/>
    <hyperlink ref="P22" r:id="rId12" display="http://www.konkoly.hu/cgi-bin/IBVS?775" xr:uid="{00000000-0004-0000-0100-00000B000000}"/>
    <hyperlink ref="P25" r:id="rId13" display="http://www.konkoly.hu/cgi-bin/IBVS?775" xr:uid="{00000000-0004-0000-0100-00000C000000}"/>
    <hyperlink ref="P26" r:id="rId14" display="http://www.konkoly.hu/cgi-bin/IBVS?775" xr:uid="{00000000-0004-0000-0100-00000D000000}"/>
    <hyperlink ref="P162" r:id="rId15" display="http://www.konkoly.hu/cgi-bin/IBVS?4340" xr:uid="{00000000-0004-0000-0100-00000E000000}"/>
    <hyperlink ref="P176" r:id="rId16" display="http://www.bav-astro.de/sfs/BAVM_link.php?BAVMnr=152" xr:uid="{00000000-0004-0000-0100-00000F000000}"/>
    <hyperlink ref="P177" r:id="rId17" display="http://www.konkoly.hu/cgi-bin/IBVS?5502" xr:uid="{00000000-0004-0000-0100-000010000000}"/>
    <hyperlink ref="P180" r:id="rId18" display="http://var.astro.cz/oejv/issues/oejv0003.pdf" xr:uid="{00000000-0004-0000-0100-000011000000}"/>
    <hyperlink ref="P181" r:id="rId19" display="http://var.astro.cz/oejv/issues/oejv0003.pdf" xr:uid="{00000000-0004-0000-0100-000012000000}"/>
    <hyperlink ref="P182" r:id="rId20" display="http://www.bav-astro.de/sfs/BAVM_link.php?BAVMnr=178" xr:uid="{00000000-0004-0000-0100-000013000000}"/>
    <hyperlink ref="P183" r:id="rId21" display="http://var.astro.cz/oejv/issues/oejv0074.pdf" xr:uid="{00000000-0004-0000-0100-000014000000}"/>
    <hyperlink ref="P184" r:id="rId22" display="http://var.astro.cz/oejv/issues/oejv0074.pdf" xr:uid="{00000000-0004-0000-0100-000015000000}"/>
    <hyperlink ref="P185" r:id="rId23" display="http://var.astro.cz/oejv/issues/oejv0074.pdf" xr:uid="{00000000-0004-0000-0100-000016000000}"/>
    <hyperlink ref="P186" r:id="rId24" display="http://var.astro.cz/oejv/issues/oejv0074.pdf" xr:uid="{00000000-0004-0000-0100-000017000000}"/>
    <hyperlink ref="P320" r:id="rId25" display="http://vsolj.cetus-net.org/no45.pdf" xr:uid="{00000000-0004-0000-0100-000018000000}"/>
    <hyperlink ref="P187" r:id="rId26" display="http://www.bav-astro.de/sfs/BAVM_link.php?BAVMnr=186" xr:uid="{00000000-0004-0000-0100-000019000000}"/>
    <hyperlink ref="P322" r:id="rId27" display="http://var.astro.cz/oejv/issues/oejv0094.pdf" xr:uid="{00000000-0004-0000-0100-00001A000000}"/>
    <hyperlink ref="P323" r:id="rId28" display="http://var.astro.cz/oejv/issues/oejv0094.pdf" xr:uid="{00000000-0004-0000-0100-00001B000000}"/>
    <hyperlink ref="P188" r:id="rId29" display="http://www.bav-astro.de/sfs/BAVM_link.php?BAVMnr=201" xr:uid="{00000000-0004-0000-0100-00001C000000}"/>
    <hyperlink ref="P189" r:id="rId30" display="http://www.aavso.org/sites/default/files/jaavso/v36n2/186.pdf" xr:uid="{00000000-0004-0000-0100-00001D000000}"/>
    <hyperlink ref="P190" r:id="rId31" display="http://www.aavso.org/sites/default/files/jaavso/v36n2/186.pdf" xr:uid="{00000000-0004-0000-0100-00001E000000}"/>
    <hyperlink ref="P191" r:id="rId32" display="http://var.astro.cz/oejv/issues/oejv0137.pdf" xr:uid="{00000000-0004-0000-0100-00001F000000}"/>
    <hyperlink ref="P192" r:id="rId33" display="http://var.astro.cz/oejv/issues/oejv0137.pdf" xr:uid="{00000000-0004-0000-0100-000020000000}"/>
    <hyperlink ref="P193" r:id="rId34" display="http://var.astro.cz/oejv/issues/oejv0137.pdf" xr:uid="{00000000-0004-0000-0100-000021000000}"/>
    <hyperlink ref="P324" r:id="rId35" display="http://var.astro.cz/oejv/issues/oejv0137.pdf" xr:uid="{00000000-0004-0000-0100-000022000000}"/>
    <hyperlink ref="P197" r:id="rId36" display="http://www.bav-astro.de/sfs/BAVM_link.php?BAVMnr=214" xr:uid="{00000000-0004-0000-0100-000023000000}"/>
    <hyperlink ref="P198" r:id="rId37" display="http://var.astro.cz/oejv/issues/oejv0137.pdf" xr:uid="{00000000-0004-0000-0100-000024000000}"/>
    <hyperlink ref="P199" r:id="rId38" display="http://www.konkoly.hu/cgi-bin/IBVS?5992" xr:uid="{00000000-0004-0000-0100-000025000000}"/>
    <hyperlink ref="P325" r:id="rId39" display="http://vsolj.cetus-net.org/vsoljno55.pdf" xr:uid="{00000000-0004-0000-0100-000026000000}"/>
    <hyperlink ref="P201" r:id="rId40" display="http://www.konkoly.hu/cgi-bin/IBVS?6125" xr:uid="{00000000-0004-0000-0100-000027000000}"/>
    <hyperlink ref="P203" r:id="rId41" display="http://www.bav-astro.de/sfs/BAVM_link.php?BAVMnr=238" xr:uid="{00000000-0004-0000-0100-000028000000}"/>
    <hyperlink ref="P326" r:id="rId42" display="http://www.bav-astro.de/sfs/BAVM_link.php?BAVMnr=241" xr:uid="{00000000-0004-0000-0100-000029000000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95"/>
  <sheetViews>
    <sheetView workbookViewId="0"/>
  </sheetViews>
  <sheetFormatPr defaultRowHeight="12.75" x14ac:dyDescent="0.2"/>
  <sheetData>
    <row r="1" spans="1:20" ht="18" x14ac:dyDescent="0.2">
      <c r="A1" s="28" t="s">
        <v>178</v>
      </c>
      <c r="B1" s="16"/>
      <c r="C1" s="16"/>
      <c r="D1" s="29" t="s">
        <v>179</v>
      </c>
      <c r="E1" s="16"/>
      <c r="F1" s="16"/>
      <c r="G1" s="16"/>
      <c r="H1" s="16"/>
      <c r="K1" s="30" t="s">
        <v>180</v>
      </c>
      <c r="L1" s="16" t="s">
        <v>181</v>
      </c>
      <c r="M1" s="16">
        <f ca="1">F18*H18-G18*G18</f>
        <v>36.886239190237632</v>
      </c>
      <c r="N1" s="16"/>
      <c r="O1" s="16"/>
      <c r="P1" s="16"/>
      <c r="Q1" s="16"/>
      <c r="R1" s="16">
        <v>1</v>
      </c>
      <c r="S1" s="16" t="s">
        <v>100</v>
      </c>
      <c r="T1" s="16"/>
    </row>
    <row r="2" spans="1:20" x14ac:dyDescent="0.2">
      <c r="A2" s="16"/>
      <c r="B2" s="16"/>
      <c r="C2" s="16"/>
      <c r="D2" s="16"/>
      <c r="E2" s="16"/>
      <c r="F2" s="16"/>
      <c r="G2" s="16"/>
      <c r="H2" s="16"/>
      <c r="K2" s="30" t="s">
        <v>182</v>
      </c>
      <c r="L2" s="16" t="s">
        <v>183</v>
      </c>
      <c r="M2" s="16">
        <f ca="1">+D18*H18-F18*G18</f>
        <v>172.15508234226024</v>
      </c>
      <c r="N2" s="16"/>
      <c r="O2" s="16"/>
      <c r="P2" s="16"/>
      <c r="Q2" s="16"/>
      <c r="R2" s="16">
        <v>2</v>
      </c>
      <c r="S2" s="16" t="s">
        <v>87</v>
      </c>
      <c r="T2" s="16"/>
    </row>
    <row r="3" spans="1:20" ht="13.5" thickBot="1" x14ac:dyDescent="0.25">
      <c r="A3" s="16" t="s">
        <v>184</v>
      </c>
      <c r="B3" s="16" t="s">
        <v>185</v>
      </c>
      <c r="C3" s="16"/>
      <c r="D3" s="16"/>
      <c r="E3" s="31" t="s">
        <v>186</v>
      </c>
      <c r="F3" s="31" t="s">
        <v>187</v>
      </c>
      <c r="G3" s="31" t="s">
        <v>188</v>
      </c>
      <c r="H3" s="31" t="s">
        <v>189</v>
      </c>
      <c r="K3" s="30" t="s">
        <v>190</v>
      </c>
      <c r="L3" s="16" t="s">
        <v>191</v>
      </c>
      <c r="M3" s="16">
        <f ca="1">+D18*G18-F18*F18</f>
        <v>169.23707562857953</v>
      </c>
      <c r="N3" s="16"/>
      <c r="O3" s="16"/>
      <c r="P3" s="16"/>
      <c r="Q3" s="16"/>
      <c r="R3" s="16">
        <v>3</v>
      </c>
      <c r="S3" s="16" t="s">
        <v>192</v>
      </c>
      <c r="T3" s="16"/>
    </row>
    <row r="4" spans="1:20" x14ac:dyDescent="0.2">
      <c r="A4" s="16" t="s">
        <v>193</v>
      </c>
      <c r="B4" s="16" t="s">
        <v>194</v>
      </c>
      <c r="C4" s="16"/>
      <c r="D4" s="32" t="s">
        <v>195</v>
      </c>
      <c r="E4" s="33">
        <f ca="1">(E18*M1-I18*M2+J18*M3)/M7</f>
        <v>7.4477932990857322E-3</v>
      </c>
      <c r="F4" s="34">
        <f ca="1">+E7/M7*M18</f>
        <v>1.4796929467116714E-3</v>
      </c>
      <c r="G4" s="35">
        <f>+B18</f>
        <v>1</v>
      </c>
      <c r="H4" s="36">
        <f ca="1">ABS(F4/E4)</f>
        <v>0.19867535084429824</v>
      </c>
      <c r="K4" s="30" t="s">
        <v>196</v>
      </c>
      <c r="L4" s="16" t="s">
        <v>197</v>
      </c>
      <c r="M4" s="16">
        <f ca="1">+D17*H18-F18*F18</f>
        <v>1015.2011853075546</v>
      </c>
      <c r="N4" s="16"/>
      <c r="O4" s="16"/>
      <c r="P4" s="16"/>
      <c r="Q4" s="16"/>
      <c r="R4" s="16">
        <v>4</v>
      </c>
      <c r="S4" s="16" t="s">
        <v>198</v>
      </c>
      <c r="T4" s="16"/>
    </row>
    <row r="5" spans="1:20" x14ac:dyDescent="0.2">
      <c r="A5" s="16" t="s">
        <v>199</v>
      </c>
      <c r="B5" s="37">
        <v>40323</v>
      </c>
      <c r="C5" s="16"/>
      <c r="D5" s="38" t="s">
        <v>200</v>
      </c>
      <c r="E5" s="39">
        <f ca="1">+(-E18*M2+I18*M4-J18*M5)/M7</f>
        <v>-0.14236093416367016</v>
      </c>
      <c r="F5" s="40">
        <f ca="1">N18*E7/M7</f>
        <v>7.7627477256951415E-3</v>
      </c>
      <c r="G5" s="41">
        <f>+B18/A18</f>
        <v>1E-4</v>
      </c>
      <c r="H5" s="36">
        <f ca="1">ABS(F5/E5)</f>
        <v>5.452863716650265E-2</v>
      </c>
      <c r="K5" s="30" t="s">
        <v>201</v>
      </c>
      <c r="L5" s="16" t="s">
        <v>202</v>
      </c>
      <c r="M5" s="16">
        <f ca="1">+D17*G18-D18*F18</f>
        <v>1122.5697331583551</v>
      </c>
      <c r="N5" s="16"/>
      <c r="O5" s="16"/>
      <c r="P5" s="16"/>
      <c r="Q5" s="16"/>
      <c r="R5" s="16">
        <v>5</v>
      </c>
      <c r="S5" s="16" t="s">
        <v>203</v>
      </c>
      <c r="T5" s="16"/>
    </row>
    <row r="6" spans="1:20" ht="13.5" thickBot="1" x14ac:dyDescent="0.25">
      <c r="A6" s="16"/>
      <c r="B6" s="16"/>
      <c r="C6" s="16"/>
      <c r="D6" s="42" t="s">
        <v>204</v>
      </c>
      <c r="E6" s="43">
        <f ca="1">+(E18*M3-I18*M5+J18*M6)/M7</f>
        <v>0.40790323731561612</v>
      </c>
      <c r="F6" s="44">
        <f ca="1">O18*E7/M7</f>
        <v>8.9778491875933415E-3</v>
      </c>
      <c r="G6" s="45">
        <f>+B18/A18^2</f>
        <v>1E-8</v>
      </c>
      <c r="H6" s="36">
        <f ca="1">ABS(F6/E6)</f>
        <v>2.2009752231131986E-2</v>
      </c>
      <c r="K6" s="46" t="s">
        <v>205</v>
      </c>
      <c r="L6" s="47" t="s">
        <v>206</v>
      </c>
      <c r="M6" s="47">
        <f ca="1">+D17*F18-D18*D18</f>
        <v>1357.8937277850018</v>
      </c>
      <c r="N6" s="16"/>
      <c r="O6" s="16"/>
      <c r="P6" s="16"/>
      <c r="Q6" s="16"/>
      <c r="R6" s="16">
        <v>6</v>
      </c>
      <c r="S6" s="16" t="s">
        <v>207</v>
      </c>
      <c r="T6" s="16"/>
    </row>
    <row r="7" spans="1:20" x14ac:dyDescent="0.2">
      <c r="B7" s="16"/>
      <c r="C7" s="16"/>
      <c r="D7" s="29" t="s">
        <v>208</v>
      </c>
      <c r="E7" s="48">
        <f ca="1">SQRT(L18/(D17-3))</f>
        <v>6.3364473385546629E-3</v>
      </c>
      <c r="F7" s="16"/>
      <c r="G7" s="49">
        <f>+B22</f>
        <v>-2.9536000001826324E-3</v>
      </c>
      <c r="H7" s="16"/>
      <c r="K7" s="30" t="s">
        <v>209</v>
      </c>
      <c r="L7" s="16" t="s">
        <v>210</v>
      </c>
      <c r="M7" s="16">
        <f ca="1">+D17*M1-D18*M2+F18*M3</f>
        <v>676.41437809032323</v>
      </c>
      <c r="N7" s="16"/>
      <c r="O7" s="16"/>
      <c r="P7" s="16"/>
      <c r="Q7" s="16"/>
      <c r="R7" s="16">
        <v>7</v>
      </c>
      <c r="S7" s="16" t="s">
        <v>211</v>
      </c>
      <c r="T7" s="16"/>
    </row>
    <row r="8" spans="1:20" x14ac:dyDescent="0.2">
      <c r="B8" s="16"/>
      <c r="C8" s="16"/>
      <c r="D8" s="29" t="s">
        <v>253</v>
      </c>
      <c r="E8" s="16"/>
      <c r="F8" s="60">
        <f ca="1">CORREL(INDIRECT(E12):INDIRECT(E13),INDIRECT(K12):INDIRECT(K13))</f>
        <v>0.99097641399578063</v>
      </c>
      <c r="G8" s="48"/>
      <c r="H8" s="16"/>
      <c r="I8" s="49"/>
      <c r="J8" s="16"/>
      <c r="K8" s="16"/>
      <c r="L8" s="16"/>
      <c r="M8" s="16"/>
      <c r="N8" s="16"/>
      <c r="O8" s="16"/>
      <c r="P8" s="16"/>
      <c r="Q8" s="16"/>
      <c r="R8" s="16">
        <v>8</v>
      </c>
      <c r="S8" s="16" t="s">
        <v>212</v>
      </c>
      <c r="T8" s="16"/>
    </row>
    <row r="9" spans="1:20" x14ac:dyDescent="0.2">
      <c r="A9" s="16"/>
      <c r="B9" s="16"/>
      <c r="C9" s="16"/>
      <c r="D9" s="16"/>
      <c r="E9" s="61">
        <f ca="1">E6*G6</f>
        <v>4.0790323731561611E-9</v>
      </c>
      <c r="F9" s="62">
        <f ca="1">H6</f>
        <v>2.2009752231131986E-2</v>
      </c>
      <c r="G9" s="63">
        <f ca="1">F8</f>
        <v>0.99097641399578063</v>
      </c>
      <c r="H9" s="16"/>
      <c r="I9" s="49"/>
      <c r="J9" s="16"/>
      <c r="K9" s="16"/>
      <c r="L9" s="16"/>
      <c r="M9" s="16"/>
      <c r="N9" s="16"/>
      <c r="O9" s="16"/>
      <c r="P9" s="16"/>
      <c r="Q9" s="16"/>
      <c r="R9" s="16">
        <v>9</v>
      </c>
      <c r="S9" s="16" t="s">
        <v>84</v>
      </c>
      <c r="T9" s="16"/>
    </row>
    <row r="10" spans="1:20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>
        <v>10</v>
      </c>
      <c r="S10" s="16" t="s">
        <v>213</v>
      </c>
      <c r="T10" s="16"/>
    </row>
    <row r="11" spans="1:20" x14ac:dyDescent="0.2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>
        <v>11</v>
      </c>
      <c r="S11" s="16" t="s">
        <v>133</v>
      </c>
      <c r="T11" s="16"/>
    </row>
    <row r="12" spans="1:20" x14ac:dyDescent="0.2">
      <c r="A12" s="50">
        <v>21</v>
      </c>
      <c r="B12" s="16" t="s">
        <v>214</v>
      </c>
      <c r="C12" s="51">
        <v>21</v>
      </c>
      <c r="D12" s="6" t="str">
        <f>D$15&amp;$C12</f>
        <v>D21</v>
      </c>
      <c r="E12" s="6" t="str">
        <f t="shared" ref="E12:O12" si="0">E15&amp;$C12</f>
        <v>E21</v>
      </c>
      <c r="F12" s="6" t="str">
        <f t="shared" si="0"/>
        <v>F21</v>
      </c>
      <c r="G12" s="6" t="str">
        <f t="shared" si="0"/>
        <v>G21</v>
      </c>
      <c r="H12" s="6" t="str">
        <f t="shared" si="0"/>
        <v>H21</v>
      </c>
      <c r="I12" s="6" t="str">
        <f t="shared" si="0"/>
        <v>I21</v>
      </c>
      <c r="J12" s="6" t="str">
        <f t="shared" si="0"/>
        <v>J21</v>
      </c>
      <c r="K12" s="6" t="str">
        <f t="shared" si="0"/>
        <v>K21</v>
      </c>
      <c r="L12" s="6" t="str">
        <f t="shared" si="0"/>
        <v>L21</v>
      </c>
      <c r="M12" s="6" t="str">
        <f t="shared" si="0"/>
        <v>M21</v>
      </c>
      <c r="N12" s="6" t="str">
        <f t="shared" si="0"/>
        <v>N21</v>
      </c>
      <c r="O12" s="6" t="str">
        <f t="shared" si="0"/>
        <v>O21</v>
      </c>
      <c r="P12" s="16"/>
      <c r="Q12" s="16"/>
      <c r="R12" s="16">
        <v>12</v>
      </c>
      <c r="S12" s="16" t="s">
        <v>215</v>
      </c>
      <c r="T12" s="16"/>
    </row>
    <row r="13" spans="1:20" x14ac:dyDescent="0.2">
      <c r="A13" s="50">
        <f>20+COUNT(A21:A1449)</f>
        <v>195</v>
      </c>
      <c r="B13" s="16" t="s">
        <v>216</v>
      </c>
      <c r="C13" s="51">
        <v>195</v>
      </c>
      <c r="D13" s="6" t="str">
        <f>D$15&amp;$C13</f>
        <v>D195</v>
      </c>
      <c r="E13" s="6" t="str">
        <f t="shared" ref="E13:O13" si="1">E$15&amp;$C13</f>
        <v>E195</v>
      </c>
      <c r="F13" s="6" t="str">
        <f t="shared" si="1"/>
        <v>F195</v>
      </c>
      <c r="G13" s="6" t="str">
        <f t="shared" si="1"/>
        <v>G195</v>
      </c>
      <c r="H13" s="6" t="str">
        <f t="shared" si="1"/>
        <v>H195</v>
      </c>
      <c r="I13" s="6" t="str">
        <f t="shared" si="1"/>
        <v>I195</v>
      </c>
      <c r="J13" s="6" t="str">
        <f t="shared" si="1"/>
        <v>J195</v>
      </c>
      <c r="K13" s="6" t="str">
        <f t="shared" si="1"/>
        <v>K195</v>
      </c>
      <c r="L13" s="6" t="str">
        <f t="shared" si="1"/>
        <v>L195</v>
      </c>
      <c r="M13" s="6" t="str">
        <f t="shared" si="1"/>
        <v>M195</v>
      </c>
      <c r="N13" s="6" t="str">
        <f t="shared" si="1"/>
        <v>N195</v>
      </c>
      <c r="O13" s="6" t="str">
        <f t="shared" si="1"/>
        <v>O195</v>
      </c>
      <c r="P13" s="16"/>
      <c r="Q13" s="16"/>
      <c r="R13" s="16">
        <v>13</v>
      </c>
      <c r="S13" s="16" t="s">
        <v>217</v>
      </c>
      <c r="T13" s="16"/>
    </row>
    <row r="14" spans="1:20" x14ac:dyDescent="0.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>
        <v>14</v>
      </c>
      <c r="S14" s="16" t="s">
        <v>218</v>
      </c>
      <c r="T14" s="16"/>
    </row>
    <row r="15" spans="1:20" x14ac:dyDescent="0.2">
      <c r="A15" s="6"/>
      <c r="B15" s="16"/>
      <c r="C15" s="16"/>
      <c r="D15" s="6" t="str">
        <f t="shared" ref="D15:O15" si="2">VLOOKUP(D16,$R1:$S26,2,FALSE)</f>
        <v>D</v>
      </c>
      <c r="E15" s="6" t="str">
        <f t="shared" si="2"/>
        <v>E</v>
      </c>
      <c r="F15" s="6" t="str">
        <f t="shared" si="2"/>
        <v>F</v>
      </c>
      <c r="G15" s="6" t="str">
        <f t="shared" si="2"/>
        <v>G</v>
      </c>
      <c r="H15" s="6" t="str">
        <f t="shared" si="2"/>
        <v>H</v>
      </c>
      <c r="I15" s="6" t="str">
        <f t="shared" si="2"/>
        <v>I</v>
      </c>
      <c r="J15" s="6" t="str">
        <f t="shared" si="2"/>
        <v>J</v>
      </c>
      <c r="K15" s="6" t="str">
        <f t="shared" si="2"/>
        <v>K</v>
      </c>
      <c r="L15" s="6" t="str">
        <f t="shared" si="2"/>
        <v>L</v>
      </c>
      <c r="M15" s="6" t="str">
        <f t="shared" si="2"/>
        <v>M</v>
      </c>
      <c r="N15" s="6" t="str">
        <f t="shared" si="2"/>
        <v>N</v>
      </c>
      <c r="O15" s="6" t="str">
        <f t="shared" si="2"/>
        <v>O</v>
      </c>
      <c r="P15" s="16"/>
      <c r="Q15" s="16"/>
      <c r="R15" s="16">
        <v>15</v>
      </c>
      <c r="S15" s="16" t="s">
        <v>219</v>
      </c>
      <c r="T15" s="16"/>
    </row>
    <row r="16" spans="1:20" x14ac:dyDescent="0.2">
      <c r="A16" s="6"/>
      <c r="B16" s="16"/>
      <c r="C16" s="16"/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16"/>
      <c r="Q16" s="16"/>
      <c r="R16" s="16">
        <v>16</v>
      </c>
      <c r="S16" s="16" t="s">
        <v>220</v>
      </c>
      <c r="T16" s="16"/>
    </row>
    <row r="17" spans="1:20" x14ac:dyDescent="0.2">
      <c r="A17" s="29" t="s">
        <v>221</v>
      </c>
      <c r="B17" s="16"/>
      <c r="C17" s="16" t="s">
        <v>222</v>
      </c>
      <c r="D17" s="16">
        <f>C13-C12+1</f>
        <v>175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v>17</v>
      </c>
      <c r="S17" s="16" t="s">
        <v>223</v>
      </c>
      <c r="T17" s="16"/>
    </row>
    <row r="18" spans="1:20" x14ac:dyDescent="0.2">
      <c r="A18" s="52">
        <v>10000</v>
      </c>
      <c r="B18" s="52">
        <v>1</v>
      </c>
      <c r="C18" s="16" t="s">
        <v>224</v>
      </c>
      <c r="D18" s="16">
        <f ca="1">SUM(INDIRECT(D12):INDIRECT(D13))</f>
        <v>64.735299999999995</v>
      </c>
      <c r="E18" s="16">
        <f ca="1">SUM(INDIRECT(E12):INDIRECT(E13))</f>
        <v>5.0205726004787721</v>
      </c>
      <c r="F18" s="16">
        <f ca="1">SUM(INDIRECT(F12):INDIRECT(F13))</f>
        <v>31.706015965000006</v>
      </c>
      <c r="G18" s="16">
        <f ca="1">SUM(INDIRECT(G12):INDIRECT(G13))</f>
        <v>18.143246791185256</v>
      </c>
      <c r="H18" s="16">
        <f ca="1">SUM(INDIRECT(H12):INDIRECT(H13))</f>
        <v>11.545557906745085</v>
      </c>
      <c r="I18" s="16">
        <f ca="1">SUM(INDIRECT(I12):INDIRECT(I13))</f>
        <v>3.3691261837093309</v>
      </c>
      <c r="J18" s="16">
        <f ca="1">SUM(INDIRECT(J12):INDIRECT(J13))</f>
        <v>2.362720738065935</v>
      </c>
      <c r="K18" s="16"/>
      <c r="L18" s="16">
        <f ca="1">SUM(INDIRECT(L12):INDIRECT(L13))</f>
        <v>6.9058971583755534E-3</v>
      </c>
      <c r="M18" s="16">
        <f ca="1">SQRT(SUM(INDIRECT(M12):INDIRECT(M13)))</f>
        <v>157.95690090007344</v>
      </c>
      <c r="N18" s="16">
        <f ca="1">SQRT(SUM(INDIRECT(N12):INDIRECT(N13)))</f>
        <v>828.67163484481193</v>
      </c>
      <c r="O18" s="16">
        <f ca="1">SQRT(SUM(INDIRECT(O12):INDIRECT(O13)))</f>
        <v>958.38345216956407</v>
      </c>
      <c r="P18" s="16"/>
      <c r="Q18" s="16"/>
      <c r="R18" s="16">
        <v>18</v>
      </c>
      <c r="S18" s="16" t="s">
        <v>225</v>
      </c>
      <c r="T18" s="16"/>
    </row>
    <row r="19" spans="1:20" x14ac:dyDescent="0.2">
      <c r="A19" s="53" t="s">
        <v>226</v>
      </c>
      <c r="B19" s="16"/>
      <c r="C19" s="16"/>
      <c r="D19" s="54" t="s">
        <v>227</v>
      </c>
      <c r="E19" s="54" t="s">
        <v>228</v>
      </c>
      <c r="F19" s="54" t="s">
        <v>229</v>
      </c>
      <c r="G19" s="54" t="s">
        <v>230</v>
      </c>
      <c r="H19" s="54" t="s">
        <v>231</v>
      </c>
      <c r="I19" s="54" t="s">
        <v>232</v>
      </c>
      <c r="J19" s="54" t="s">
        <v>233</v>
      </c>
      <c r="K19" s="55"/>
      <c r="L19" s="55"/>
      <c r="M19" s="55"/>
      <c r="N19" s="55"/>
      <c r="O19" s="55"/>
      <c r="P19" s="16"/>
      <c r="Q19" s="16"/>
      <c r="R19" s="16">
        <v>19</v>
      </c>
      <c r="S19" s="16" t="s">
        <v>234</v>
      </c>
      <c r="T19" s="16"/>
    </row>
    <row r="20" spans="1:20" ht="15" thickBot="1" x14ac:dyDescent="0.25">
      <c r="A20" s="9" t="s">
        <v>235</v>
      </c>
      <c r="B20" s="9" t="s">
        <v>236</v>
      </c>
      <c r="C20" s="16"/>
      <c r="D20" s="9" t="s">
        <v>235</v>
      </c>
      <c r="E20" s="9" t="s">
        <v>236</v>
      </c>
      <c r="F20" s="9" t="s">
        <v>237</v>
      </c>
      <c r="G20" s="9" t="s">
        <v>238</v>
      </c>
      <c r="H20" s="9" t="s">
        <v>239</v>
      </c>
      <c r="I20" s="9" t="s">
        <v>240</v>
      </c>
      <c r="J20" s="9" t="s">
        <v>241</v>
      </c>
      <c r="K20" s="56" t="s">
        <v>242</v>
      </c>
      <c r="L20" s="9" t="s">
        <v>243</v>
      </c>
      <c r="M20" s="9" t="s">
        <v>244</v>
      </c>
      <c r="N20" s="9" t="s">
        <v>245</v>
      </c>
      <c r="O20" s="9" t="s">
        <v>246</v>
      </c>
      <c r="P20" s="31" t="s">
        <v>247</v>
      </c>
      <c r="Q20" s="16"/>
      <c r="R20" s="16">
        <v>20</v>
      </c>
      <c r="S20" s="16" t="s">
        <v>248</v>
      </c>
      <c r="T20" s="16"/>
    </row>
    <row r="21" spans="1:20" x14ac:dyDescent="0.2">
      <c r="A21" s="57">
        <v>-27</v>
      </c>
      <c r="B21" s="57">
        <v>-8.4339999739313498E-4</v>
      </c>
      <c r="C21" s="16"/>
      <c r="D21" s="58">
        <f t="shared" ref="D21:D52" si="3">A21/A$18</f>
        <v>-2.7000000000000001E-3</v>
      </c>
      <c r="E21" s="58">
        <f t="shared" ref="E21:E52" si="4">B21/B$18</f>
        <v>-8.4339999739313498E-4</v>
      </c>
      <c r="F21" s="50">
        <f>D21*D21</f>
        <v>7.2900000000000005E-6</v>
      </c>
      <c r="G21" s="50">
        <f>D21*F21</f>
        <v>-1.9683000000000002E-8</v>
      </c>
      <c r="H21" s="50">
        <f>F21*F21</f>
        <v>5.3144100000000005E-11</v>
      </c>
      <c r="I21" s="50">
        <f>E21*D21</f>
        <v>2.2771799929614644E-6</v>
      </c>
      <c r="J21" s="50">
        <f>I21*D21</f>
        <v>-6.1483859809959544E-9</v>
      </c>
      <c r="K21" s="50">
        <f t="shared" ref="K21:K52" ca="1" si="5">+E$4+E$5*D21+E$6*D21^2</f>
        <v>7.8351414359276728E-3</v>
      </c>
      <c r="L21" s="50">
        <f ca="1">+(K21-E21)^2</f>
        <v>7.5317081409865974E-5</v>
      </c>
      <c r="M21" s="50">
        <f t="shared" ref="M21:M52" ca="1" si="6">(M$1-M$2*D21+M$3*F21)^2</f>
        <v>1395.193691569641</v>
      </c>
      <c r="N21" s="50">
        <f t="shared" ref="N21:N52" ca="1" si="7">(-M$2+M$4*D21-M$5*F21)^2</f>
        <v>30591.517333333828</v>
      </c>
      <c r="O21" s="50">
        <f t="shared" ref="O21:O52" ca="1" si="8">+(M$3-D21*M$5+F21*M$6)^2</f>
        <v>29679.679291573284</v>
      </c>
      <c r="P21" s="16">
        <f ca="1">+E21-K21</f>
        <v>-8.6785414333208077E-3</v>
      </c>
      <c r="Q21" s="16"/>
      <c r="R21" s="16">
        <v>21</v>
      </c>
      <c r="S21" s="16" t="s">
        <v>249</v>
      </c>
      <c r="T21" s="16"/>
    </row>
    <row r="22" spans="1:20" x14ac:dyDescent="0.2">
      <c r="A22" s="57">
        <v>-8</v>
      </c>
      <c r="B22" s="57">
        <v>-2.9536000001826324E-3</v>
      </c>
      <c r="C22" s="16"/>
      <c r="D22" s="58">
        <f t="shared" si="3"/>
        <v>-8.0000000000000004E-4</v>
      </c>
      <c r="E22" s="58">
        <f t="shared" si="4"/>
        <v>-2.9536000001826324E-3</v>
      </c>
      <c r="F22" s="50">
        <f t="shared" ref="F22:F85" si="9">D22*D22</f>
        <v>6.4000000000000001E-7</v>
      </c>
      <c r="G22" s="50">
        <f t="shared" ref="G22:G85" si="10">D22*F22</f>
        <v>-5.1199999999999999E-10</v>
      </c>
      <c r="H22" s="50">
        <f t="shared" ref="H22:H85" si="11">F22*F22</f>
        <v>4.0960000000000004E-13</v>
      </c>
      <c r="I22" s="50">
        <f t="shared" ref="I22:I85" si="12">E22*D22</f>
        <v>2.3628800001461061E-6</v>
      </c>
      <c r="J22" s="50">
        <f t="shared" ref="J22:J85" si="13">I22*D22</f>
        <v>-1.8903040001168852E-9</v>
      </c>
      <c r="K22" s="50">
        <f t="shared" ca="1" si="5"/>
        <v>7.5619431044885504E-3</v>
      </c>
      <c r="L22" s="50">
        <f t="shared" ref="L22:L85" ca="1" si="14">+(K22-E22)^2</f>
        <v>1.1057664678619767E-4</v>
      </c>
      <c r="M22" s="50">
        <f t="shared" ca="1" si="6"/>
        <v>1370.7818754605269</v>
      </c>
      <c r="N22" s="50">
        <f t="shared" ca="1" si="7"/>
        <v>29917.915786807298</v>
      </c>
      <c r="O22" s="50">
        <f t="shared" ca="1" si="8"/>
        <v>28946.25865493833</v>
      </c>
      <c r="P22" s="16">
        <f t="shared" ref="P22:P85" ca="1" si="15">+E22-K22</f>
        <v>-1.0515543104671184E-2</v>
      </c>
      <c r="Q22" s="16"/>
      <c r="R22" s="16">
        <v>22</v>
      </c>
      <c r="S22" s="16" t="s">
        <v>250</v>
      </c>
      <c r="T22" s="16"/>
    </row>
    <row r="23" spans="1:20" x14ac:dyDescent="0.2">
      <c r="A23" s="57">
        <v>7</v>
      </c>
      <c r="B23" s="57">
        <v>2.9594000006909482E-3</v>
      </c>
      <c r="C23" s="16"/>
      <c r="D23" s="58">
        <f t="shared" si="3"/>
        <v>6.9999999999999999E-4</v>
      </c>
      <c r="E23" s="58">
        <f t="shared" si="4"/>
        <v>2.9594000006909482E-3</v>
      </c>
      <c r="F23" s="50">
        <f t="shared" si="9"/>
        <v>4.8999999999999997E-7</v>
      </c>
      <c r="G23" s="50">
        <f t="shared" si="10"/>
        <v>3.4299999999999995E-10</v>
      </c>
      <c r="H23" s="50">
        <f t="shared" si="11"/>
        <v>2.4009999999999996E-13</v>
      </c>
      <c r="I23" s="50">
        <f t="shared" si="12"/>
        <v>2.0715800004836639E-6</v>
      </c>
      <c r="J23" s="50">
        <f t="shared" si="13"/>
        <v>1.4501060003385646E-9</v>
      </c>
      <c r="K23" s="50">
        <f t="shared" ca="1" si="5"/>
        <v>7.3483405177574481E-3</v>
      </c>
      <c r="L23" s="50">
        <f t="shared" ca="1" si="14"/>
        <v>1.9262798862347956E-5</v>
      </c>
      <c r="M23" s="50">
        <f t="shared" ca="1" si="6"/>
        <v>1351.7250466378764</v>
      </c>
      <c r="N23" s="50">
        <f t="shared" ca="1" si="7"/>
        <v>29393.385135025157</v>
      </c>
      <c r="O23" s="50">
        <f t="shared" ca="1" si="8"/>
        <v>28376.056825324264</v>
      </c>
      <c r="P23" s="16">
        <f t="shared" ca="1" si="15"/>
        <v>-4.3889405170664999E-3</v>
      </c>
      <c r="Q23" s="16"/>
      <c r="R23" s="16">
        <v>23</v>
      </c>
      <c r="S23" s="16" t="s">
        <v>251</v>
      </c>
      <c r="T23" s="16"/>
    </row>
    <row r="24" spans="1:20" x14ac:dyDescent="0.2">
      <c r="A24" s="57">
        <v>26</v>
      </c>
      <c r="B24" s="57">
        <v>-3.1507999956374988E-3</v>
      </c>
      <c r="C24" s="16"/>
      <c r="D24" s="58">
        <f t="shared" si="3"/>
        <v>2.5999999999999999E-3</v>
      </c>
      <c r="E24" s="58">
        <f t="shared" si="4"/>
        <v>-3.1507999956374988E-3</v>
      </c>
      <c r="F24" s="50">
        <f t="shared" si="9"/>
        <v>6.7599999999999997E-6</v>
      </c>
      <c r="G24" s="50">
        <f t="shared" si="10"/>
        <v>1.7575999999999998E-8</v>
      </c>
      <c r="H24" s="50">
        <f t="shared" si="11"/>
        <v>4.5697599999999992E-11</v>
      </c>
      <c r="I24" s="50">
        <f t="shared" si="12"/>
        <v>-8.1920799886574963E-6</v>
      </c>
      <c r="J24" s="50">
        <f t="shared" si="13"/>
        <v>-2.1299407970509488E-8</v>
      </c>
      <c r="K24" s="50">
        <f t="shared" ca="1" si="5"/>
        <v>7.0804122961444426E-3</v>
      </c>
      <c r="L24" s="50">
        <f t="shared" ca="1" si="14"/>
        <v>1.046777049595099E-4</v>
      </c>
      <c r="M24" s="50">
        <f t="shared" ca="1" si="6"/>
        <v>1327.8575678170055</v>
      </c>
      <c r="N24" s="50">
        <f t="shared" ca="1" si="7"/>
        <v>28738.097650821561</v>
      </c>
      <c r="O24" s="50">
        <f t="shared" ca="1" si="8"/>
        <v>27664.861767595685</v>
      </c>
      <c r="P24" s="16">
        <f t="shared" ca="1" si="15"/>
        <v>-1.0231212291781942E-2</v>
      </c>
      <c r="Q24" s="16"/>
      <c r="R24" s="16">
        <v>24</v>
      </c>
      <c r="S24" s="16" t="s">
        <v>235</v>
      </c>
      <c r="T24" s="16"/>
    </row>
    <row r="25" spans="1:20" x14ac:dyDescent="0.2">
      <c r="A25" s="57">
        <v>199</v>
      </c>
      <c r="B25" s="57">
        <v>-6.5419999737059698E-4</v>
      </c>
      <c r="C25" s="16"/>
      <c r="D25" s="58">
        <f t="shared" si="3"/>
        <v>1.9900000000000001E-2</v>
      </c>
      <c r="E25" s="58">
        <f t="shared" si="4"/>
        <v>-6.5419999737059698E-4</v>
      </c>
      <c r="F25" s="50">
        <f t="shared" si="9"/>
        <v>3.9601000000000003E-4</v>
      </c>
      <c r="G25" s="50">
        <f t="shared" si="10"/>
        <v>7.880599000000001E-6</v>
      </c>
      <c r="H25" s="50">
        <f t="shared" si="11"/>
        <v>1.5682392010000002E-7</v>
      </c>
      <c r="I25" s="50">
        <f t="shared" si="12"/>
        <v>-1.301857994767488E-5</v>
      </c>
      <c r="J25" s="50">
        <f t="shared" si="13"/>
        <v>-2.5906974095873014E-7</v>
      </c>
      <c r="K25" s="50">
        <f t="shared" ca="1" si="5"/>
        <v>4.7763444702380526E-3</v>
      </c>
      <c r="L25" s="50">
        <f t="shared" ca="1" si="14"/>
        <v>2.9490813214674911E-5</v>
      </c>
      <c r="M25" s="50">
        <f t="shared" ca="1" si="6"/>
        <v>1124.0847151990552</v>
      </c>
      <c r="N25" s="50">
        <f t="shared" ca="1" si="7"/>
        <v>23224.884499105505</v>
      </c>
      <c r="O25" s="50">
        <f t="shared" ca="1" si="8"/>
        <v>21737.278980383689</v>
      </c>
      <c r="P25" s="16">
        <f t="shared" ca="1" si="15"/>
        <v>-5.4305444676086495E-3</v>
      </c>
      <c r="Q25" s="16"/>
      <c r="R25" s="16">
        <v>25</v>
      </c>
      <c r="S25" s="16" t="s">
        <v>236</v>
      </c>
      <c r="T25" s="16"/>
    </row>
    <row r="26" spans="1:20" x14ac:dyDescent="0.2">
      <c r="A26" s="57">
        <v>214</v>
      </c>
      <c r="B26" s="57">
        <v>-1.7411999942851253E-3</v>
      </c>
      <c r="C26" s="16"/>
      <c r="D26" s="58">
        <f t="shared" si="3"/>
        <v>2.1399999999999999E-2</v>
      </c>
      <c r="E26" s="58">
        <f t="shared" si="4"/>
        <v>-1.7411999942851253E-3</v>
      </c>
      <c r="F26" s="50">
        <f t="shared" si="9"/>
        <v>4.5795999999999993E-4</v>
      </c>
      <c r="G26" s="50">
        <f t="shared" si="10"/>
        <v>9.8003439999999987E-6</v>
      </c>
      <c r="H26" s="50">
        <f t="shared" si="11"/>
        <v>2.0972736159999994E-7</v>
      </c>
      <c r="I26" s="50">
        <f t="shared" si="12"/>
        <v>-3.7261679877701678E-5</v>
      </c>
      <c r="J26" s="50">
        <f t="shared" si="13"/>
        <v>-7.9739994938281591E-7</v>
      </c>
      <c r="K26" s="50">
        <f t="shared" ca="1" si="5"/>
        <v>4.5880726745442506E-3</v>
      </c>
      <c r="L26" s="50">
        <f t="shared" ca="1" si="14"/>
        <v>4.005969251639053E-5</v>
      </c>
      <c r="M26" s="50">
        <f t="shared" ca="1" si="6"/>
        <v>1107.5333895068825</v>
      </c>
      <c r="N26" s="50">
        <f t="shared" ca="1" si="7"/>
        <v>22784.051592213928</v>
      </c>
      <c r="O26" s="50">
        <f t="shared" ca="1" si="8"/>
        <v>21268.122664621722</v>
      </c>
      <c r="P26" s="16">
        <f t="shared" ca="1" si="15"/>
        <v>-6.3292726688293759E-3</v>
      </c>
      <c r="Q26" s="16"/>
      <c r="R26" s="16">
        <v>26</v>
      </c>
      <c r="S26" s="16" t="s">
        <v>252</v>
      </c>
      <c r="T26" s="16"/>
    </row>
    <row r="27" spans="1:20" x14ac:dyDescent="0.2">
      <c r="A27" s="57">
        <v>218</v>
      </c>
      <c r="B27" s="57">
        <v>-1.8643999937921762E-3</v>
      </c>
      <c r="C27" s="16"/>
      <c r="D27" s="58">
        <f t="shared" si="3"/>
        <v>2.18E-2</v>
      </c>
      <c r="E27" s="58">
        <f t="shared" si="4"/>
        <v>-1.8643999937921762E-3</v>
      </c>
      <c r="F27" s="50">
        <f t="shared" si="9"/>
        <v>4.7523999999999998E-4</v>
      </c>
      <c r="G27" s="50">
        <f t="shared" si="10"/>
        <v>1.0360232E-5</v>
      </c>
      <c r="H27" s="50">
        <f t="shared" si="11"/>
        <v>2.258530576E-7</v>
      </c>
      <c r="I27" s="50">
        <f t="shared" si="12"/>
        <v>-4.0643919864669445E-5</v>
      </c>
      <c r="J27" s="50">
        <f t="shared" si="13"/>
        <v>-8.8603745304979387E-7</v>
      </c>
      <c r="K27" s="50">
        <f t="shared" ca="1" si="5"/>
        <v>4.5381768688195958E-3</v>
      </c>
      <c r="L27" s="50">
        <f t="shared" ca="1" si="14"/>
        <v>4.0992990481651602E-5</v>
      </c>
      <c r="M27" s="50">
        <f t="shared" ca="1" si="6"/>
        <v>1103.1489790907217</v>
      </c>
      <c r="N27" s="50">
        <f t="shared" ca="1" si="7"/>
        <v>22667.466419605709</v>
      </c>
      <c r="O27" s="50">
        <f t="shared" ca="1" si="8"/>
        <v>21144.178862117788</v>
      </c>
      <c r="P27" s="16">
        <f t="shared" ca="1" si="15"/>
        <v>-6.402576862611772E-3</v>
      </c>
      <c r="Q27" s="16"/>
      <c r="R27" s="16"/>
      <c r="S27" s="16"/>
      <c r="T27" s="16"/>
    </row>
    <row r="28" spans="1:20" x14ac:dyDescent="0.2">
      <c r="A28" s="57">
        <v>229</v>
      </c>
      <c r="B28" s="57">
        <v>-1.8282000019098632E-3</v>
      </c>
      <c r="C28" s="16"/>
      <c r="D28" s="58">
        <f t="shared" si="3"/>
        <v>2.29E-2</v>
      </c>
      <c r="E28" s="58">
        <f t="shared" si="4"/>
        <v>-1.8282000019098632E-3</v>
      </c>
      <c r="F28" s="50">
        <f t="shared" si="9"/>
        <v>5.2441E-4</v>
      </c>
      <c r="G28" s="50">
        <f t="shared" si="10"/>
        <v>1.2008989E-5</v>
      </c>
      <c r="H28" s="50">
        <f t="shared" si="11"/>
        <v>2.7500584810000002E-7</v>
      </c>
      <c r="I28" s="50">
        <f t="shared" si="12"/>
        <v>-4.1865780043735869E-5</v>
      </c>
      <c r="J28" s="50">
        <f t="shared" si="13"/>
        <v>-9.5872636300155139E-7</v>
      </c>
      <c r="K28" s="50">
        <f t="shared" ca="1" si="5"/>
        <v>4.4016364434183676E-3</v>
      </c>
      <c r="L28" s="50">
        <f t="shared" ca="1" si="14"/>
        <v>3.8810862135539889E-5</v>
      </c>
      <c r="M28" s="50">
        <f t="shared" ca="1" si="6"/>
        <v>1091.1551348835442</v>
      </c>
      <c r="N28" s="50">
        <f t="shared" ca="1" si="7"/>
        <v>22348.952954570668</v>
      </c>
      <c r="O28" s="50">
        <f t="shared" ca="1" si="8"/>
        <v>20805.847395093235</v>
      </c>
      <c r="P28" s="16">
        <f t="shared" ca="1" si="15"/>
        <v>-6.2298364453282308E-3</v>
      </c>
      <c r="Q28" s="16"/>
      <c r="R28" s="16"/>
      <c r="S28" s="16"/>
      <c r="T28" s="16"/>
    </row>
    <row r="29" spans="1:20" x14ac:dyDescent="0.2">
      <c r="A29" s="57">
        <v>582</v>
      </c>
      <c r="B29" s="57">
        <v>1.5124400000786409E-2</v>
      </c>
      <c r="C29" s="16"/>
      <c r="D29" s="58">
        <f t="shared" si="3"/>
        <v>5.8200000000000002E-2</v>
      </c>
      <c r="E29" s="58">
        <f t="shared" si="4"/>
        <v>1.5124400000786409E-2</v>
      </c>
      <c r="F29" s="50">
        <f t="shared" si="9"/>
        <v>3.3872400000000001E-3</v>
      </c>
      <c r="G29" s="50">
        <f t="shared" si="10"/>
        <v>1.97137368E-4</v>
      </c>
      <c r="H29" s="50">
        <f t="shared" si="11"/>
        <v>1.14733948176E-5</v>
      </c>
      <c r="I29" s="50">
        <f t="shared" si="12"/>
        <v>8.8024008004576897E-4</v>
      </c>
      <c r="J29" s="50">
        <f t="shared" si="13"/>
        <v>5.1229972658663756E-5</v>
      </c>
      <c r="K29" s="50">
        <f t="shared" ca="1" si="5"/>
        <v>5.4405309232507669E-4</v>
      </c>
      <c r="L29" s="50">
        <f t="shared" ca="1" si="14"/>
        <v>2.1258651597107792E-4</v>
      </c>
      <c r="M29" s="50">
        <f t="shared" ca="1" si="6"/>
        <v>752.95689225316539</v>
      </c>
      <c r="N29" s="50">
        <f t="shared" ca="1" si="7"/>
        <v>13659.248214995789</v>
      </c>
      <c r="O29" s="50">
        <f t="shared" ca="1" si="8"/>
        <v>11772.907325886168</v>
      </c>
      <c r="P29" s="16">
        <f t="shared" ca="1" si="15"/>
        <v>1.4580346908461331E-2</v>
      </c>
      <c r="Q29" s="16"/>
      <c r="R29" s="16"/>
      <c r="S29" s="16"/>
      <c r="T29" s="16"/>
    </row>
    <row r="30" spans="1:20" x14ac:dyDescent="0.2">
      <c r="A30" s="57">
        <v>601</v>
      </c>
      <c r="B30" s="57">
        <v>5.5142000055639073E-3</v>
      </c>
      <c r="C30" s="16"/>
      <c r="D30" s="58">
        <f t="shared" si="3"/>
        <v>6.0100000000000001E-2</v>
      </c>
      <c r="E30" s="58">
        <f t="shared" si="4"/>
        <v>5.5142000055639073E-3</v>
      </c>
      <c r="F30" s="50">
        <f t="shared" si="9"/>
        <v>3.6120100000000001E-3</v>
      </c>
      <c r="G30" s="50">
        <f t="shared" si="10"/>
        <v>2.1708180100000002E-4</v>
      </c>
      <c r="H30" s="50">
        <f t="shared" si="11"/>
        <v>1.3046616240100002E-5</v>
      </c>
      <c r="I30" s="50">
        <f t="shared" si="12"/>
        <v>3.3140342033439085E-4</v>
      </c>
      <c r="J30" s="50">
        <f t="shared" si="13"/>
        <v>1.9917345562096891E-5</v>
      </c>
      <c r="K30" s="50">
        <f t="shared" ca="1" si="5"/>
        <v>3.6525172806553476E-4</v>
      </c>
      <c r="L30" s="50">
        <f t="shared" ca="1" si="14"/>
        <v>2.651166836435346E-5</v>
      </c>
      <c r="M30" s="50">
        <f t="shared" ca="1" si="6"/>
        <v>737.17705898931194</v>
      </c>
      <c r="N30" s="50">
        <f t="shared" ca="1" si="7"/>
        <v>13270.170071582015</v>
      </c>
      <c r="O30" s="50">
        <f t="shared" ca="1" si="8"/>
        <v>11379.632514220977</v>
      </c>
      <c r="P30" s="16">
        <f t="shared" ca="1" si="15"/>
        <v>5.1489482774983728E-3</v>
      </c>
      <c r="Q30" s="16"/>
      <c r="R30" s="16"/>
      <c r="S30" s="16"/>
      <c r="T30" s="16"/>
    </row>
    <row r="31" spans="1:20" x14ac:dyDescent="0.2">
      <c r="A31" s="57">
        <v>789</v>
      </c>
      <c r="B31" s="57">
        <v>4.9238000065088272E-3</v>
      </c>
      <c r="C31" s="16"/>
      <c r="D31" s="58">
        <f t="shared" si="3"/>
        <v>7.8899999999999998E-2</v>
      </c>
      <c r="E31" s="58">
        <f t="shared" si="4"/>
        <v>4.9238000065088272E-3</v>
      </c>
      <c r="F31" s="50">
        <f t="shared" si="9"/>
        <v>6.2252099999999993E-3</v>
      </c>
      <c r="G31" s="50">
        <f t="shared" si="10"/>
        <v>4.911690689999999E-4</v>
      </c>
      <c r="H31" s="50">
        <f t="shared" si="11"/>
        <v>3.8753239544099989E-5</v>
      </c>
      <c r="I31" s="50">
        <f t="shared" si="12"/>
        <v>3.8848782051354645E-4</v>
      </c>
      <c r="J31" s="50">
        <f t="shared" si="13"/>
        <v>3.0651689038518816E-5</v>
      </c>
      <c r="K31" s="50">
        <f t="shared" ca="1" si="5"/>
        <v>-1.2452010944582967E-3</v>
      </c>
      <c r="L31" s="50">
        <f t="shared" ca="1" si="14"/>
        <v>3.8056574583733589E-5</v>
      </c>
      <c r="M31" s="50">
        <f t="shared" ca="1" si="6"/>
        <v>593.25076048389633</v>
      </c>
      <c r="N31" s="50">
        <f t="shared" ca="1" si="7"/>
        <v>9809.7022785343506</v>
      </c>
      <c r="O31" s="50">
        <f t="shared" ca="1" si="8"/>
        <v>7942.2847982079402</v>
      </c>
      <c r="P31" s="16">
        <f t="shared" ca="1" si="15"/>
        <v>6.1690011009671239E-3</v>
      </c>
      <c r="Q31" s="16"/>
      <c r="R31" s="16"/>
      <c r="S31" s="16"/>
      <c r="T31" s="16"/>
    </row>
    <row r="32" spans="1:20" x14ac:dyDescent="0.2">
      <c r="A32" s="57">
        <v>796</v>
      </c>
      <c r="B32" s="57">
        <v>5.383200004871469E-3</v>
      </c>
      <c r="C32" s="16"/>
      <c r="D32" s="58">
        <f t="shared" si="3"/>
        <v>7.9600000000000004E-2</v>
      </c>
      <c r="E32" s="58">
        <f t="shared" si="4"/>
        <v>5.383200004871469E-3</v>
      </c>
      <c r="F32" s="50">
        <f t="shared" si="9"/>
        <v>6.3361600000000004E-3</v>
      </c>
      <c r="G32" s="50">
        <f t="shared" si="10"/>
        <v>5.0435833600000007E-4</v>
      </c>
      <c r="H32" s="50">
        <f t="shared" si="11"/>
        <v>4.0146923545600006E-5</v>
      </c>
      <c r="I32" s="50">
        <f t="shared" si="12"/>
        <v>4.2850272038776895E-4</v>
      </c>
      <c r="J32" s="50">
        <f t="shared" si="13"/>
        <v>3.4108816542866409E-5</v>
      </c>
      <c r="K32" s="50">
        <f t="shared" ca="1" si="5"/>
        <v>-1.2995968841926992E-3</v>
      </c>
      <c r="L32" s="50">
        <f t="shared" ca="1" si="14"/>
        <v>4.4659774260485723E-5</v>
      </c>
      <c r="M32" s="50">
        <f t="shared" ca="1" si="6"/>
        <v>588.30540458637233</v>
      </c>
      <c r="N32" s="50">
        <f t="shared" ca="1" si="7"/>
        <v>9693.948114819188</v>
      </c>
      <c r="O32" s="50">
        <f t="shared" ca="1" si="8"/>
        <v>7829.4813967907285</v>
      </c>
      <c r="P32" s="16">
        <f t="shared" ca="1" si="15"/>
        <v>6.6827968890641682E-3</v>
      </c>
      <c r="Q32" s="16"/>
      <c r="R32" s="16"/>
      <c r="S32" s="16"/>
      <c r="T32" s="16"/>
    </row>
    <row r="33" spans="1:20" x14ac:dyDescent="0.2">
      <c r="A33" s="57">
        <v>800</v>
      </c>
      <c r="B33" s="57">
        <v>5.3600000028382055E-3</v>
      </c>
      <c r="C33" s="16"/>
      <c r="D33" s="58">
        <f t="shared" si="3"/>
        <v>0.08</v>
      </c>
      <c r="E33" s="58">
        <f t="shared" si="4"/>
        <v>5.3600000028382055E-3</v>
      </c>
      <c r="F33" s="50">
        <f t="shared" si="9"/>
        <v>6.4000000000000003E-3</v>
      </c>
      <c r="G33" s="50">
        <f t="shared" si="10"/>
        <v>5.1200000000000009E-4</v>
      </c>
      <c r="H33" s="50">
        <f t="shared" si="11"/>
        <v>4.0960000000000001E-5</v>
      </c>
      <c r="I33" s="50">
        <f t="shared" si="12"/>
        <v>4.2880000022705645E-4</v>
      </c>
      <c r="J33" s="50">
        <f t="shared" si="13"/>
        <v>3.4304000018164515E-5</v>
      </c>
      <c r="K33" s="50">
        <f t="shared" ca="1" si="5"/>
        <v>-1.3305007151879367E-3</v>
      </c>
      <c r="L33" s="50">
        <f t="shared" ca="1" si="14"/>
        <v>4.4762799857908323E-5</v>
      </c>
      <c r="M33" s="50">
        <f t="shared" ca="1" si="6"/>
        <v>585.49238382816839</v>
      </c>
      <c r="N33" s="50">
        <f t="shared" ca="1" si="7"/>
        <v>9628.2082626398114</v>
      </c>
      <c r="O33" s="50">
        <f t="shared" ca="1" si="8"/>
        <v>7765.4898508450979</v>
      </c>
      <c r="P33" s="16">
        <f t="shared" ca="1" si="15"/>
        <v>6.6905007180261423E-3</v>
      </c>
      <c r="Q33" s="16"/>
      <c r="R33" s="16"/>
      <c r="S33" s="16"/>
      <c r="T33" s="16"/>
    </row>
    <row r="34" spans="1:20" x14ac:dyDescent="0.2">
      <c r="A34" s="57">
        <v>804</v>
      </c>
      <c r="B34" s="57">
        <v>6.3368000046466477E-3</v>
      </c>
      <c r="C34" s="16"/>
      <c r="D34" s="58">
        <f t="shared" si="3"/>
        <v>8.0399999999999999E-2</v>
      </c>
      <c r="E34" s="58">
        <f t="shared" si="4"/>
        <v>6.3368000046466477E-3</v>
      </c>
      <c r="F34" s="50">
        <f t="shared" si="9"/>
        <v>6.46416E-3</v>
      </c>
      <c r="G34" s="50">
        <f t="shared" si="10"/>
        <v>5.1971846399999995E-4</v>
      </c>
      <c r="H34" s="50">
        <f t="shared" si="11"/>
        <v>4.17853645056E-5</v>
      </c>
      <c r="I34" s="50">
        <f t="shared" si="12"/>
        <v>5.0947872037359048E-4</v>
      </c>
      <c r="J34" s="50">
        <f t="shared" si="13"/>
        <v>4.0962089118036672E-5</v>
      </c>
      <c r="K34" s="50">
        <f t="shared" ca="1" si="5"/>
        <v>-1.361274017147235E-3</v>
      </c>
      <c r="L34" s="50">
        <f t="shared" ca="1" si="14"/>
        <v>5.9260343645017843E-5</v>
      </c>
      <c r="M34" s="50">
        <f t="shared" ca="1" si="6"/>
        <v>582.6887190463425</v>
      </c>
      <c r="N34" s="50">
        <f t="shared" ca="1" si="7"/>
        <v>9562.762334201343</v>
      </c>
      <c r="O34" s="50">
        <f t="shared" ca="1" si="8"/>
        <v>7701.837153299608</v>
      </c>
      <c r="P34" s="16">
        <f t="shared" ca="1" si="15"/>
        <v>7.6980740217938827E-3</v>
      </c>
      <c r="Q34" s="16"/>
      <c r="R34" s="16"/>
      <c r="S34" s="16"/>
      <c r="T34" s="16"/>
    </row>
    <row r="35" spans="1:20" x14ac:dyDescent="0.2">
      <c r="A35" s="57">
        <v>816</v>
      </c>
      <c r="B35" s="57">
        <v>1.126720000320347E-2</v>
      </c>
      <c r="C35" s="16"/>
      <c r="D35" s="58">
        <f t="shared" si="3"/>
        <v>8.1600000000000006E-2</v>
      </c>
      <c r="E35" s="58">
        <f t="shared" si="4"/>
        <v>1.126720000320347E-2</v>
      </c>
      <c r="F35" s="50">
        <f t="shared" si="9"/>
        <v>6.6585600000000009E-3</v>
      </c>
      <c r="G35" s="50">
        <f t="shared" si="10"/>
        <v>5.4333849600000006E-4</v>
      </c>
      <c r="H35" s="50">
        <f t="shared" si="11"/>
        <v>4.4336421273600013E-5</v>
      </c>
      <c r="I35" s="50">
        <f t="shared" si="12"/>
        <v>9.1940352026140325E-4</v>
      </c>
      <c r="J35" s="50">
        <f t="shared" si="13"/>
        <v>7.5023327253330517E-5</v>
      </c>
      <c r="K35" s="50">
        <f t="shared" ca="1" si="5"/>
        <v>-1.452810748809485E-3</v>
      </c>
      <c r="L35" s="50">
        <f t="shared" ca="1" si="14"/>
        <v>1.6179867353132519E-4</v>
      </c>
      <c r="M35" s="50">
        <f t="shared" ca="1" si="6"/>
        <v>574.33367217242039</v>
      </c>
      <c r="N35" s="50">
        <f t="shared" ca="1" si="7"/>
        <v>9368.1808951718122</v>
      </c>
      <c r="O35" s="50">
        <f t="shared" ca="1" si="8"/>
        <v>7512.9027212893325</v>
      </c>
      <c r="P35" s="16">
        <f t="shared" ca="1" si="15"/>
        <v>1.2720010752012956E-2</v>
      </c>
      <c r="Q35" s="16"/>
      <c r="R35" s="16"/>
      <c r="S35" s="16"/>
      <c r="T35" s="16"/>
    </row>
    <row r="36" spans="1:20" x14ac:dyDescent="0.2">
      <c r="A36" s="57">
        <v>819</v>
      </c>
      <c r="B36" s="57">
        <v>3.2498000000487082E-3</v>
      </c>
      <c r="C36" s="16"/>
      <c r="D36" s="58">
        <f t="shared" si="3"/>
        <v>8.1900000000000001E-2</v>
      </c>
      <c r="E36" s="58">
        <f t="shared" si="4"/>
        <v>3.2498000000487082E-3</v>
      </c>
      <c r="F36" s="50">
        <f t="shared" si="9"/>
        <v>6.7076100000000001E-3</v>
      </c>
      <c r="G36" s="50">
        <f t="shared" si="10"/>
        <v>5.4935325899999998E-4</v>
      </c>
      <c r="H36" s="50">
        <f t="shared" si="11"/>
        <v>4.4992031912100003E-5</v>
      </c>
      <c r="I36" s="50">
        <f t="shared" si="12"/>
        <v>2.6615862000398918E-4</v>
      </c>
      <c r="J36" s="50">
        <f t="shared" si="13"/>
        <v>2.1798390978326714E-5</v>
      </c>
      <c r="K36" s="50">
        <f t="shared" ca="1" si="5"/>
        <v>-1.4755113752682532E-3</v>
      </c>
      <c r="L36" s="50">
        <f t="shared" ca="1" si="14"/>
        <v>2.2328567593699868E-5</v>
      </c>
      <c r="M36" s="50">
        <f t="shared" ca="1" si="6"/>
        <v>572.25798125342999</v>
      </c>
      <c r="N36" s="50">
        <f t="shared" ca="1" si="7"/>
        <v>9319.9455792833887</v>
      </c>
      <c r="O36" s="50">
        <f t="shared" ca="1" si="8"/>
        <v>7466.1413127737542</v>
      </c>
      <c r="P36" s="16">
        <f t="shared" ca="1" si="15"/>
        <v>4.7253113753169609E-3</v>
      </c>
      <c r="Q36" s="16"/>
      <c r="R36" s="16"/>
      <c r="S36" s="16"/>
      <c r="T36" s="16"/>
    </row>
    <row r="37" spans="1:20" x14ac:dyDescent="0.2">
      <c r="A37" s="57">
        <v>872</v>
      </c>
      <c r="B37" s="57">
        <v>3.942399998777546E-3</v>
      </c>
      <c r="C37" s="16"/>
      <c r="D37" s="58">
        <f t="shared" si="3"/>
        <v>8.72E-2</v>
      </c>
      <c r="E37" s="58">
        <f t="shared" si="4"/>
        <v>3.942399998777546E-3</v>
      </c>
      <c r="F37" s="50">
        <f t="shared" si="9"/>
        <v>7.6038399999999997E-3</v>
      </c>
      <c r="G37" s="50">
        <f t="shared" si="10"/>
        <v>6.6305484800000002E-4</v>
      </c>
      <c r="H37" s="50">
        <f t="shared" si="11"/>
        <v>5.7818382745599999E-5</v>
      </c>
      <c r="I37" s="50">
        <f t="shared" si="12"/>
        <v>3.4377727989340199E-4</v>
      </c>
      <c r="J37" s="50">
        <f t="shared" si="13"/>
        <v>2.9977378806704653E-5</v>
      </c>
      <c r="K37" s="50">
        <f t="shared" ca="1" si="5"/>
        <v>-1.8644492079563312E-3</v>
      </c>
      <c r="L37" s="50">
        <f t="shared" ca="1" si="14"/>
        <v>3.371949770974586E-5</v>
      </c>
      <c r="M37" s="50">
        <f t="shared" ca="1" si="6"/>
        <v>536.43968714951063</v>
      </c>
      <c r="N37" s="50">
        <f t="shared" ca="1" si="7"/>
        <v>8494.457201092313</v>
      </c>
      <c r="O37" s="50">
        <f t="shared" ca="1" si="8"/>
        <v>6670.6751972376487</v>
      </c>
      <c r="P37" s="16">
        <f t="shared" ca="1" si="15"/>
        <v>5.8068492067338776E-3</v>
      </c>
      <c r="Q37" s="16"/>
      <c r="R37" s="16"/>
      <c r="S37" s="16"/>
      <c r="T37" s="16"/>
    </row>
    <row r="38" spans="1:20" x14ac:dyDescent="0.2">
      <c r="A38" s="57">
        <v>1041</v>
      </c>
      <c r="B38" s="57">
        <v>-1.0378000006312504E-3</v>
      </c>
      <c r="C38" s="16"/>
      <c r="D38" s="58">
        <f t="shared" si="3"/>
        <v>0.1041</v>
      </c>
      <c r="E38" s="58">
        <f t="shared" si="4"/>
        <v>-1.0378000006312504E-3</v>
      </c>
      <c r="F38" s="50">
        <f t="shared" si="9"/>
        <v>1.0836809999999999E-2</v>
      </c>
      <c r="G38" s="50">
        <f t="shared" si="10"/>
        <v>1.1281119209999998E-3</v>
      </c>
      <c r="H38" s="50">
        <f t="shared" si="11"/>
        <v>1.1743645097609997E-4</v>
      </c>
      <c r="I38" s="50">
        <f t="shared" si="12"/>
        <v>-1.0803498006571317E-4</v>
      </c>
      <c r="J38" s="50">
        <f t="shared" si="13"/>
        <v>-1.124644142484074E-5</v>
      </c>
      <c r="K38" s="50">
        <f t="shared" ca="1" si="5"/>
        <v>-2.9516100661780885E-3</v>
      </c>
      <c r="L38" s="50">
        <f t="shared" ca="1" si="14"/>
        <v>3.6626689669883926E-6</v>
      </c>
      <c r="M38" s="50">
        <f t="shared" ca="1" si="6"/>
        <v>432.59362356404313</v>
      </c>
      <c r="N38" s="50">
        <f t="shared" ca="1" si="7"/>
        <v>6183.8900413995743</v>
      </c>
      <c r="O38" s="50">
        <f t="shared" ca="1" si="8"/>
        <v>4501.4441788366248</v>
      </c>
      <c r="P38" s="16">
        <f t="shared" ca="1" si="15"/>
        <v>1.9138100655468381E-3</v>
      </c>
      <c r="Q38" s="16"/>
      <c r="R38" s="16"/>
      <c r="S38" s="16"/>
      <c r="T38" s="16"/>
    </row>
    <row r="39" spans="1:20" x14ac:dyDescent="0.2">
      <c r="A39" s="57">
        <v>1041</v>
      </c>
      <c r="B39" s="57">
        <v>9.6219999977620319E-4</v>
      </c>
      <c r="C39" s="16"/>
      <c r="D39" s="58">
        <f t="shared" si="3"/>
        <v>0.1041</v>
      </c>
      <c r="E39" s="58">
        <f t="shared" si="4"/>
        <v>9.6219999977620319E-4</v>
      </c>
      <c r="F39" s="50">
        <f t="shared" si="9"/>
        <v>1.0836809999999999E-2</v>
      </c>
      <c r="G39" s="50">
        <f t="shared" si="10"/>
        <v>1.1281119209999998E-3</v>
      </c>
      <c r="H39" s="50">
        <f t="shared" si="11"/>
        <v>1.1743645097609997E-4</v>
      </c>
      <c r="I39" s="50">
        <f t="shared" si="12"/>
        <v>1.0016501997670275E-4</v>
      </c>
      <c r="J39" s="50">
        <f t="shared" si="13"/>
        <v>1.0427178579574756E-5</v>
      </c>
      <c r="K39" s="50">
        <f t="shared" ca="1" si="5"/>
        <v>-2.9516100661780885E-3</v>
      </c>
      <c r="L39" s="50">
        <f t="shared" ca="1" si="14"/>
        <v>1.5317909232365138E-5</v>
      </c>
      <c r="M39" s="50">
        <f t="shared" ca="1" si="6"/>
        <v>432.59362356404313</v>
      </c>
      <c r="N39" s="50">
        <f t="shared" ca="1" si="7"/>
        <v>6183.8900413995743</v>
      </c>
      <c r="O39" s="50">
        <f t="shared" ca="1" si="8"/>
        <v>4501.4441788366248</v>
      </c>
      <c r="P39" s="16">
        <f t="shared" ca="1" si="15"/>
        <v>3.9138100659542917E-3</v>
      </c>
      <c r="Q39" s="16"/>
      <c r="R39" s="16"/>
      <c r="S39" s="16"/>
      <c r="T39" s="16"/>
    </row>
    <row r="40" spans="1:20" x14ac:dyDescent="0.2">
      <c r="A40" s="57">
        <v>1210</v>
      </c>
      <c r="B40" s="57">
        <v>-2.0179999992251396E-3</v>
      </c>
      <c r="C40" s="16"/>
      <c r="D40" s="58">
        <f t="shared" si="3"/>
        <v>0.121</v>
      </c>
      <c r="E40" s="58">
        <f t="shared" si="4"/>
        <v>-2.0179999992251396E-3</v>
      </c>
      <c r="F40" s="50">
        <f t="shared" si="9"/>
        <v>1.4641E-2</v>
      </c>
      <c r="G40" s="50">
        <f t="shared" si="10"/>
        <v>1.7715609999999998E-3</v>
      </c>
      <c r="H40" s="50">
        <f t="shared" si="11"/>
        <v>2.1435888099999997E-4</v>
      </c>
      <c r="I40" s="50">
        <f t="shared" si="12"/>
        <v>-2.4417799990624189E-4</v>
      </c>
      <c r="J40" s="50">
        <f t="shared" si="13"/>
        <v>-2.9545537988655269E-5</v>
      </c>
      <c r="K40" s="50">
        <f t="shared" ca="1" si="5"/>
        <v>-3.8057684371804196E-3</v>
      </c>
      <c r="L40" s="50">
        <f t="shared" ca="1" si="14"/>
        <v>3.196115987749062E-6</v>
      </c>
      <c r="M40" s="50">
        <f t="shared" ca="1" si="6"/>
        <v>343.48225446656687</v>
      </c>
      <c r="N40" s="50">
        <f t="shared" ca="1" si="7"/>
        <v>4323.2311350376231</v>
      </c>
      <c r="O40" s="50">
        <f t="shared" ca="1" si="8"/>
        <v>2839.5107618363327</v>
      </c>
      <c r="P40" s="16">
        <f t="shared" ca="1" si="15"/>
        <v>1.78776843795528E-3</v>
      </c>
      <c r="Q40" s="16"/>
      <c r="R40" s="16"/>
      <c r="S40" s="16"/>
      <c r="T40" s="16"/>
    </row>
    <row r="41" spans="1:20" x14ac:dyDescent="0.2">
      <c r="A41" s="57">
        <v>1233</v>
      </c>
      <c r="B41" s="57">
        <v>-1.1513999925227836E-3</v>
      </c>
      <c r="C41" s="16"/>
      <c r="D41" s="58">
        <f t="shared" si="3"/>
        <v>0.12330000000000001</v>
      </c>
      <c r="E41" s="58">
        <f t="shared" si="4"/>
        <v>-1.1513999925227836E-3</v>
      </c>
      <c r="F41" s="50">
        <f t="shared" si="9"/>
        <v>1.5202890000000002E-2</v>
      </c>
      <c r="G41" s="50">
        <f t="shared" si="10"/>
        <v>1.8745163370000003E-3</v>
      </c>
      <c r="H41" s="50">
        <f t="shared" si="11"/>
        <v>2.3112786435210006E-4</v>
      </c>
      <c r="I41" s="50">
        <f t="shared" si="12"/>
        <v>-1.4196761907805922E-4</v>
      </c>
      <c r="J41" s="50">
        <f t="shared" si="13"/>
        <v>-1.7504607432324702E-5</v>
      </c>
      <c r="K41" s="50">
        <f t="shared" ca="1" si="5"/>
        <v>-3.9040018357415903E-3</v>
      </c>
      <c r="L41" s="50">
        <f t="shared" ca="1" si="14"/>
        <v>7.5768169072915721E-6</v>
      </c>
      <c r="M41" s="50">
        <f t="shared" ca="1" si="6"/>
        <v>332.42078104979942</v>
      </c>
      <c r="N41" s="50">
        <f t="shared" ca="1" si="7"/>
        <v>4102.0285032006559</v>
      </c>
      <c r="O41" s="50">
        <f t="shared" ca="1" si="8"/>
        <v>2648.9690753343357</v>
      </c>
      <c r="P41" s="16">
        <f t="shared" ca="1" si="15"/>
        <v>2.7526018432188068E-3</v>
      </c>
      <c r="Q41" s="16"/>
      <c r="R41" s="16"/>
      <c r="S41" s="16"/>
      <c r="T41" s="16"/>
    </row>
    <row r="42" spans="1:20" x14ac:dyDescent="0.2">
      <c r="A42" s="57">
        <v>1233</v>
      </c>
      <c r="B42" s="57">
        <v>1.8486000044504181E-3</v>
      </c>
      <c r="C42" s="16"/>
      <c r="D42" s="58">
        <f t="shared" si="3"/>
        <v>0.12330000000000001</v>
      </c>
      <c r="E42" s="58">
        <f t="shared" si="4"/>
        <v>1.8486000044504181E-3</v>
      </c>
      <c r="F42" s="50">
        <f t="shared" si="9"/>
        <v>1.5202890000000002E-2</v>
      </c>
      <c r="G42" s="50">
        <f t="shared" si="10"/>
        <v>1.8745163370000003E-3</v>
      </c>
      <c r="H42" s="50">
        <f t="shared" si="11"/>
        <v>2.3112786435210006E-4</v>
      </c>
      <c r="I42" s="50">
        <f t="shared" si="12"/>
        <v>2.2793238054873656E-4</v>
      </c>
      <c r="J42" s="50">
        <f t="shared" si="13"/>
        <v>2.810406252165922E-5</v>
      </c>
      <c r="K42" s="50">
        <f t="shared" ca="1" si="5"/>
        <v>-3.9040018357415903E-3</v>
      </c>
      <c r="L42" s="50">
        <f t="shared" ca="1" si="14"/>
        <v>3.309242793178048E-5</v>
      </c>
      <c r="M42" s="50">
        <f t="shared" ca="1" si="6"/>
        <v>332.42078104979942</v>
      </c>
      <c r="N42" s="50">
        <f t="shared" ca="1" si="7"/>
        <v>4102.0285032006559</v>
      </c>
      <c r="O42" s="50">
        <f t="shared" ca="1" si="8"/>
        <v>2648.9690753343357</v>
      </c>
      <c r="P42" s="16">
        <f t="shared" ca="1" si="15"/>
        <v>5.7526018401920084E-3</v>
      </c>
      <c r="Q42" s="16"/>
      <c r="R42" s="16"/>
      <c r="S42" s="16"/>
      <c r="T42" s="16"/>
    </row>
    <row r="43" spans="1:20" x14ac:dyDescent="0.2">
      <c r="A43" s="57">
        <v>1251</v>
      </c>
      <c r="B43" s="57">
        <v>4.7442000068258494E-3</v>
      </c>
      <c r="C43" s="16"/>
      <c r="D43" s="58">
        <f t="shared" si="3"/>
        <v>0.12509999999999999</v>
      </c>
      <c r="E43" s="58">
        <f t="shared" si="4"/>
        <v>4.7442000068258494E-3</v>
      </c>
      <c r="F43" s="50">
        <f t="shared" si="9"/>
        <v>1.5650009999999999E-2</v>
      </c>
      <c r="G43" s="50">
        <f t="shared" si="10"/>
        <v>1.9578162509999997E-3</v>
      </c>
      <c r="H43" s="50">
        <f t="shared" si="11"/>
        <v>2.4492281300009998E-4</v>
      </c>
      <c r="I43" s="50">
        <f t="shared" si="12"/>
        <v>5.9349942085391372E-4</v>
      </c>
      <c r="J43" s="50">
        <f t="shared" si="13"/>
        <v>7.4246777548824596E-5</v>
      </c>
      <c r="K43" s="50">
        <f t="shared" ca="1" si="5"/>
        <v>-3.9778698217676368E-3</v>
      </c>
      <c r="L43" s="50">
        <f t="shared" ca="1" si="14"/>
        <v>7.6074502094860809E-5</v>
      </c>
      <c r="M43" s="50">
        <f t="shared" ca="1" si="6"/>
        <v>323.93521458530608</v>
      </c>
      <c r="N43" s="50">
        <f t="shared" ca="1" si="7"/>
        <v>3934.0043262420891</v>
      </c>
      <c r="O43" s="50">
        <f t="shared" ca="1" si="8"/>
        <v>2505.4682298122088</v>
      </c>
      <c r="P43" s="16">
        <f t="shared" ca="1" si="15"/>
        <v>8.7220698285934862E-3</v>
      </c>
      <c r="Q43" s="16"/>
      <c r="R43" s="16"/>
      <c r="S43" s="16"/>
      <c r="T43" s="16"/>
    </row>
    <row r="44" spans="1:20" x14ac:dyDescent="0.2">
      <c r="A44" s="57">
        <v>1274</v>
      </c>
      <c r="B44" s="57">
        <v>6.1080000159563497E-4</v>
      </c>
      <c r="C44" s="16"/>
      <c r="D44" s="58">
        <f t="shared" si="3"/>
        <v>0.12740000000000001</v>
      </c>
      <c r="E44" s="58">
        <f t="shared" si="4"/>
        <v>6.1080000159563497E-4</v>
      </c>
      <c r="F44" s="50">
        <f t="shared" si="9"/>
        <v>1.6230760000000004E-2</v>
      </c>
      <c r="G44" s="50">
        <f t="shared" si="10"/>
        <v>2.0677988240000006E-3</v>
      </c>
      <c r="H44" s="50">
        <f t="shared" si="11"/>
        <v>2.6343757017760011E-4</v>
      </c>
      <c r="I44" s="50">
        <f t="shared" si="12"/>
        <v>7.7815920203283905E-5</v>
      </c>
      <c r="J44" s="50">
        <f t="shared" si="13"/>
        <v>9.9137482338983712E-6</v>
      </c>
      <c r="K44" s="50">
        <f t="shared" ca="1" si="5"/>
        <v>-4.0684101652730337E-3</v>
      </c>
      <c r="L44" s="50">
        <f t="shared" ca="1" si="14"/>
        <v>2.1895007785727114E-5</v>
      </c>
      <c r="M44" s="50">
        <f t="shared" ca="1" si="6"/>
        <v>313.30869351303477</v>
      </c>
      <c r="N44" s="50">
        <f t="shared" ca="1" si="7"/>
        <v>3725.712064089787</v>
      </c>
      <c r="O44" s="50">
        <f t="shared" ca="1" si="8"/>
        <v>2329.1568252189782</v>
      </c>
      <c r="P44" s="16">
        <f t="shared" ca="1" si="15"/>
        <v>4.6792101668686687E-3</v>
      </c>
      <c r="Q44" s="16"/>
      <c r="R44" s="16"/>
      <c r="S44" s="16"/>
      <c r="T44" s="16"/>
    </row>
    <row r="45" spans="1:20" x14ac:dyDescent="0.2">
      <c r="A45" s="57">
        <v>1435</v>
      </c>
      <c r="B45" s="57">
        <v>-6.3230000014300458E-3</v>
      </c>
      <c r="C45" s="16"/>
      <c r="D45" s="58">
        <f t="shared" si="3"/>
        <v>0.14349999999999999</v>
      </c>
      <c r="E45" s="58">
        <f t="shared" si="4"/>
        <v>-6.3230000014300458E-3</v>
      </c>
      <c r="F45" s="50">
        <f t="shared" si="9"/>
        <v>2.0592249999999996E-2</v>
      </c>
      <c r="G45" s="50">
        <f t="shared" si="10"/>
        <v>2.9549878749999992E-3</v>
      </c>
      <c r="H45" s="50">
        <f t="shared" si="11"/>
        <v>4.2404076006249985E-4</v>
      </c>
      <c r="I45" s="50">
        <f t="shared" si="12"/>
        <v>-9.0735050020521147E-4</v>
      </c>
      <c r="J45" s="50">
        <f t="shared" si="13"/>
        <v>-1.3020479677944784E-4</v>
      </c>
      <c r="K45" s="50">
        <f t="shared" ca="1" si="5"/>
        <v>-4.5813553147884371E-3</v>
      </c>
      <c r="L45" s="50">
        <f t="shared" ca="1" si="14"/>
        <v>3.0333262145069474E-6</v>
      </c>
      <c r="M45" s="50">
        <f t="shared" ca="1" si="6"/>
        <v>245.45354304159997</v>
      </c>
      <c r="N45" s="50">
        <f t="shared" ca="1" si="7"/>
        <v>2459.163025780877</v>
      </c>
      <c r="O45" s="50">
        <f t="shared" ca="1" si="8"/>
        <v>1303.9614241090721</v>
      </c>
      <c r="P45" s="16">
        <f t="shared" ca="1" si="15"/>
        <v>-1.7416446866416087E-3</v>
      </c>
      <c r="Q45" s="16"/>
      <c r="R45" s="16"/>
      <c r="S45" s="16"/>
      <c r="T45" s="16"/>
    </row>
    <row r="46" spans="1:20" x14ac:dyDescent="0.2">
      <c r="A46" s="57">
        <v>1451</v>
      </c>
      <c r="B46" s="57">
        <v>-3.4157999980379827E-3</v>
      </c>
      <c r="C46" s="16"/>
      <c r="D46" s="58">
        <f t="shared" si="3"/>
        <v>0.14510000000000001</v>
      </c>
      <c r="E46" s="58">
        <f t="shared" si="4"/>
        <v>-3.4157999980379827E-3</v>
      </c>
      <c r="F46" s="50">
        <f t="shared" si="9"/>
        <v>2.1054010000000001E-2</v>
      </c>
      <c r="G46" s="50">
        <f t="shared" si="10"/>
        <v>3.0549368510000004E-3</v>
      </c>
      <c r="H46" s="50">
        <f t="shared" si="11"/>
        <v>4.4327133708010007E-4</v>
      </c>
      <c r="I46" s="50">
        <f t="shared" si="12"/>
        <v>-4.9563257971531132E-4</v>
      </c>
      <c r="J46" s="50">
        <f t="shared" si="13"/>
        <v>-7.1916287316691672E-5</v>
      </c>
      <c r="K46" s="50">
        <f t="shared" ca="1" si="5"/>
        <v>-4.6207794105874514E-3</v>
      </c>
      <c r="L46" s="50">
        <f t="shared" ca="1" si="14"/>
        <v>1.4519753846680626E-6</v>
      </c>
      <c r="M46" s="50">
        <f t="shared" ca="1" si="6"/>
        <v>239.31025134490125</v>
      </c>
      <c r="N46" s="50">
        <f t="shared" ca="1" si="7"/>
        <v>2350.696776437996</v>
      </c>
      <c r="O46" s="50">
        <f t="shared" ca="1" si="8"/>
        <v>1220.8955268456846</v>
      </c>
      <c r="P46" s="16">
        <f t="shared" ca="1" si="15"/>
        <v>1.2049794125494687E-3</v>
      </c>
      <c r="Q46" s="16"/>
      <c r="R46" s="16"/>
      <c r="S46" s="16"/>
      <c r="T46" s="16"/>
    </row>
    <row r="47" spans="1:20" x14ac:dyDescent="0.2">
      <c r="A47" s="57">
        <v>1451</v>
      </c>
      <c r="B47" s="57">
        <v>1.5841999993426725E-3</v>
      </c>
      <c r="C47" s="16"/>
      <c r="D47" s="58">
        <f t="shared" si="3"/>
        <v>0.14510000000000001</v>
      </c>
      <c r="E47" s="58">
        <f t="shared" si="4"/>
        <v>1.5841999993426725E-3</v>
      </c>
      <c r="F47" s="50">
        <f t="shared" si="9"/>
        <v>2.1054010000000001E-2</v>
      </c>
      <c r="G47" s="50">
        <f t="shared" si="10"/>
        <v>3.0549368510000004E-3</v>
      </c>
      <c r="H47" s="50">
        <f t="shared" si="11"/>
        <v>4.4327133708010007E-4</v>
      </c>
      <c r="I47" s="50">
        <f t="shared" si="12"/>
        <v>2.2986741990462179E-4</v>
      </c>
      <c r="J47" s="50">
        <f t="shared" si="13"/>
        <v>3.3353762628160625E-5</v>
      </c>
      <c r="K47" s="50">
        <f t="shared" ca="1" si="5"/>
        <v>-4.6207794105874514E-3</v>
      </c>
      <c r="L47" s="50">
        <f t="shared" ca="1" si="14"/>
        <v>3.8501769477656786E-5</v>
      </c>
      <c r="M47" s="50">
        <f t="shared" ca="1" si="6"/>
        <v>239.31025134490125</v>
      </c>
      <c r="N47" s="50">
        <f t="shared" ca="1" si="7"/>
        <v>2350.696776437996</v>
      </c>
      <c r="O47" s="50">
        <f t="shared" ca="1" si="8"/>
        <v>1220.8955268456846</v>
      </c>
      <c r="P47" s="16">
        <f t="shared" ca="1" si="15"/>
        <v>6.2049794099301239E-3</v>
      </c>
      <c r="Q47" s="16"/>
      <c r="R47" s="16"/>
      <c r="S47" s="16"/>
      <c r="T47" s="16"/>
    </row>
    <row r="48" spans="1:20" x14ac:dyDescent="0.2">
      <c r="A48" s="57">
        <v>1462</v>
      </c>
      <c r="B48" s="57">
        <v>-4.4796000001952052E-3</v>
      </c>
      <c r="C48" s="16"/>
      <c r="D48" s="58">
        <f t="shared" si="3"/>
        <v>0.1462</v>
      </c>
      <c r="E48" s="58">
        <f t="shared" si="4"/>
        <v>-4.4796000001952052E-3</v>
      </c>
      <c r="F48" s="50">
        <f t="shared" si="9"/>
        <v>2.1374439999999998E-2</v>
      </c>
      <c r="G48" s="50">
        <f t="shared" si="10"/>
        <v>3.1249431279999997E-3</v>
      </c>
      <c r="H48" s="50">
        <f t="shared" si="11"/>
        <v>4.5686668531359992E-4</v>
      </c>
      <c r="I48" s="50">
        <f t="shared" si="12"/>
        <v>-6.5491752002853898E-4</v>
      </c>
      <c r="J48" s="50">
        <f t="shared" si="13"/>
        <v>-9.5748941428172403E-5</v>
      </c>
      <c r="K48" s="50">
        <f t="shared" ca="1" si="5"/>
        <v>-4.6466720038344476E-3</v>
      </c>
      <c r="L48" s="50">
        <f t="shared" ca="1" si="14"/>
        <v>2.7913054400031036E-8</v>
      </c>
      <c r="M48" s="50">
        <f t="shared" ca="1" si="6"/>
        <v>235.1473156475538</v>
      </c>
      <c r="N48" s="50">
        <f t="shared" ca="1" si="7"/>
        <v>2277.8635181436794</v>
      </c>
      <c r="O48" s="50">
        <f t="shared" ca="1" si="8"/>
        <v>1165.6487584968281</v>
      </c>
      <c r="P48" s="16">
        <f t="shared" ca="1" si="15"/>
        <v>1.6707200363924243E-4</v>
      </c>
      <c r="Q48" s="16"/>
      <c r="R48" s="16"/>
      <c r="S48" s="16"/>
      <c r="T48" s="16"/>
    </row>
    <row r="49" spans="1:20" x14ac:dyDescent="0.2">
      <c r="A49" s="57">
        <v>1492</v>
      </c>
      <c r="B49" s="57">
        <v>3.4640000376384705E-4</v>
      </c>
      <c r="C49" s="16"/>
      <c r="D49" s="58">
        <f t="shared" si="3"/>
        <v>0.1492</v>
      </c>
      <c r="E49" s="58">
        <f t="shared" si="4"/>
        <v>3.4640000376384705E-4</v>
      </c>
      <c r="F49" s="50">
        <f t="shared" si="9"/>
        <v>2.2260639999999998E-2</v>
      </c>
      <c r="G49" s="50">
        <f t="shared" si="10"/>
        <v>3.3212874879999998E-3</v>
      </c>
      <c r="H49" s="50">
        <f t="shared" si="11"/>
        <v>4.9553609320959996E-4</v>
      </c>
      <c r="I49" s="50">
        <f t="shared" si="12"/>
        <v>5.1682880561565983E-5</v>
      </c>
      <c r="J49" s="50">
        <f t="shared" si="13"/>
        <v>7.711085779785645E-6</v>
      </c>
      <c r="K49" s="50">
        <f t="shared" ca="1" si="5"/>
        <v>-4.7122709574163573E-3</v>
      </c>
      <c r="L49" s="50">
        <f t="shared" ca="1" si="14"/>
        <v>2.5590151893487853E-5</v>
      </c>
      <c r="M49" s="50">
        <f t="shared" ca="1" si="6"/>
        <v>224.04181790321331</v>
      </c>
      <c r="N49" s="50">
        <f t="shared" ca="1" si="7"/>
        <v>2086.3139856955195</v>
      </c>
      <c r="O49" s="50">
        <f t="shared" ca="1" si="8"/>
        <v>1022.5448292660677</v>
      </c>
      <c r="P49" s="16">
        <f t="shared" ca="1" si="15"/>
        <v>5.0586709611802044E-3</v>
      </c>
      <c r="Q49" s="16"/>
      <c r="R49" s="16"/>
      <c r="S49" s="16"/>
      <c r="T49" s="16"/>
    </row>
    <row r="50" spans="1:20" x14ac:dyDescent="0.2">
      <c r="A50" s="57">
        <v>1695</v>
      </c>
      <c r="B50" s="57">
        <v>2.1689999994123355E-3</v>
      </c>
      <c r="C50" s="16"/>
      <c r="D50" s="58">
        <f t="shared" si="3"/>
        <v>0.16950000000000001</v>
      </c>
      <c r="E50" s="58">
        <f t="shared" si="4"/>
        <v>2.1689999994123355E-3</v>
      </c>
      <c r="F50" s="50">
        <f t="shared" si="9"/>
        <v>2.8730250000000002E-2</v>
      </c>
      <c r="G50" s="50">
        <f t="shared" si="10"/>
        <v>4.8697773750000012E-3</v>
      </c>
      <c r="H50" s="50">
        <f t="shared" si="11"/>
        <v>8.2542726506250016E-4</v>
      </c>
      <c r="I50" s="50">
        <f t="shared" si="12"/>
        <v>3.6764549990039088E-4</v>
      </c>
      <c r="J50" s="50">
        <f t="shared" si="13"/>
        <v>6.2315912233116264E-5</v>
      </c>
      <c r="K50" s="50">
        <f t="shared" ca="1" si="5"/>
        <v>-4.9632230577693788E-3</v>
      </c>
      <c r="L50" s="50">
        <f t="shared" ca="1" si="14"/>
        <v>5.0868605737394476E-5</v>
      </c>
      <c r="M50" s="50">
        <f t="shared" ca="1" si="6"/>
        <v>157.95905363025938</v>
      </c>
      <c r="N50" s="50">
        <f t="shared" ca="1" si="7"/>
        <v>1045.2412183290014</v>
      </c>
      <c r="O50" s="50">
        <f t="shared" ca="1" si="8"/>
        <v>323.06942586025161</v>
      </c>
      <c r="P50" s="16">
        <f t="shared" ca="1" si="15"/>
        <v>7.1322230571817143E-3</v>
      </c>
      <c r="Q50" s="16"/>
      <c r="R50" s="16"/>
      <c r="S50" s="16"/>
      <c r="T50" s="16"/>
    </row>
    <row r="51" spans="1:20" x14ac:dyDescent="0.2">
      <c r="A51" s="57">
        <v>1792</v>
      </c>
      <c r="B51" s="57">
        <v>6.063999971956946E-4</v>
      </c>
      <c r="C51" s="16"/>
      <c r="D51" s="58">
        <f t="shared" si="3"/>
        <v>0.1792</v>
      </c>
      <c r="E51" s="58">
        <f t="shared" si="4"/>
        <v>6.063999971956946E-4</v>
      </c>
      <c r="F51" s="50">
        <f t="shared" si="9"/>
        <v>3.2112639999999998E-2</v>
      </c>
      <c r="G51" s="50">
        <f t="shared" si="10"/>
        <v>5.7545850879999992E-3</v>
      </c>
      <c r="H51" s="50">
        <f t="shared" si="11"/>
        <v>1.0312216477695998E-3</v>
      </c>
      <c r="I51" s="50">
        <f t="shared" si="12"/>
        <v>1.0866687949746847E-4</v>
      </c>
      <c r="J51" s="50">
        <f t="shared" si="13"/>
        <v>1.947310480594635E-5</v>
      </c>
      <c r="K51" s="50">
        <f t="shared" ca="1" si="5"/>
        <v>-4.9644362882930136E-3</v>
      </c>
      <c r="L51" s="50">
        <f t="shared" ca="1" si="14"/>
        <v>3.1034216919717629E-5</v>
      </c>
      <c r="M51" s="50">
        <f t="shared" ca="1" si="6"/>
        <v>131.5769061564952</v>
      </c>
      <c r="N51" s="50">
        <f t="shared" ca="1" si="7"/>
        <v>690.62303421975673</v>
      </c>
      <c r="O51" s="50">
        <f t="shared" ca="1" si="8"/>
        <v>136.37876432859346</v>
      </c>
      <c r="P51" s="16">
        <f t="shared" ca="1" si="15"/>
        <v>5.5708362854887082E-3</v>
      </c>
      <c r="Q51" s="16"/>
      <c r="R51" s="16"/>
      <c r="S51" s="16"/>
      <c r="T51" s="16"/>
    </row>
    <row r="52" spans="1:20" x14ac:dyDescent="0.2">
      <c r="A52" s="57">
        <v>1849</v>
      </c>
      <c r="B52" s="57">
        <v>-1.724199995805975E-3</v>
      </c>
      <c r="C52" s="16"/>
      <c r="D52" s="58">
        <f t="shared" si="3"/>
        <v>0.18490000000000001</v>
      </c>
      <c r="E52" s="58">
        <f t="shared" si="4"/>
        <v>-1.724199995805975E-3</v>
      </c>
      <c r="F52" s="50">
        <f t="shared" si="9"/>
        <v>3.4188010000000005E-2</v>
      </c>
      <c r="G52" s="50">
        <f t="shared" si="10"/>
        <v>6.3213630490000011E-3</v>
      </c>
      <c r="H52" s="50">
        <f t="shared" si="11"/>
        <v>1.1688200277601003E-3</v>
      </c>
      <c r="I52" s="50">
        <f t="shared" si="12"/>
        <v>-3.1880457922452479E-4</v>
      </c>
      <c r="J52" s="50">
        <f t="shared" si="13"/>
        <v>-5.8946966698614638E-5</v>
      </c>
      <c r="K52" s="50">
        <f t="shared" ca="1" si="5"/>
        <v>-4.92934347139822E-3</v>
      </c>
      <c r="L52" s="50">
        <f t="shared" ca="1" si="14"/>
        <v>1.0272944699131537E-5</v>
      </c>
      <c r="M52" s="50">
        <f t="shared" ca="1" si="6"/>
        <v>117.51954713863273</v>
      </c>
      <c r="N52" s="50">
        <f t="shared" ca="1" si="7"/>
        <v>520.88058517148852</v>
      </c>
      <c r="O52" s="50">
        <f t="shared" ca="1" si="8"/>
        <v>65.571389937187689</v>
      </c>
      <c r="P52" s="16">
        <f t="shared" ca="1" si="15"/>
        <v>3.205143475592245E-3</v>
      </c>
      <c r="Q52" s="16"/>
      <c r="R52" s="16"/>
      <c r="S52" s="16"/>
      <c r="T52" s="16"/>
    </row>
    <row r="53" spans="1:20" x14ac:dyDescent="0.2">
      <c r="A53" s="57">
        <v>1864</v>
      </c>
      <c r="B53" s="57">
        <v>-1.8111999961547554E-3</v>
      </c>
      <c r="C53" s="16"/>
      <c r="D53" s="58">
        <f t="shared" ref="D53:D84" si="16">A53/A$18</f>
        <v>0.18640000000000001</v>
      </c>
      <c r="E53" s="58">
        <f t="shared" ref="E53:E84" si="17">B53/B$18</f>
        <v>-1.8111999961547554E-3</v>
      </c>
      <c r="F53" s="50">
        <f t="shared" si="9"/>
        <v>3.4744960000000005E-2</v>
      </c>
      <c r="G53" s="50">
        <f t="shared" si="10"/>
        <v>6.4764605440000012E-3</v>
      </c>
      <c r="H53" s="50">
        <f t="shared" si="11"/>
        <v>1.2072122454016003E-3</v>
      </c>
      <c r="I53" s="50">
        <f t="shared" si="12"/>
        <v>-3.3760767928324643E-4</v>
      </c>
      <c r="J53" s="50">
        <f t="shared" si="13"/>
        <v>-6.2930071418397138E-5</v>
      </c>
      <c r="K53" s="50">
        <f t="shared" ref="K53:K84" ca="1" si="18">+E$4+E$5*D53+E$6*D53^2</f>
        <v>-4.9157031646207949E-3</v>
      </c>
      <c r="L53" s="50">
        <f t="shared" ca="1" si="14"/>
        <v>9.6379399230156783E-6</v>
      </c>
      <c r="M53" s="50">
        <f t="shared" ref="M53:M84" ca="1" si="19">(M$1-M$2*D53+M$3*F53)^2</f>
        <v>113.99122388479564</v>
      </c>
      <c r="N53" s="50">
        <f t="shared" ref="N53:N84" ca="1" si="20">(-M$2+M$4*D53-M$5*F53)^2</f>
        <v>480.7153543438298</v>
      </c>
      <c r="O53" s="50">
        <f t="shared" ref="O53:O84" ca="1" si="21">+(M$3-D53*M$5+F53*M$6)^2</f>
        <v>51.409482549851909</v>
      </c>
      <c r="P53" s="16">
        <f t="shared" ca="1" si="15"/>
        <v>3.1045031684660395E-3</v>
      </c>
      <c r="Q53" s="16"/>
      <c r="R53" s="16"/>
      <c r="S53" s="16"/>
      <c r="T53" s="16"/>
    </row>
    <row r="54" spans="1:20" x14ac:dyDescent="0.2">
      <c r="A54" s="57">
        <v>1864</v>
      </c>
      <c r="B54" s="57">
        <v>-8.1119999958900735E-4</v>
      </c>
      <c r="C54" s="16"/>
      <c r="D54" s="58">
        <f t="shared" si="16"/>
        <v>0.18640000000000001</v>
      </c>
      <c r="E54" s="58">
        <f t="shared" si="17"/>
        <v>-8.1119999958900735E-4</v>
      </c>
      <c r="F54" s="50">
        <f t="shared" si="9"/>
        <v>3.4744960000000005E-2</v>
      </c>
      <c r="G54" s="50">
        <f t="shared" si="10"/>
        <v>6.4764605440000012E-3</v>
      </c>
      <c r="H54" s="50">
        <f t="shared" si="11"/>
        <v>1.2072122454016003E-3</v>
      </c>
      <c r="I54" s="50">
        <f t="shared" si="12"/>
        <v>-1.5120767992339099E-4</v>
      </c>
      <c r="J54" s="50">
        <f t="shared" si="13"/>
        <v>-2.8185111537720082E-5</v>
      </c>
      <c r="K54" s="50">
        <f t="shared" ca="1" si="18"/>
        <v>-4.9157031646207949E-3</v>
      </c>
      <c r="L54" s="50">
        <f t="shared" ca="1" si="14"/>
        <v>1.6846946231755962E-5</v>
      </c>
      <c r="M54" s="50">
        <f t="shared" ca="1" si="19"/>
        <v>113.99122388479564</v>
      </c>
      <c r="N54" s="50">
        <f t="shared" ca="1" si="20"/>
        <v>480.7153543438298</v>
      </c>
      <c r="O54" s="50">
        <f t="shared" ca="1" si="21"/>
        <v>51.409482549851909</v>
      </c>
      <c r="P54" s="16">
        <f t="shared" ca="1" si="15"/>
        <v>4.1045031650317875E-3</v>
      </c>
      <c r="Q54" s="16"/>
      <c r="R54" s="16"/>
      <c r="S54" s="16"/>
      <c r="T54" s="16"/>
    </row>
    <row r="55" spans="1:20" x14ac:dyDescent="0.2">
      <c r="A55" s="57">
        <v>1872</v>
      </c>
      <c r="B55" s="57">
        <v>1.142400004027877E-3</v>
      </c>
      <c r="C55" s="16"/>
      <c r="D55" s="58">
        <f t="shared" si="16"/>
        <v>0.18720000000000001</v>
      </c>
      <c r="E55" s="58">
        <f t="shared" si="17"/>
        <v>1.142400004027877E-3</v>
      </c>
      <c r="F55" s="50">
        <f t="shared" si="9"/>
        <v>3.504384E-2</v>
      </c>
      <c r="G55" s="50">
        <f t="shared" si="10"/>
        <v>6.5602068479999999E-3</v>
      </c>
      <c r="H55" s="50">
        <f t="shared" si="11"/>
        <v>1.2280707219456E-3</v>
      </c>
      <c r="I55" s="50">
        <f t="shared" si="12"/>
        <v>2.1385728075401858E-4</v>
      </c>
      <c r="J55" s="50">
        <f t="shared" si="13"/>
        <v>4.003408295715228E-5</v>
      </c>
      <c r="K55" s="50">
        <f t="shared" ca="1" si="18"/>
        <v>-4.9076777923828408E-3</v>
      </c>
      <c r="L55" s="50">
        <f t="shared" ca="1" si="14"/>
        <v>3.6603441342621969E-5</v>
      </c>
      <c r="M55" s="50">
        <f t="shared" ca="1" si="19"/>
        <v>112.13803498495633</v>
      </c>
      <c r="N55" s="50">
        <f t="shared" ca="1" si="20"/>
        <v>460.04135109901114</v>
      </c>
      <c r="O55" s="50">
        <f t="shared" ca="1" si="21"/>
        <v>44.593441753943118</v>
      </c>
      <c r="P55" s="16">
        <f t="shared" ca="1" si="15"/>
        <v>6.0500777964107178E-3</v>
      </c>
      <c r="Q55" s="16"/>
      <c r="R55" s="16"/>
      <c r="S55" s="16"/>
      <c r="T55" s="16"/>
    </row>
    <row r="56" spans="1:20" x14ac:dyDescent="0.2">
      <c r="A56" s="57">
        <v>1879</v>
      </c>
      <c r="B56" s="57">
        <v>-2.8982000003452413E-3</v>
      </c>
      <c r="C56" s="16"/>
      <c r="D56" s="58">
        <f t="shared" si="16"/>
        <v>0.18790000000000001</v>
      </c>
      <c r="E56" s="58">
        <f t="shared" si="17"/>
        <v>-2.8982000003452413E-3</v>
      </c>
      <c r="F56" s="50">
        <f t="shared" si="9"/>
        <v>3.5306410000000003E-2</v>
      </c>
      <c r="G56" s="50">
        <f t="shared" si="10"/>
        <v>6.6340744390000006E-3</v>
      </c>
      <c r="H56" s="50">
        <f t="shared" si="11"/>
        <v>1.2465425870881001E-3</v>
      </c>
      <c r="I56" s="50">
        <f t="shared" si="12"/>
        <v>-5.4457178006487087E-4</v>
      </c>
      <c r="J56" s="50">
        <f t="shared" si="13"/>
        <v>-1.0232503747418925E-4</v>
      </c>
      <c r="K56" s="50">
        <f t="shared" ca="1" si="18"/>
        <v>-4.9002272932754457E-3</v>
      </c>
      <c r="L56" s="50">
        <f t="shared" ca="1" si="14"/>
        <v>4.0081132816374423E-6</v>
      </c>
      <c r="M56" s="50">
        <f t="shared" ca="1" si="19"/>
        <v>110.53268972464168</v>
      </c>
      <c r="N56" s="50">
        <f t="shared" ca="1" si="20"/>
        <v>442.37391720073521</v>
      </c>
      <c r="O56" s="50">
        <f t="shared" ca="1" si="21"/>
        <v>39.044695250949033</v>
      </c>
      <c r="P56" s="16">
        <f t="shared" ca="1" si="15"/>
        <v>2.0020272929302044E-3</v>
      </c>
      <c r="Q56" s="16"/>
      <c r="R56" s="16"/>
      <c r="S56" s="16"/>
      <c r="T56" s="16"/>
    </row>
    <row r="57" spans="1:20" x14ac:dyDescent="0.2">
      <c r="A57" s="57">
        <v>1893</v>
      </c>
      <c r="B57" s="57">
        <v>-4.9794000005931593E-3</v>
      </c>
      <c r="C57" s="16"/>
      <c r="D57" s="58">
        <f t="shared" si="16"/>
        <v>0.1893</v>
      </c>
      <c r="E57" s="58">
        <f t="shared" si="17"/>
        <v>-4.9794000005931593E-3</v>
      </c>
      <c r="F57" s="50">
        <f t="shared" si="9"/>
        <v>3.5834489999999997E-2</v>
      </c>
      <c r="G57" s="50">
        <f t="shared" si="10"/>
        <v>6.7834689569999992E-3</v>
      </c>
      <c r="H57" s="50">
        <f t="shared" si="11"/>
        <v>1.2841106735600998E-3</v>
      </c>
      <c r="I57" s="50">
        <f t="shared" si="12"/>
        <v>-9.4260042011228506E-4</v>
      </c>
      <c r="J57" s="50">
        <f t="shared" si="13"/>
        <v>-1.7843425952725555E-4</v>
      </c>
      <c r="K57" s="50">
        <f t="shared" ca="1" si="18"/>
        <v>-4.8841270595429559E-3</v>
      </c>
      <c r="L57" s="50">
        <f t="shared" ca="1" si="14"/>
        <v>9.0769332963555425E-9</v>
      </c>
      <c r="M57" s="50">
        <f t="shared" ca="1" si="19"/>
        <v>107.36703181076162</v>
      </c>
      <c r="N57" s="50">
        <f t="shared" ca="1" si="20"/>
        <v>408.21017610412002</v>
      </c>
      <c r="O57" s="50">
        <f t="shared" ca="1" si="21"/>
        <v>29.095822342375659</v>
      </c>
      <c r="P57" s="16">
        <f t="shared" ca="1" si="15"/>
        <v>-9.5272941050203452E-5</v>
      </c>
      <c r="Q57" s="16"/>
      <c r="R57" s="16"/>
      <c r="S57" s="16"/>
      <c r="T57" s="16"/>
    </row>
    <row r="58" spans="1:20" x14ac:dyDescent="0.2">
      <c r="A58" s="57">
        <v>1893</v>
      </c>
      <c r="B58" s="57">
        <v>-3.9793999967514537E-3</v>
      </c>
      <c r="C58" s="16"/>
      <c r="D58" s="58">
        <f t="shared" si="16"/>
        <v>0.1893</v>
      </c>
      <c r="E58" s="58">
        <f t="shared" si="17"/>
        <v>-3.9793999967514537E-3</v>
      </c>
      <c r="F58" s="50">
        <f t="shared" si="9"/>
        <v>3.5834489999999997E-2</v>
      </c>
      <c r="G58" s="50">
        <f t="shared" si="10"/>
        <v>6.7834689569999992E-3</v>
      </c>
      <c r="H58" s="50">
        <f t="shared" si="11"/>
        <v>1.2841106735600998E-3</v>
      </c>
      <c r="I58" s="50">
        <f t="shared" si="12"/>
        <v>-7.5330041938505017E-4</v>
      </c>
      <c r="J58" s="50">
        <f t="shared" si="13"/>
        <v>-1.4259976938959E-4</v>
      </c>
      <c r="K58" s="50">
        <f t="shared" ca="1" si="18"/>
        <v>-4.8841270595429559E-3</v>
      </c>
      <c r="L58" s="50">
        <f t="shared" ca="1" si="14"/>
        <v>8.1853105814733872E-7</v>
      </c>
      <c r="M58" s="50">
        <f t="shared" ca="1" si="19"/>
        <v>107.36703181076162</v>
      </c>
      <c r="N58" s="50">
        <f t="shared" ca="1" si="20"/>
        <v>408.21017610412002</v>
      </c>
      <c r="O58" s="50">
        <f t="shared" ca="1" si="21"/>
        <v>29.095822342375659</v>
      </c>
      <c r="P58" s="16">
        <f t="shared" ca="1" si="15"/>
        <v>9.0472706279150217E-4</v>
      </c>
      <c r="Q58" s="16"/>
      <c r="R58" s="16"/>
      <c r="S58" s="16"/>
      <c r="T58" s="16"/>
    </row>
    <row r="59" spans="1:20" x14ac:dyDescent="0.2">
      <c r="A59" s="57">
        <v>1893</v>
      </c>
      <c r="B59" s="57">
        <v>4.0206000048783608E-3</v>
      </c>
      <c r="C59" s="16"/>
      <c r="D59" s="58">
        <f t="shared" si="16"/>
        <v>0.1893</v>
      </c>
      <c r="E59" s="58">
        <f t="shared" si="17"/>
        <v>4.0206000048783608E-3</v>
      </c>
      <c r="F59" s="50">
        <f t="shared" si="9"/>
        <v>3.5834489999999997E-2</v>
      </c>
      <c r="G59" s="50">
        <f t="shared" si="10"/>
        <v>6.7834689569999992E-3</v>
      </c>
      <c r="H59" s="50">
        <f t="shared" si="11"/>
        <v>1.2841106735600998E-3</v>
      </c>
      <c r="I59" s="50">
        <f t="shared" si="12"/>
        <v>7.6109958092347371E-4</v>
      </c>
      <c r="J59" s="50">
        <f t="shared" si="13"/>
        <v>1.4407615066881356E-4</v>
      </c>
      <c r="K59" s="50">
        <f t="shared" ca="1" si="18"/>
        <v>-4.8841270595429559E-3</v>
      </c>
      <c r="L59" s="50">
        <f t="shared" ca="1" si="14"/>
        <v>7.9294164091837479E-5</v>
      </c>
      <c r="M59" s="50">
        <f t="shared" ca="1" si="19"/>
        <v>107.36703181076162</v>
      </c>
      <c r="N59" s="50">
        <f t="shared" ca="1" si="20"/>
        <v>408.21017610412002</v>
      </c>
      <c r="O59" s="50">
        <f t="shared" ca="1" si="21"/>
        <v>29.095822342375659</v>
      </c>
      <c r="P59" s="16">
        <f t="shared" ca="1" si="15"/>
        <v>8.9047270644213167E-3</v>
      </c>
      <c r="Q59" s="16"/>
      <c r="R59" s="16"/>
      <c r="S59" s="16"/>
      <c r="T59" s="16"/>
    </row>
    <row r="60" spans="1:20" x14ac:dyDescent="0.2">
      <c r="A60" s="57">
        <v>1898</v>
      </c>
      <c r="B60" s="57">
        <v>-1.0084000023198314E-3</v>
      </c>
      <c r="C60" s="16"/>
      <c r="D60" s="58">
        <f t="shared" si="16"/>
        <v>0.1898</v>
      </c>
      <c r="E60" s="58">
        <f t="shared" si="17"/>
        <v>-1.0084000023198314E-3</v>
      </c>
      <c r="F60" s="50">
        <f t="shared" si="9"/>
        <v>3.602404E-2</v>
      </c>
      <c r="G60" s="50">
        <f t="shared" si="10"/>
        <v>6.8373627919999999E-3</v>
      </c>
      <c r="H60" s="50">
        <f t="shared" si="11"/>
        <v>1.2977314579216E-3</v>
      </c>
      <c r="I60" s="50">
        <f t="shared" si="12"/>
        <v>-1.9139432044030399E-4</v>
      </c>
      <c r="J60" s="50">
        <f t="shared" si="13"/>
        <v>-3.6326642019569694E-5</v>
      </c>
      <c r="K60" s="50">
        <f t="shared" ca="1" si="18"/>
        <v>-4.8779894679916152E-3</v>
      </c>
      <c r="L60" s="50">
        <f t="shared" ca="1" si="14"/>
        <v>1.4973722632838041E-5</v>
      </c>
      <c r="M60" s="50">
        <f t="shared" ca="1" si="19"/>
        <v>106.25090047909457</v>
      </c>
      <c r="N60" s="50">
        <f t="shared" ca="1" si="20"/>
        <v>396.38398302433922</v>
      </c>
      <c r="O60" s="50">
        <f t="shared" ca="1" si="21"/>
        <v>25.909710914345602</v>
      </c>
      <c r="P60" s="16">
        <f t="shared" ca="1" si="15"/>
        <v>3.8695894656717838E-3</v>
      </c>
      <c r="Q60" s="16"/>
      <c r="R60" s="16"/>
      <c r="S60" s="16"/>
      <c r="T60" s="16"/>
    </row>
    <row r="61" spans="1:20" x14ac:dyDescent="0.2">
      <c r="A61" s="57">
        <v>2082</v>
      </c>
      <c r="B61" s="57">
        <v>-9.0755999917746522E-3</v>
      </c>
      <c r="C61" s="16"/>
      <c r="D61" s="58">
        <f t="shared" si="16"/>
        <v>0.2082</v>
      </c>
      <c r="E61" s="58">
        <f t="shared" si="17"/>
        <v>-9.0755999917746522E-3</v>
      </c>
      <c r="F61" s="50">
        <f t="shared" si="9"/>
        <v>4.3347239999999995E-2</v>
      </c>
      <c r="G61" s="50">
        <f t="shared" si="10"/>
        <v>9.0248953679999983E-3</v>
      </c>
      <c r="H61" s="50">
        <f t="shared" si="11"/>
        <v>1.8789832156175996E-3</v>
      </c>
      <c r="I61" s="50">
        <f t="shared" si="12"/>
        <v>-1.8895399182874825E-3</v>
      </c>
      <c r="J61" s="50">
        <f t="shared" si="13"/>
        <v>-3.9340221098745385E-4</v>
      </c>
      <c r="K61" s="50">
        <f t="shared" ca="1" si="18"/>
        <v>-4.5102736690934252E-3</v>
      </c>
      <c r="L61" s="50">
        <f t="shared" ca="1" si="14"/>
        <v>2.0842204432566095E-5</v>
      </c>
      <c r="M61" s="50">
        <f t="shared" ca="1" si="19"/>
        <v>70.216207628301404</v>
      </c>
      <c r="N61" s="50">
        <f t="shared" ca="1" si="20"/>
        <v>89.311859547498486</v>
      </c>
      <c r="O61" s="50">
        <f t="shared" ca="1" si="21"/>
        <v>31.595612919725756</v>
      </c>
      <c r="P61" s="16">
        <f t="shared" ca="1" si="15"/>
        <v>-4.565326322681227E-3</v>
      </c>
      <c r="Q61" s="16"/>
      <c r="R61" s="16"/>
      <c r="S61" s="16"/>
      <c r="T61" s="16"/>
    </row>
    <row r="62" spans="1:20" x14ac:dyDescent="0.2">
      <c r="A62" s="57">
        <v>2097</v>
      </c>
      <c r="B62" s="57">
        <v>-8.1625999955576845E-3</v>
      </c>
      <c r="C62" s="16"/>
      <c r="D62" s="58">
        <f t="shared" si="16"/>
        <v>0.2097</v>
      </c>
      <c r="E62" s="58">
        <f t="shared" si="17"/>
        <v>-8.1625999955576845E-3</v>
      </c>
      <c r="F62" s="50">
        <f t="shared" si="9"/>
        <v>4.397409E-2</v>
      </c>
      <c r="G62" s="50">
        <f t="shared" si="10"/>
        <v>9.2213666729999994E-3</v>
      </c>
      <c r="H62" s="50">
        <f t="shared" si="11"/>
        <v>1.9337205913281001E-3</v>
      </c>
      <c r="I62" s="50">
        <f t="shared" si="12"/>
        <v>-1.7116972190684464E-3</v>
      </c>
      <c r="J62" s="50">
        <f t="shared" si="13"/>
        <v>-3.5894290683865322E-4</v>
      </c>
      <c r="K62" s="50">
        <f t="shared" ca="1" si="18"/>
        <v>-4.4681209260276356E-3</v>
      </c>
      <c r="L62" s="50">
        <f t="shared" ca="1" si="14"/>
        <v>1.3649175595195617E-5</v>
      </c>
      <c r="M62" s="50">
        <f t="shared" ca="1" si="19"/>
        <v>67.689531850004713</v>
      </c>
      <c r="N62" s="50">
        <f t="shared" ca="1" si="20"/>
        <v>74.500656149417338</v>
      </c>
      <c r="O62" s="50">
        <f t="shared" ca="1" si="21"/>
        <v>41.649681170296809</v>
      </c>
      <c r="P62" s="16">
        <f t="shared" ca="1" si="15"/>
        <v>-3.6944790695300489E-3</v>
      </c>
      <c r="Q62" s="16"/>
      <c r="R62" s="16"/>
      <c r="S62" s="16"/>
      <c r="T62" s="16"/>
    </row>
    <row r="63" spans="1:20" x14ac:dyDescent="0.2">
      <c r="A63" s="57">
        <v>2100</v>
      </c>
      <c r="B63" s="57">
        <v>-8.179999997082632E-3</v>
      </c>
      <c r="C63" s="16"/>
      <c r="D63" s="58">
        <f t="shared" si="16"/>
        <v>0.21</v>
      </c>
      <c r="E63" s="58">
        <f t="shared" si="17"/>
        <v>-8.179999997082632E-3</v>
      </c>
      <c r="F63" s="50">
        <f t="shared" si="9"/>
        <v>4.4099999999999993E-2</v>
      </c>
      <c r="G63" s="50">
        <f t="shared" si="10"/>
        <v>9.2609999999999984E-3</v>
      </c>
      <c r="H63" s="50">
        <f t="shared" si="11"/>
        <v>1.9448099999999995E-3</v>
      </c>
      <c r="I63" s="50">
        <f t="shared" si="12"/>
        <v>-1.7177999993873527E-3</v>
      </c>
      <c r="J63" s="50">
        <f t="shared" si="13"/>
        <v>-3.6073799987134406E-4</v>
      </c>
      <c r="K63" s="50">
        <f t="shared" ca="1" si="18"/>
        <v>-4.4594701096663317E-3</v>
      </c>
      <c r="L63" s="50">
        <f t="shared" ca="1" si="14"/>
        <v>1.3842342643157949E-5</v>
      </c>
      <c r="M63" s="50">
        <f t="shared" ca="1" si="19"/>
        <v>67.191250549890711</v>
      </c>
      <c r="N63" s="50">
        <f t="shared" ca="1" si="20"/>
        <v>71.709711090208799</v>
      </c>
      <c r="O63" s="50">
        <f t="shared" ca="1" si="21"/>
        <v>43.817183694170616</v>
      </c>
      <c r="P63" s="16">
        <f t="shared" ca="1" si="15"/>
        <v>-3.7205298874163004E-3</v>
      </c>
      <c r="Q63" s="16"/>
      <c r="R63" s="16"/>
      <c r="S63" s="16"/>
      <c r="T63" s="16"/>
    </row>
    <row r="64" spans="1:20" x14ac:dyDescent="0.2">
      <c r="A64" s="57">
        <v>2100</v>
      </c>
      <c r="B64" s="57">
        <v>-6.1799999966751784E-3</v>
      </c>
      <c r="C64" s="16"/>
      <c r="D64" s="58">
        <f t="shared" si="16"/>
        <v>0.21</v>
      </c>
      <c r="E64" s="58">
        <f t="shared" si="17"/>
        <v>-6.1799999966751784E-3</v>
      </c>
      <c r="F64" s="50">
        <f t="shared" si="9"/>
        <v>4.4099999999999993E-2</v>
      </c>
      <c r="G64" s="50">
        <f t="shared" si="10"/>
        <v>9.2609999999999984E-3</v>
      </c>
      <c r="H64" s="50">
        <f t="shared" si="11"/>
        <v>1.9448099999999995E-3</v>
      </c>
      <c r="I64" s="50">
        <f t="shared" si="12"/>
        <v>-1.2977999993017875E-3</v>
      </c>
      <c r="J64" s="50">
        <f t="shared" si="13"/>
        <v>-2.7253799985337533E-4</v>
      </c>
      <c r="K64" s="50">
        <f t="shared" ca="1" si="18"/>
        <v>-4.4594701096663317E-3</v>
      </c>
      <c r="L64" s="50">
        <f t="shared" ca="1" si="14"/>
        <v>2.9602230920906748E-6</v>
      </c>
      <c r="M64" s="50">
        <f t="shared" ca="1" si="19"/>
        <v>67.191250549890711</v>
      </c>
      <c r="N64" s="50">
        <f t="shared" ca="1" si="20"/>
        <v>71.709711090208799</v>
      </c>
      <c r="O64" s="50">
        <f t="shared" ca="1" si="21"/>
        <v>43.817183694170616</v>
      </c>
      <c r="P64" s="16">
        <f t="shared" ca="1" si="15"/>
        <v>-1.7205298870088467E-3</v>
      </c>
      <c r="Q64" s="16"/>
      <c r="R64" s="16"/>
      <c r="S64" s="16"/>
      <c r="T64" s="16"/>
    </row>
    <row r="65" spans="1:20" x14ac:dyDescent="0.2">
      <c r="A65" s="57">
        <v>2101</v>
      </c>
      <c r="B65" s="57">
        <v>-6.1857999971834943E-3</v>
      </c>
      <c r="C65" s="16"/>
      <c r="D65" s="58">
        <f t="shared" si="16"/>
        <v>0.21010000000000001</v>
      </c>
      <c r="E65" s="58">
        <f t="shared" si="17"/>
        <v>-6.1857999971834943E-3</v>
      </c>
      <c r="F65" s="50">
        <f t="shared" si="9"/>
        <v>4.4142010000000002E-2</v>
      </c>
      <c r="G65" s="50">
        <f t="shared" si="10"/>
        <v>9.2742363010000009E-3</v>
      </c>
      <c r="H65" s="50">
        <f t="shared" si="11"/>
        <v>1.9485170468401002E-3</v>
      </c>
      <c r="I65" s="50">
        <f t="shared" si="12"/>
        <v>-1.2996365794082521E-3</v>
      </c>
      <c r="J65" s="50">
        <f t="shared" si="13"/>
        <v>-2.730536453336738E-4</v>
      </c>
      <c r="K65" s="50">
        <f t="shared" ca="1" si="18"/>
        <v>-4.4565701880830665E-3</v>
      </c>
      <c r="L65" s="50">
        <f t="shared" ca="1" si="14"/>
        <v>2.9902357326815022E-6</v>
      </c>
      <c r="M65" s="50">
        <f t="shared" ca="1" si="19"/>
        <v>67.025676686580681</v>
      </c>
      <c r="N65" s="50">
        <f t="shared" ca="1" si="20"/>
        <v>70.791991667809086</v>
      </c>
      <c r="O65" s="50">
        <f t="shared" ca="1" si="21"/>
        <v>44.551176853217605</v>
      </c>
      <c r="P65" s="16">
        <f t="shared" ca="1" si="15"/>
        <v>-1.7292298091004278E-3</v>
      </c>
      <c r="Q65" s="16"/>
      <c r="R65" s="16"/>
      <c r="S65" s="16"/>
      <c r="T65" s="16"/>
    </row>
    <row r="66" spans="1:20" x14ac:dyDescent="0.2">
      <c r="A66" s="57">
        <v>2120</v>
      </c>
      <c r="B66" s="57">
        <v>-1.1295999996946193E-2</v>
      </c>
      <c r="C66" s="16"/>
      <c r="D66" s="58">
        <f t="shared" si="16"/>
        <v>0.21199999999999999</v>
      </c>
      <c r="E66" s="58">
        <f t="shared" si="17"/>
        <v>-1.1295999996946193E-2</v>
      </c>
      <c r="F66" s="50">
        <f t="shared" si="9"/>
        <v>4.4943999999999998E-2</v>
      </c>
      <c r="G66" s="50">
        <f t="shared" si="10"/>
        <v>9.5281279999999986E-3</v>
      </c>
      <c r="H66" s="50">
        <f t="shared" si="11"/>
        <v>2.0199631359999999E-3</v>
      </c>
      <c r="I66" s="50">
        <f t="shared" si="12"/>
        <v>-2.394751999352593E-3</v>
      </c>
      <c r="J66" s="50">
        <f t="shared" si="13"/>
        <v>-5.0768742386274974E-4</v>
      </c>
      <c r="K66" s="50">
        <f t="shared" ca="1" si="18"/>
        <v>-4.3999216456992868E-3</v>
      </c>
      <c r="L66" s="50">
        <f t="shared" ca="1" si="14"/>
        <v>4.755589662653625E-5</v>
      </c>
      <c r="M66" s="50">
        <f t="shared" ca="1" si="19"/>
        <v>63.928865548717148</v>
      </c>
      <c r="N66" s="50">
        <f t="shared" ca="1" si="20"/>
        <v>54.541255020851331</v>
      </c>
      <c r="O66" s="50">
        <f t="shared" ca="1" si="21"/>
        <v>59.575737769817536</v>
      </c>
      <c r="P66" s="16">
        <f t="shared" ca="1" si="15"/>
        <v>-6.8960783512469065E-3</v>
      </c>
      <c r="Q66" s="16"/>
      <c r="R66" s="16"/>
      <c r="S66" s="16"/>
      <c r="T66" s="16"/>
    </row>
    <row r="67" spans="1:20" x14ac:dyDescent="0.2">
      <c r="A67" s="57">
        <v>2120</v>
      </c>
      <c r="B67" s="57">
        <v>-1.2960000021848828E-3</v>
      </c>
      <c r="C67" s="16"/>
      <c r="D67" s="58">
        <f t="shared" si="16"/>
        <v>0.21199999999999999</v>
      </c>
      <c r="E67" s="58">
        <f t="shared" si="17"/>
        <v>-1.2960000021848828E-3</v>
      </c>
      <c r="F67" s="50">
        <f t="shared" si="9"/>
        <v>4.4943999999999998E-2</v>
      </c>
      <c r="G67" s="50">
        <f t="shared" si="10"/>
        <v>9.5281279999999986E-3</v>
      </c>
      <c r="H67" s="50">
        <f t="shared" si="11"/>
        <v>2.0199631359999999E-3</v>
      </c>
      <c r="I67" s="50">
        <f t="shared" si="12"/>
        <v>-2.7475200046319514E-4</v>
      </c>
      <c r="J67" s="50">
        <f t="shared" si="13"/>
        <v>-5.824742409819737E-5</v>
      </c>
      <c r="K67" s="50">
        <f t="shared" ca="1" si="18"/>
        <v>-4.3999216456992868E-3</v>
      </c>
      <c r="L67" s="50">
        <f t="shared" ca="1" si="14"/>
        <v>9.634329569077159E-6</v>
      </c>
      <c r="M67" s="50">
        <f t="shared" ca="1" si="19"/>
        <v>63.928865548717148</v>
      </c>
      <c r="N67" s="50">
        <f t="shared" ca="1" si="20"/>
        <v>54.541255020851331</v>
      </c>
      <c r="O67" s="50">
        <f t="shared" ca="1" si="21"/>
        <v>59.575737769817536</v>
      </c>
      <c r="P67" s="16">
        <f t="shared" ca="1" si="15"/>
        <v>3.103921643514404E-3</v>
      </c>
      <c r="Q67" s="16"/>
      <c r="R67" s="16"/>
      <c r="S67" s="16"/>
      <c r="T67" s="16"/>
    </row>
    <row r="68" spans="1:20" x14ac:dyDescent="0.2">
      <c r="A68" s="57">
        <v>2300</v>
      </c>
      <c r="B68" s="57">
        <v>-8.3400000003166497E-3</v>
      </c>
      <c r="C68" s="16"/>
      <c r="D68" s="58">
        <f t="shared" si="16"/>
        <v>0.23</v>
      </c>
      <c r="E68" s="58">
        <f t="shared" si="17"/>
        <v>-8.3400000003166497E-3</v>
      </c>
      <c r="F68" s="50">
        <f t="shared" si="9"/>
        <v>5.2900000000000003E-2</v>
      </c>
      <c r="G68" s="50">
        <f t="shared" si="10"/>
        <v>1.2167000000000001E-2</v>
      </c>
      <c r="H68" s="50">
        <f t="shared" si="11"/>
        <v>2.7984100000000003E-3</v>
      </c>
      <c r="I68" s="50">
        <f t="shared" si="12"/>
        <v>-1.9182000000728294E-3</v>
      </c>
      <c r="J68" s="50">
        <f t="shared" si="13"/>
        <v>-4.411860000167508E-4</v>
      </c>
      <c r="K68" s="50">
        <f t="shared" ca="1" si="18"/>
        <v>-3.7171403045623101E-3</v>
      </c>
      <c r="L68" s="50">
        <f t="shared" ca="1" si="14"/>
        <v>2.1370831766629904E-5</v>
      </c>
      <c r="M68" s="50">
        <f t="shared" ca="1" si="19"/>
        <v>38.977690486392937</v>
      </c>
      <c r="N68" s="50">
        <f t="shared" ca="1" si="20"/>
        <v>3.8308330208821215</v>
      </c>
      <c r="O68" s="50">
        <f t="shared" ca="1" si="21"/>
        <v>293.14181740171813</v>
      </c>
      <c r="P68" s="16">
        <f t="shared" ca="1" si="15"/>
        <v>-4.6228596957543396E-3</v>
      </c>
      <c r="Q68" s="16"/>
      <c r="R68" s="16"/>
      <c r="S68" s="16"/>
      <c r="T68" s="16"/>
    </row>
    <row r="69" spans="1:20" x14ac:dyDescent="0.2">
      <c r="A69" s="57">
        <v>2300</v>
      </c>
      <c r="B69" s="57">
        <v>-7.3399999964749441E-3</v>
      </c>
      <c r="C69" s="16"/>
      <c r="D69" s="58">
        <f t="shared" si="16"/>
        <v>0.23</v>
      </c>
      <c r="E69" s="58">
        <f t="shared" si="17"/>
        <v>-7.3399999964749441E-3</v>
      </c>
      <c r="F69" s="50">
        <f t="shared" si="9"/>
        <v>5.2900000000000003E-2</v>
      </c>
      <c r="G69" s="50">
        <f t="shared" si="10"/>
        <v>1.2167000000000001E-2</v>
      </c>
      <c r="H69" s="50">
        <f t="shared" si="11"/>
        <v>2.7984100000000003E-3</v>
      </c>
      <c r="I69" s="50">
        <f t="shared" si="12"/>
        <v>-1.6881999991892372E-3</v>
      </c>
      <c r="J69" s="50">
        <f t="shared" si="13"/>
        <v>-3.882859998135246E-4</v>
      </c>
      <c r="K69" s="50">
        <f t="shared" ca="1" si="18"/>
        <v>-3.7171403045623101E-3</v>
      </c>
      <c r="L69" s="50">
        <f t="shared" ca="1" si="14"/>
        <v>1.3125112347285304E-5</v>
      </c>
      <c r="M69" s="50">
        <f t="shared" ca="1" si="19"/>
        <v>38.977690486392937</v>
      </c>
      <c r="N69" s="50">
        <f t="shared" ca="1" si="20"/>
        <v>3.8308330208821215</v>
      </c>
      <c r="O69" s="50">
        <f t="shared" ca="1" si="21"/>
        <v>293.14181740171813</v>
      </c>
      <c r="P69" s="16">
        <f t="shared" ca="1" si="15"/>
        <v>-3.6228596919126339E-3</v>
      </c>
      <c r="Q69" s="16"/>
      <c r="R69" s="16"/>
      <c r="S69" s="16"/>
      <c r="T69" s="16"/>
    </row>
    <row r="70" spans="1:20" x14ac:dyDescent="0.2">
      <c r="A70" s="57">
        <v>2304</v>
      </c>
      <c r="B70" s="57">
        <v>-8.3631999950739555E-3</v>
      </c>
      <c r="C70" s="16"/>
      <c r="D70" s="58">
        <f t="shared" si="16"/>
        <v>0.23039999999999999</v>
      </c>
      <c r="E70" s="58">
        <f t="shared" si="17"/>
        <v>-8.3631999950739555E-3</v>
      </c>
      <c r="F70" s="50">
        <f t="shared" si="9"/>
        <v>5.3084159999999998E-2</v>
      </c>
      <c r="G70" s="50">
        <f t="shared" si="10"/>
        <v>1.2230590463999999E-2</v>
      </c>
      <c r="H70" s="50">
        <f t="shared" si="11"/>
        <v>2.8179280429056E-3</v>
      </c>
      <c r="I70" s="50">
        <f t="shared" si="12"/>
        <v>-1.9268812788650392E-3</v>
      </c>
      <c r="J70" s="50">
        <f t="shared" si="13"/>
        <v>-4.4395344665050502E-4</v>
      </c>
      <c r="K70" s="50">
        <f t="shared" ca="1" si="18"/>
        <v>-3.6989652180437309E-3</v>
      </c>
      <c r="L70" s="50">
        <f t="shared" ca="1" si="14"/>
        <v>2.1755086055258189E-5</v>
      </c>
      <c r="M70" s="50">
        <f t="shared" ca="1" si="19"/>
        <v>38.508431546512099</v>
      </c>
      <c r="N70" s="50">
        <f t="shared" ca="1" si="20"/>
        <v>4.6509210862287995</v>
      </c>
      <c r="O70" s="50">
        <f t="shared" ca="1" si="21"/>
        <v>299.99428102693446</v>
      </c>
      <c r="P70" s="16">
        <f t="shared" ca="1" si="15"/>
        <v>-4.6642347770302246E-3</v>
      </c>
      <c r="Q70" s="16"/>
      <c r="R70" s="16"/>
      <c r="S70" s="16"/>
      <c r="T70" s="16"/>
    </row>
    <row r="71" spans="1:20" x14ac:dyDescent="0.2">
      <c r="A71" s="57">
        <v>2304</v>
      </c>
      <c r="B71" s="57">
        <v>-6.3631999946665019E-3</v>
      </c>
      <c r="C71" s="16"/>
      <c r="D71" s="58">
        <f t="shared" si="16"/>
        <v>0.23039999999999999</v>
      </c>
      <c r="E71" s="58">
        <f t="shared" si="17"/>
        <v>-6.3631999946665019E-3</v>
      </c>
      <c r="F71" s="50">
        <f t="shared" si="9"/>
        <v>5.3084159999999998E-2</v>
      </c>
      <c r="G71" s="50">
        <f t="shared" si="10"/>
        <v>1.2230590463999999E-2</v>
      </c>
      <c r="H71" s="50">
        <f t="shared" si="11"/>
        <v>2.8179280429056E-3</v>
      </c>
      <c r="I71" s="50">
        <f t="shared" si="12"/>
        <v>-1.4660812787711619E-3</v>
      </c>
      <c r="J71" s="50">
        <f t="shared" si="13"/>
        <v>-3.3778512662887569E-4</v>
      </c>
      <c r="K71" s="50">
        <f t="shared" ca="1" si="18"/>
        <v>-3.6989652180437309E-3</v>
      </c>
      <c r="L71" s="50">
        <f t="shared" ca="1" si="14"/>
        <v>7.0981469449661867E-6</v>
      </c>
      <c r="M71" s="50">
        <f t="shared" ca="1" si="19"/>
        <v>38.508431546512099</v>
      </c>
      <c r="N71" s="50">
        <f t="shared" ca="1" si="20"/>
        <v>4.6509210862287995</v>
      </c>
      <c r="O71" s="50">
        <f t="shared" ca="1" si="21"/>
        <v>299.99428102693446</v>
      </c>
      <c r="P71" s="16">
        <f t="shared" ca="1" si="15"/>
        <v>-2.664234776622771E-3</v>
      </c>
      <c r="Q71" s="16"/>
      <c r="R71" s="16"/>
      <c r="S71" s="16"/>
      <c r="T71" s="16"/>
    </row>
    <row r="72" spans="1:20" x14ac:dyDescent="0.2">
      <c r="A72" s="57">
        <v>2318</v>
      </c>
      <c r="B72" s="57">
        <v>-1.0444400002597831E-2</v>
      </c>
      <c r="C72" s="16"/>
      <c r="D72" s="58">
        <f t="shared" si="16"/>
        <v>0.23180000000000001</v>
      </c>
      <c r="E72" s="58">
        <f t="shared" si="17"/>
        <v>-1.0444400002597831E-2</v>
      </c>
      <c r="F72" s="50">
        <f t="shared" si="9"/>
        <v>5.373124E-2</v>
      </c>
      <c r="G72" s="50">
        <f t="shared" si="10"/>
        <v>1.2454901432000001E-2</v>
      </c>
      <c r="H72" s="50">
        <f t="shared" si="11"/>
        <v>2.8870461519376E-3</v>
      </c>
      <c r="I72" s="50">
        <f t="shared" si="12"/>
        <v>-2.4210119206021772E-3</v>
      </c>
      <c r="J72" s="50">
        <f t="shared" si="13"/>
        <v>-5.6119056319558472E-4</v>
      </c>
      <c r="K72" s="50">
        <f t="shared" ca="1" si="18"/>
        <v>-3.6343244990706819E-3</v>
      </c>
      <c r="L72" s="50">
        <f t="shared" ca="1" si="14"/>
        <v>4.6377128363740556E-5</v>
      </c>
      <c r="M72" s="50">
        <f t="shared" ca="1" si="19"/>
        <v>36.893585706228613</v>
      </c>
      <c r="N72" s="50">
        <f t="shared" ca="1" si="20"/>
        <v>8.1309875950087047</v>
      </c>
      <c r="O72" s="50">
        <f t="shared" ca="1" si="21"/>
        <v>324.4780666935975</v>
      </c>
      <c r="P72" s="16">
        <f t="shared" ca="1" si="15"/>
        <v>-6.8100755035271493E-3</v>
      </c>
      <c r="Q72" s="16"/>
      <c r="R72" s="16"/>
      <c r="S72" s="16"/>
      <c r="T72" s="16"/>
    </row>
    <row r="73" spans="1:20" x14ac:dyDescent="0.2">
      <c r="A73" s="57">
        <v>2319</v>
      </c>
      <c r="B73" s="57">
        <v>-6.4501999950152822E-3</v>
      </c>
      <c r="C73" s="16"/>
      <c r="D73" s="58">
        <f t="shared" si="16"/>
        <v>0.2319</v>
      </c>
      <c r="E73" s="58">
        <f t="shared" si="17"/>
        <v>-6.4501999950152822E-3</v>
      </c>
      <c r="F73" s="50">
        <f t="shared" si="9"/>
        <v>5.3777609999999997E-2</v>
      </c>
      <c r="G73" s="50">
        <f t="shared" si="10"/>
        <v>1.2471027758999999E-2</v>
      </c>
      <c r="H73" s="50">
        <f t="shared" si="11"/>
        <v>2.8920313373120995E-3</v>
      </c>
      <c r="I73" s="50">
        <f t="shared" si="12"/>
        <v>-1.495801378844044E-3</v>
      </c>
      <c r="J73" s="50">
        <f t="shared" si="13"/>
        <v>-3.4687633975393379E-4</v>
      </c>
      <c r="K73" s="50">
        <f t="shared" ca="1" si="18"/>
        <v>-3.6296461193727238E-3</v>
      </c>
      <c r="L73" s="50">
        <f t="shared" ca="1" si="14"/>
        <v>7.9555241654022574E-6</v>
      </c>
      <c r="M73" s="50">
        <f t="shared" ca="1" si="19"/>
        <v>36.779871013937978</v>
      </c>
      <c r="N73" s="50">
        <f t="shared" ca="1" si="20"/>
        <v>8.4155412056628514</v>
      </c>
      <c r="O73" s="50">
        <f t="shared" ca="1" si="21"/>
        <v>326.2562968831524</v>
      </c>
      <c r="P73" s="16">
        <f t="shared" ca="1" si="15"/>
        <v>-2.8205538756425584E-3</v>
      </c>
      <c r="Q73" s="16"/>
      <c r="R73" s="16"/>
      <c r="S73" s="16"/>
      <c r="T73" s="16"/>
    </row>
    <row r="74" spans="1:20" x14ac:dyDescent="0.2">
      <c r="A74" s="57">
        <v>2319</v>
      </c>
      <c r="B74" s="57">
        <v>7.5498000005609356E-3</v>
      </c>
      <c r="C74" s="16"/>
      <c r="D74" s="58">
        <f t="shared" si="16"/>
        <v>0.2319</v>
      </c>
      <c r="E74" s="58">
        <f t="shared" si="17"/>
        <v>7.5498000005609356E-3</v>
      </c>
      <c r="F74" s="50">
        <f t="shared" si="9"/>
        <v>5.3777609999999997E-2</v>
      </c>
      <c r="G74" s="50">
        <f t="shared" si="10"/>
        <v>1.2471027758999999E-2</v>
      </c>
      <c r="H74" s="50">
        <f t="shared" si="11"/>
        <v>2.8920313373120995E-3</v>
      </c>
      <c r="I74" s="50">
        <f t="shared" si="12"/>
        <v>1.750798620130081E-3</v>
      </c>
      <c r="J74" s="50">
        <f t="shared" si="13"/>
        <v>4.0601020000816579E-4</v>
      </c>
      <c r="K74" s="50">
        <f t="shared" ca="1" si="18"/>
        <v>-3.6296461193727238E-3</v>
      </c>
      <c r="L74" s="50">
        <f t="shared" ca="1" si="14"/>
        <v>1.2498001554849976E-4</v>
      </c>
      <c r="M74" s="50">
        <f t="shared" ca="1" si="19"/>
        <v>36.779871013937978</v>
      </c>
      <c r="N74" s="50">
        <f t="shared" ca="1" si="20"/>
        <v>8.4155412056628514</v>
      </c>
      <c r="O74" s="50">
        <f t="shared" ca="1" si="21"/>
        <v>326.2562968831524</v>
      </c>
      <c r="P74" s="16">
        <f t="shared" ca="1" si="15"/>
        <v>1.1179446119933659E-2</v>
      </c>
      <c r="Q74" s="16"/>
      <c r="R74" s="16"/>
      <c r="S74" s="16"/>
      <c r="T74" s="16"/>
    </row>
    <row r="75" spans="1:20" x14ac:dyDescent="0.2">
      <c r="A75" s="57">
        <v>2361</v>
      </c>
      <c r="B75" s="57">
        <v>-8.6937999949441291E-3</v>
      </c>
      <c r="C75" s="16"/>
      <c r="D75" s="58">
        <f t="shared" si="16"/>
        <v>0.2361</v>
      </c>
      <c r="E75" s="58">
        <f t="shared" si="17"/>
        <v>-8.6937999949441291E-3</v>
      </c>
      <c r="F75" s="50">
        <f t="shared" si="9"/>
        <v>5.5743210000000001E-2</v>
      </c>
      <c r="G75" s="50">
        <f t="shared" si="10"/>
        <v>1.3160971881000001E-2</v>
      </c>
      <c r="H75" s="50">
        <f t="shared" si="11"/>
        <v>3.1073054611041001E-3</v>
      </c>
      <c r="I75" s="50">
        <f t="shared" si="12"/>
        <v>-2.052606178806309E-3</v>
      </c>
      <c r="J75" s="50">
        <f t="shared" si="13"/>
        <v>-4.8462031881616954E-4</v>
      </c>
      <c r="K75" s="50">
        <f t="shared" ca="1" si="18"/>
        <v>-3.4257874395925633E-3</v>
      </c>
      <c r="L75" s="50">
        <f t="shared" ca="1" si="14"/>
        <v>2.7751956283341734E-5</v>
      </c>
      <c r="M75" s="50">
        <f t="shared" ca="1" si="19"/>
        <v>32.197023361519314</v>
      </c>
      <c r="N75" s="50">
        <f t="shared" ca="1" si="20"/>
        <v>24.584512135199688</v>
      </c>
      <c r="O75" s="50">
        <f t="shared" ca="1" si="21"/>
        <v>404.34305101962025</v>
      </c>
      <c r="P75" s="16">
        <f t="shared" ca="1" si="15"/>
        <v>-5.2680125553515658E-3</v>
      </c>
      <c r="Q75" s="16"/>
      <c r="R75" s="16"/>
      <c r="S75" s="16"/>
      <c r="T75" s="16"/>
    </row>
    <row r="76" spans="1:20" x14ac:dyDescent="0.2">
      <c r="A76" s="57">
        <v>2487</v>
      </c>
      <c r="B76" s="57">
        <v>-1.5424600002006628E-2</v>
      </c>
      <c r="C76" s="16"/>
      <c r="D76" s="58">
        <f t="shared" si="16"/>
        <v>0.2487</v>
      </c>
      <c r="E76" s="58">
        <f t="shared" si="17"/>
        <v>-1.5424600002006628E-2</v>
      </c>
      <c r="F76" s="50">
        <f t="shared" si="9"/>
        <v>6.1851690000000001E-2</v>
      </c>
      <c r="G76" s="50">
        <f t="shared" si="10"/>
        <v>1.5382515303000001E-2</v>
      </c>
      <c r="H76" s="50">
        <f t="shared" si="11"/>
        <v>3.8256315558561002E-3</v>
      </c>
      <c r="I76" s="50">
        <f t="shared" si="12"/>
        <v>-3.8360980204990482E-3</v>
      </c>
      <c r="J76" s="50">
        <f t="shared" si="13"/>
        <v>-9.5403757769811333E-4</v>
      </c>
      <c r="K76" s="50">
        <f t="shared" ca="1" si="18"/>
        <v>-2.7278664429771157E-3</v>
      </c>
      <c r="L76" s="50">
        <f t="shared" ca="1" si="14"/>
        <v>1.6120704306898622E-4</v>
      </c>
      <c r="M76" s="50">
        <f t="shared" ca="1" si="19"/>
        <v>20.601334976396355</v>
      </c>
      <c r="N76" s="50">
        <f t="shared" ca="1" si="20"/>
        <v>118.64911175395451</v>
      </c>
      <c r="O76" s="50">
        <f t="shared" ca="1" si="21"/>
        <v>673.81750981934283</v>
      </c>
      <c r="P76" s="16">
        <f t="shared" ca="1" si="15"/>
        <v>-1.2696733559029512E-2</v>
      </c>
      <c r="Q76" s="16"/>
      <c r="R76" s="16"/>
      <c r="S76" s="16"/>
      <c r="T76" s="16"/>
    </row>
    <row r="77" spans="1:20" x14ac:dyDescent="0.2">
      <c r="A77" s="57">
        <v>2511</v>
      </c>
      <c r="B77" s="57">
        <v>-4.5637999937753193E-3</v>
      </c>
      <c r="C77" s="16"/>
      <c r="D77" s="58">
        <f t="shared" si="16"/>
        <v>0.25109999999999999</v>
      </c>
      <c r="E77" s="58">
        <f t="shared" si="17"/>
        <v>-4.5637999937753193E-3</v>
      </c>
      <c r="F77" s="50">
        <f t="shared" si="9"/>
        <v>6.3051209999999996E-2</v>
      </c>
      <c r="G77" s="50">
        <f t="shared" si="10"/>
        <v>1.5832158830999997E-2</v>
      </c>
      <c r="H77" s="50">
        <f t="shared" si="11"/>
        <v>3.9754550824640999E-3</v>
      </c>
      <c r="I77" s="50">
        <f t="shared" si="12"/>
        <v>-1.1459701784369827E-3</v>
      </c>
      <c r="J77" s="50">
        <f t="shared" si="13"/>
        <v>-2.8775311180552634E-4</v>
      </c>
      <c r="K77" s="50">
        <f t="shared" ca="1" si="18"/>
        <v>-2.5802445937450971E-3</v>
      </c>
      <c r="L77" s="50">
        <f t="shared" ca="1" si="14"/>
        <v>3.934492024989055E-6</v>
      </c>
      <c r="M77" s="50">
        <f t="shared" ca="1" si="19"/>
        <v>18.737647233816237</v>
      </c>
      <c r="N77" s="50">
        <f t="shared" ca="1" si="20"/>
        <v>143.58163160036472</v>
      </c>
      <c r="O77" s="50">
        <f t="shared" ca="1" si="21"/>
        <v>730.26100091699288</v>
      </c>
      <c r="P77" s="16">
        <f t="shared" ca="1" si="15"/>
        <v>-1.9835554000302222E-3</v>
      </c>
      <c r="Q77" s="16"/>
      <c r="R77" s="16"/>
      <c r="S77" s="16"/>
      <c r="T77" s="16"/>
    </row>
    <row r="78" spans="1:20" x14ac:dyDescent="0.2">
      <c r="A78" s="57">
        <v>2511</v>
      </c>
      <c r="B78" s="57">
        <v>-1.5637999968021177E-3</v>
      </c>
      <c r="C78" s="16"/>
      <c r="D78" s="58">
        <f t="shared" si="16"/>
        <v>0.25109999999999999</v>
      </c>
      <c r="E78" s="58">
        <f t="shared" si="17"/>
        <v>-1.5637999968021177E-3</v>
      </c>
      <c r="F78" s="50">
        <f t="shared" si="9"/>
        <v>6.3051209999999996E-2</v>
      </c>
      <c r="G78" s="50">
        <f t="shared" si="10"/>
        <v>1.5832158830999997E-2</v>
      </c>
      <c r="H78" s="50">
        <f t="shared" si="11"/>
        <v>3.9754550824640999E-3</v>
      </c>
      <c r="I78" s="50">
        <f t="shared" si="12"/>
        <v>-3.9267017919701174E-4</v>
      </c>
      <c r="J78" s="50">
        <f t="shared" si="13"/>
        <v>-9.8599481996369638E-5</v>
      </c>
      <c r="K78" s="50">
        <f t="shared" ca="1" si="18"/>
        <v>-2.5802445937450971E-3</v>
      </c>
      <c r="L78" s="50">
        <f t="shared" ca="1" si="14"/>
        <v>1.033159618654576E-6</v>
      </c>
      <c r="M78" s="50">
        <f t="shared" ca="1" si="19"/>
        <v>18.737647233816237</v>
      </c>
      <c r="N78" s="50">
        <f t="shared" ca="1" si="20"/>
        <v>143.58163160036472</v>
      </c>
      <c r="O78" s="50">
        <f t="shared" ca="1" si="21"/>
        <v>730.26100091699288</v>
      </c>
      <c r="P78" s="16">
        <f t="shared" ca="1" si="15"/>
        <v>1.0164445969429795E-3</v>
      </c>
      <c r="Q78" s="16"/>
      <c r="R78" s="16"/>
      <c r="S78" s="16"/>
      <c r="T78" s="16"/>
    </row>
    <row r="79" spans="1:20" x14ac:dyDescent="0.2">
      <c r="A79" s="57">
        <v>2526</v>
      </c>
      <c r="B79" s="57">
        <v>-8.6507999949390069E-3</v>
      </c>
      <c r="C79" s="16"/>
      <c r="D79" s="58">
        <f t="shared" si="16"/>
        <v>0.25259999999999999</v>
      </c>
      <c r="E79" s="58">
        <f t="shared" si="17"/>
        <v>-8.6507999949390069E-3</v>
      </c>
      <c r="F79" s="50">
        <f t="shared" si="9"/>
        <v>6.380675999999999E-2</v>
      </c>
      <c r="G79" s="50">
        <f t="shared" si="10"/>
        <v>1.6117587575999997E-2</v>
      </c>
      <c r="H79" s="50">
        <f t="shared" si="11"/>
        <v>4.0713026216975985E-3</v>
      </c>
      <c r="I79" s="50">
        <f t="shared" si="12"/>
        <v>-2.1851920787215929E-3</v>
      </c>
      <c r="J79" s="50">
        <f t="shared" si="13"/>
        <v>-5.5197951908507437E-4</v>
      </c>
      <c r="K79" s="50">
        <f t="shared" ca="1" si="18"/>
        <v>-2.4855947040367914E-3</v>
      </c>
      <c r="L79" s="50">
        <f t="shared" ca="1" si="14"/>
        <v>3.8009756278968671E-5</v>
      </c>
      <c r="M79" s="50">
        <f t="shared" ca="1" si="19"/>
        <v>17.626015582562299</v>
      </c>
      <c r="N79" s="50">
        <f t="shared" ca="1" si="20"/>
        <v>160.20469967716087</v>
      </c>
      <c r="O79" s="50">
        <f t="shared" ca="1" si="21"/>
        <v>766.25103536688778</v>
      </c>
      <c r="P79" s="16">
        <f t="shared" ca="1" si="15"/>
        <v>-6.1652052909022155E-3</v>
      </c>
      <c r="Q79" s="16"/>
      <c r="R79" s="16"/>
      <c r="S79" s="16"/>
      <c r="T79" s="16"/>
    </row>
    <row r="80" spans="1:20" x14ac:dyDescent="0.2">
      <c r="A80" s="57">
        <v>2526</v>
      </c>
      <c r="B80" s="57">
        <v>-2.650799993716646E-3</v>
      </c>
      <c r="C80" s="16"/>
      <c r="D80" s="58">
        <f t="shared" si="16"/>
        <v>0.25259999999999999</v>
      </c>
      <c r="E80" s="58">
        <f t="shared" si="17"/>
        <v>-2.650799993716646E-3</v>
      </c>
      <c r="F80" s="50">
        <f t="shared" si="9"/>
        <v>6.380675999999999E-2</v>
      </c>
      <c r="G80" s="50">
        <f t="shared" si="10"/>
        <v>1.6117587575999997E-2</v>
      </c>
      <c r="H80" s="50">
        <f t="shared" si="11"/>
        <v>4.0713026216975985E-3</v>
      </c>
      <c r="I80" s="50">
        <f t="shared" si="12"/>
        <v>-6.6959207841282473E-4</v>
      </c>
      <c r="J80" s="50">
        <f t="shared" si="13"/>
        <v>-1.6913895900707952E-4</v>
      </c>
      <c r="K80" s="50">
        <f t="shared" ca="1" si="18"/>
        <v>-2.4855947040367914E-3</v>
      </c>
      <c r="L80" s="50">
        <f t="shared" ca="1" si="14"/>
        <v>2.7292787738204682E-8</v>
      </c>
      <c r="M80" s="50">
        <f t="shared" ca="1" si="19"/>
        <v>17.626015582562299</v>
      </c>
      <c r="N80" s="50">
        <f t="shared" ca="1" si="20"/>
        <v>160.20469967716087</v>
      </c>
      <c r="O80" s="50">
        <f t="shared" ca="1" si="21"/>
        <v>766.25103536688778</v>
      </c>
      <c r="P80" s="16">
        <f t="shared" ca="1" si="15"/>
        <v>-1.6520528967985462E-4</v>
      </c>
      <c r="Q80" s="16"/>
      <c r="R80" s="16"/>
      <c r="S80" s="16"/>
      <c r="T80" s="16"/>
    </row>
    <row r="81" spans="1:20" x14ac:dyDescent="0.2">
      <c r="A81" s="57">
        <v>2683</v>
      </c>
      <c r="B81" s="57">
        <v>-2.2561400000995491E-2</v>
      </c>
      <c r="C81" s="16"/>
      <c r="D81" s="58">
        <f t="shared" si="16"/>
        <v>0.26829999999999998</v>
      </c>
      <c r="E81" s="58">
        <f t="shared" si="17"/>
        <v>-2.2561400000995491E-2</v>
      </c>
      <c r="F81" s="50">
        <f t="shared" si="9"/>
        <v>7.1984889999999996E-2</v>
      </c>
      <c r="G81" s="50">
        <f t="shared" si="10"/>
        <v>1.9313545986999997E-2</v>
      </c>
      <c r="H81" s="50">
        <f t="shared" si="11"/>
        <v>5.1818243883120993E-3</v>
      </c>
      <c r="I81" s="50">
        <f t="shared" si="12"/>
        <v>-6.0532236202670894E-3</v>
      </c>
      <c r="J81" s="50">
        <f t="shared" si="13"/>
        <v>-1.6240798973176599E-3</v>
      </c>
      <c r="K81" s="50">
        <f t="shared" ca="1" si="18"/>
        <v>-1.3847756682184506E-3</v>
      </c>
      <c r="L81" s="50">
        <f t="shared" ca="1" si="14"/>
        <v>4.484494181315646E-4</v>
      </c>
      <c r="M81" s="50">
        <f t="shared" ca="1" si="19"/>
        <v>8.2917671450871779</v>
      </c>
      <c r="N81" s="50">
        <f t="shared" ca="1" si="20"/>
        <v>376.95530760152053</v>
      </c>
      <c r="O81" s="50">
        <f t="shared" ca="1" si="21"/>
        <v>1169.6778358695226</v>
      </c>
      <c r="P81" s="16">
        <f t="shared" ca="1" si="15"/>
        <v>-2.117662433277704E-2</v>
      </c>
      <c r="Q81" s="16"/>
      <c r="R81" s="16"/>
      <c r="S81" s="16"/>
      <c r="T81" s="16"/>
    </row>
    <row r="82" spans="1:20" x14ac:dyDescent="0.2">
      <c r="A82" s="57">
        <v>2706</v>
      </c>
      <c r="B82" s="57">
        <v>3.0520000291289762E-4</v>
      </c>
      <c r="C82" s="16"/>
      <c r="D82" s="58">
        <f t="shared" si="16"/>
        <v>0.27060000000000001</v>
      </c>
      <c r="E82" s="58">
        <f t="shared" si="17"/>
        <v>3.0520000291289762E-4</v>
      </c>
      <c r="F82" s="50">
        <f t="shared" si="9"/>
        <v>7.3224360000000002E-2</v>
      </c>
      <c r="G82" s="50">
        <f t="shared" si="10"/>
        <v>1.9814511816E-2</v>
      </c>
      <c r="H82" s="50">
        <f t="shared" si="11"/>
        <v>5.3618068974096E-3</v>
      </c>
      <c r="I82" s="50">
        <f t="shared" si="12"/>
        <v>8.2587120788230099E-5</v>
      </c>
      <c r="J82" s="50">
        <f t="shared" si="13"/>
        <v>2.2348074885295065E-5</v>
      </c>
      <c r="K82" s="50">
        <f t="shared" ca="1" si="18"/>
        <v>-1.2066219912393004E-3</v>
      </c>
      <c r="L82" s="50">
        <f t="shared" ca="1" si="14"/>
        <v>2.285605742002329E-6</v>
      </c>
      <c r="M82" s="50">
        <f t="shared" ca="1" si="19"/>
        <v>7.2541366982078461</v>
      </c>
      <c r="N82" s="50">
        <f t="shared" ca="1" si="20"/>
        <v>414.48514049304714</v>
      </c>
      <c r="O82" s="50">
        <f t="shared" ca="1" si="21"/>
        <v>1231.967529295855</v>
      </c>
      <c r="P82" s="16">
        <f t="shared" ca="1" si="15"/>
        <v>1.5118219941521981E-3</v>
      </c>
      <c r="Q82" s="16"/>
      <c r="R82" s="16"/>
      <c r="S82" s="16"/>
      <c r="T82" s="16"/>
    </row>
    <row r="83" spans="1:20" x14ac:dyDescent="0.2">
      <c r="A83" s="57">
        <v>2763</v>
      </c>
      <c r="B83" s="57">
        <v>2.9746000000159256E-3</v>
      </c>
      <c r="C83" s="16"/>
      <c r="D83" s="58">
        <f t="shared" si="16"/>
        <v>0.27629999999999999</v>
      </c>
      <c r="E83" s="58">
        <f t="shared" si="17"/>
        <v>2.9746000000159256E-3</v>
      </c>
      <c r="F83" s="50">
        <f t="shared" si="9"/>
        <v>7.634168999999999E-2</v>
      </c>
      <c r="G83" s="50">
        <f t="shared" si="10"/>
        <v>2.1093208946999998E-2</v>
      </c>
      <c r="H83" s="50">
        <f t="shared" si="11"/>
        <v>5.8280536320560981E-3</v>
      </c>
      <c r="I83" s="50">
        <f t="shared" si="12"/>
        <v>8.2188198000440022E-4</v>
      </c>
      <c r="J83" s="50">
        <f t="shared" si="13"/>
        <v>2.2708599107521576E-4</v>
      </c>
      <c r="K83" s="50">
        <f t="shared" ca="1" si="18"/>
        <v>-7.4651031719114025E-4</v>
      </c>
      <c r="L83" s="50">
        <f t="shared" ca="1" si="14"/>
        <v>1.384666199282487E-5</v>
      </c>
      <c r="M83" s="50">
        <f t="shared" ca="1" si="19"/>
        <v>5.0159618121359957</v>
      </c>
      <c r="N83" s="50">
        <f t="shared" ca="1" si="20"/>
        <v>512.84741168990752</v>
      </c>
      <c r="O83" s="50">
        <f t="shared" ca="1" si="21"/>
        <v>1388.6831781460189</v>
      </c>
      <c r="P83" s="16">
        <f t="shared" ca="1" si="15"/>
        <v>3.7211103172070659E-3</v>
      </c>
      <c r="Q83" s="16"/>
      <c r="R83" s="16"/>
      <c r="S83" s="16"/>
      <c r="T83" s="16"/>
    </row>
    <row r="84" spans="1:20" x14ac:dyDescent="0.2">
      <c r="A84" s="57">
        <v>2885</v>
      </c>
      <c r="B84" s="57">
        <v>-3.7329999977373518E-3</v>
      </c>
      <c r="C84" s="16"/>
      <c r="D84" s="58">
        <f t="shared" si="16"/>
        <v>0.28849999999999998</v>
      </c>
      <c r="E84" s="58">
        <f t="shared" si="17"/>
        <v>-3.7329999977373518E-3</v>
      </c>
      <c r="F84" s="50">
        <f t="shared" si="9"/>
        <v>8.3232249999999994E-2</v>
      </c>
      <c r="G84" s="50">
        <f t="shared" si="10"/>
        <v>2.4012504124999997E-2</v>
      </c>
      <c r="H84" s="50">
        <f t="shared" si="11"/>
        <v>6.9276074400624992E-3</v>
      </c>
      <c r="I84" s="50">
        <f t="shared" si="12"/>
        <v>-1.0769704993472259E-3</v>
      </c>
      <c r="J84" s="50">
        <f t="shared" si="13"/>
        <v>-3.1070598906167467E-4</v>
      </c>
      <c r="K84" s="50">
        <f t="shared" ca="1" si="18"/>
        <v>3.2736801692958423E-4</v>
      </c>
      <c r="L84" s="50">
        <f t="shared" ca="1" si="14"/>
        <v>1.6486588414530314E-5</v>
      </c>
      <c r="M84" s="50">
        <f t="shared" ca="1" si="19"/>
        <v>1.7042793945809056</v>
      </c>
      <c r="N84" s="50">
        <f t="shared" ca="1" si="20"/>
        <v>745.09645263537118</v>
      </c>
      <c r="O84" s="50">
        <f t="shared" ca="1" si="21"/>
        <v>1730.8713619797547</v>
      </c>
      <c r="P84" s="16">
        <f t="shared" ca="1" si="15"/>
        <v>-4.060368014666936E-3</v>
      </c>
      <c r="Q84" s="16"/>
      <c r="R84" s="16"/>
      <c r="S84" s="16"/>
      <c r="T84" s="16"/>
    </row>
    <row r="85" spans="1:20" x14ac:dyDescent="0.2">
      <c r="A85" s="57">
        <v>2898</v>
      </c>
      <c r="B85" s="57">
        <v>1.1916000003111549E-3</v>
      </c>
      <c r="C85" s="16"/>
      <c r="D85" s="58">
        <f t="shared" ref="D85:D116" si="22">A85/A$18</f>
        <v>0.2898</v>
      </c>
      <c r="E85" s="58">
        <f t="shared" ref="E85:E116" si="23">B85/B$18</f>
        <v>1.1916000003111549E-3</v>
      </c>
      <c r="F85" s="50">
        <f t="shared" si="9"/>
        <v>8.3984039999999996E-2</v>
      </c>
      <c r="G85" s="50">
        <f t="shared" si="10"/>
        <v>2.4338574791999999E-2</v>
      </c>
      <c r="H85" s="50">
        <f t="shared" si="11"/>
        <v>7.0533189747215997E-3</v>
      </c>
      <c r="I85" s="50">
        <f t="shared" si="12"/>
        <v>3.4532568009017266E-4</v>
      </c>
      <c r="J85" s="50">
        <f t="shared" si="13"/>
        <v>1.0007538209013204E-4</v>
      </c>
      <c r="K85" s="50">
        <f t="shared" ref="K85:K116" ca="1" si="24">+E$4+E$5*D85+E$6*D85^2</f>
        <v>4.48956377298311E-4</v>
      </c>
      <c r="L85" s="50">
        <f t="shared" ca="1" si="14"/>
        <v>5.5151955080164301E-7</v>
      </c>
      <c r="M85" s="50">
        <f t="shared" ref="M85:M116" ca="1" si="25">(M$1-M$2*D85+M$3*F85)^2</f>
        <v>1.4614625576375981</v>
      </c>
      <c r="N85" s="50">
        <f t="shared" ref="N85:N116" ca="1" si="26">(-M$2+M$4*D85-M$5*F85)^2</f>
        <v>771.2995245956505</v>
      </c>
      <c r="O85" s="50">
        <f t="shared" ref="O85:O116" ca="1" si="27">+(M$3-D85*M$5+F85*M$6)^2</f>
        <v>1767.5492623486243</v>
      </c>
      <c r="P85" s="16">
        <f t="shared" ca="1" si="15"/>
        <v>7.4264362301284387E-4</v>
      </c>
      <c r="Q85" s="16"/>
      <c r="R85" s="16"/>
      <c r="S85" s="16"/>
      <c r="T85" s="16"/>
    </row>
    <row r="86" spans="1:20" x14ac:dyDescent="0.2">
      <c r="A86" s="57">
        <v>2905</v>
      </c>
      <c r="B86" s="57">
        <v>1.1509999967529438E-3</v>
      </c>
      <c r="C86" s="16"/>
      <c r="D86" s="58">
        <f t="shared" si="22"/>
        <v>0.29049999999999998</v>
      </c>
      <c r="E86" s="58">
        <f t="shared" si="23"/>
        <v>1.1509999967529438E-3</v>
      </c>
      <c r="F86" s="50">
        <f t="shared" ref="F86:F123" si="28">D86*D86</f>
        <v>8.4390249999999986E-2</v>
      </c>
      <c r="G86" s="50">
        <f t="shared" ref="G86:G123" si="29">D86*F86</f>
        <v>2.4515367624999996E-2</v>
      </c>
      <c r="H86" s="50">
        <f t="shared" ref="H86:H123" si="30">F86*F86</f>
        <v>7.1217142950624973E-3</v>
      </c>
      <c r="I86" s="50">
        <f t="shared" ref="I86:I123" si="31">E86*D86</f>
        <v>3.3436549905673017E-4</v>
      </c>
      <c r="J86" s="50">
        <f t="shared" ref="J86:J123" si="32">I86*D86</f>
        <v>9.7133177475980113E-5</v>
      </c>
      <c r="K86" s="50">
        <f t="shared" ca="1" si="24"/>
        <v>5.149980974137186E-4</v>
      </c>
      <c r="L86" s="50">
        <f t="shared" ref="L86:L123" ca="1" si="33">+(K86-E86)^2</f>
        <v>4.04498415963102E-7</v>
      </c>
      <c r="M86" s="50">
        <f t="shared" ca="1" si="25"/>
        <v>1.3389889282206011</v>
      </c>
      <c r="N86" s="50">
        <f t="shared" ca="1" si="26"/>
        <v>785.50833246208936</v>
      </c>
      <c r="O86" s="50">
        <f t="shared" ca="1" si="27"/>
        <v>1787.2974376445959</v>
      </c>
      <c r="P86" s="16">
        <f t="shared" ref="P86:P123" ca="1" si="34">+E86-K86</f>
        <v>6.3600189933922524E-4</v>
      </c>
      <c r="Q86" s="16"/>
      <c r="R86" s="16"/>
      <c r="S86" s="16"/>
      <c r="T86" s="16"/>
    </row>
    <row r="87" spans="1:20" x14ac:dyDescent="0.2">
      <c r="A87" s="57">
        <v>2917</v>
      </c>
      <c r="B87" s="57">
        <v>5.081400006019976E-3</v>
      </c>
      <c r="C87" s="16"/>
      <c r="D87" s="58">
        <f t="shared" si="22"/>
        <v>0.29170000000000001</v>
      </c>
      <c r="E87" s="58">
        <f t="shared" si="23"/>
        <v>5.081400006019976E-3</v>
      </c>
      <c r="F87" s="50">
        <f t="shared" si="28"/>
        <v>8.5088890000000014E-2</v>
      </c>
      <c r="G87" s="50">
        <f t="shared" si="29"/>
        <v>2.4820429213000005E-2</v>
      </c>
      <c r="H87" s="50">
        <f t="shared" si="30"/>
        <v>7.2401192014321025E-3</v>
      </c>
      <c r="I87" s="50">
        <f t="shared" si="31"/>
        <v>1.4822443817560271E-3</v>
      </c>
      <c r="J87" s="50">
        <f t="shared" si="32"/>
        <v>4.3237068615823316E-4</v>
      </c>
      <c r="K87" s="50">
        <f t="shared" ca="1" si="24"/>
        <v>6.2914249413550255E-4</v>
      </c>
      <c r="L87" s="50">
        <f t="shared" ca="1" si="33"/>
        <v>1.9822596952131723E-5</v>
      </c>
      <c r="M87" s="50">
        <f t="shared" ca="1" si="25"/>
        <v>1.142326136008194</v>
      </c>
      <c r="N87" s="50">
        <f t="shared" ca="1" si="26"/>
        <v>810.02230910908747</v>
      </c>
      <c r="O87" s="50">
        <f t="shared" ca="1" si="27"/>
        <v>1821.1424383229516</v>
      </c>
      <c r="P87" s="16">
        <f t="shared" ca="1" si="34"/>
        <v>4.4522575118844734E-3</v>
      </c>
      <c r="Q87" s="16"/>
      <c r="R87" s="16"/>
      <c r="S87" s="16"/>
      <c r="T87" s="16"/>
    </row>
    <row r="88" spans="1:20" x14ac:dyDescent="0.2">
      <c r="A88" s="57">
        <v>2943</v>
      </c>
      <c r="B88" s="57">
        <v>8.9306000008946285E-3</v>
      </c>
      <c r="C88" s="16"/>
      <c r="D88" s="58">
        <f t="shared" si="22"/>
        <v>0.29430000000000001</v>
      </c>
      <c r="E88" s="58">
        <f t="shared" si="23"/>
        <v>8.9306000008946285E-3</v>
      </c>
      <c r="F88" s="50">
        <f t="shared" si="28"/>
        <v>8.661249E-2</v>
      </c>
      <c r="G88" s="50">
        <f t="shared" si="29"/>
        <v>2.5490055806999999E-2</v>
      </c>
      <c r="H88" s="50">
        <f t="shared" si="30"/>
        <v>7.5017234240000999E-3</v>
      </c>
      <c r="I88" s="50">
        <f t="shared" si="31"/>
        <v>2.628275580263289E-3</v>
      </c>
      <c r="J88" s="50">
        <f t="shared" si="32"/>
        <v>7.7350150327148602E-4</v>
      </c>
      <c r="K88" s="50">
        <f t="shared" ca="1" si="24"/>
        <v>8.804854376840282E-4</v>
      </c>
      <c r="L88" s="50">
        <f t="shared" ca="1" si="33"/>
        <v>6.4804344480815399E-5</v>
      </c>
      <c r="M88" s="50">
        <f t="shared" ca="1" si="25"/>
        <v>0.7727165561514735</v>
      </c>
      <c r="N88" s="50">
        <f t="shared" ca="1" si="26"/>
        <v>863.77602099914009</v>
      </c>
      <c r="O88" s="50">
        <f t="shared" ca="1" si="27"/>
        <v>1894.3942802599488</v>
      </c>
      <c r="P88" s="16">
        <f t="shared" ca="1" si="34"/>
        <v>8.0501145632106003E-3</v>
      </c>
      <c r="Q88" s="16"/>
      <c r="R88" s="16"/>
      <c r="S88" s="16"/>
      <c r="T88" s="16"/>
    </row>
    <row r="89" spans="1:20" x14ac:dyDescent="0.2">
      <c r="A89" s="57">
        <v>2985</v>
      </c>
      <c r="B89" s="57">
        <v>2.6870000001508743E-3</v>
      </c>
      <c r="C89" s="16"/>
      <c r="D89" s="58">
        <f t="shared" si="22"/>
        <v>0.29849999999999999</v>
      </c>
      <c r="E89" s="58">
        <f t="shared" si="23"/>
        <v>2.6870000001508743E-3</v>
      </c>
      <c r="F89" s="50">
        <f t="shared" si="28"/>
        <v>8.9102249999999994E-2</v>
      </c>
      <c r="G89" s="50">
        <f t="shared" si="29"/>
        <v>2.6597021624999998E-2</v>
      </c>
      <c r="H89" s="50">
        <f t="shared" si="30"/>
        <v>7.9392109550624982E-3</v>
      </c>
      <c r="I89" s="50">
        <f t="shared" si="31"/>
        <v>8.0206950004503596E-4</v>
      </c>
      <c r="J89" s="50">
        <f t="shared" si="32"/>
        <v>2.3941774576344323E-4</v>
      </c>
      <c r="K89" s="50">
        <f t="shared" ca="1" si="24"/>
        <v>1.2981506783355454E-3</v>
      </c>
      <c r="L89" s="50">
        <f t="shared" ca="1" si="33"/>
        <v>1.928902438706899E-6</v>
      </c>
      <c r="M89" s="50">
        <f t="shared" ca="1" si="25"/>
        <v>0.33333456171636122</v>
      </c>
      <c r="N89" s="50">
        <f t="shared" ca="1" si="26"/>
        <v>952.27679882058817</v>
      </c>
      <c r="O89" s="50">
        <f t="shared" ca="1" si="27"/>
        <v>2012.2942911624373</v>
      </c>
      <c r="P89" s="16">
        <f t="shared" ca="1" si="34"/>
        <v>1.3888493218153289E-3</v>
      </c>
      <c r="Q89" s="16"/>
      <c r="R89" s="16"/>
      <c r="S89" s="16"/>
      <c r="T89" s="16"/>
    </row>
    <row r="90" spans="1:20" x14ac:dyDescent="0.2">
      <c r="A90" s="57">
        <v>3004</v>
      </c>
      <c r="B90" s="57">
        <v>2.5768000050447881E-3</v>
      </c>
      <c r="C90" s="16"/>
      <c r="D90" s="58">
        <f t="shared" si="22"/>
        <v>0.3004</v>
      </c>
      <c r="E90" s="58">
        <f t="shared" si="23"/>
        <v>2.5768000050447881E-3</v>
      </c>
      <c r="F90" s="50">
        <f t="shared" si="28"/>
        <v>9.024016E-2</v>
      </c>
      <c r="G90" s="50">
        <f t="shared" si="29"/>
        <v>2.7108144064E-2</v>
      </c>
      <c r="H90" s="50">
        <f t="shared" si="30"/>
        <v>8.1432864768255994E-3</v>
      </c>
      <c r="I90" s="50">
        <f t="shared" si="31"/>
        <v>7.7407072151545434E-4</v>
      </c>
      <c r="J90" s="50">
        <f t="shared" si="32"/>
        <v>2.3253084474324248E-4</v>
      </c>
      <c r="K90" s="50">
        <f t="shared" ca="1" si="24"/>
        <v>1.4918220761983847E-3</v>
      </c>
      <c r="L90" s="50">
        <f t="shared" ca="1" si="33"/>
        <v>1.1771771060838312E-6</v>
      </c>
      <c r="M90" s="50">
        <f t="shared" ca="1" si="25"/>
        <v>0.19610127603791064</v>
      </c>
      <c r="N90" s="50">
        <f t="shared" ca="1" si="26"/>
        <v>992.91043760359321</v>
      </c>
      <c r="O90" s="50">
        <f t="shared" ca="1" si="27"/>
        <v>2065.3684518132304</v>
      </c>
      <c r="P90" s="16">
        <f t="shared" ca="1" si="34"/>
        <v>1.0849779288464034E-3</v>
      </c>
      <c r="Q90" s="16"/>
      <c r="R90" s="16"/>
      <c r="S90" s="16"/>
      <c r="T90" s="16"/>
    </row>
    <row r="91" spans="1:20" x14ac:dyDescent="0.2">
      <c r="A91" s="57">
        <v>3078</v>
      </c>
      <c r="B91" s="57">
        <v>2.1476000038092025E-3</v>
      </c>
      <c r="C91" s="16"/>
      <c r="D91" s="58">
        <f t="shared" si="22"/>
        <v>0.30780000000000002</v>
      </c>
      <c r="E91" s="58">
        <f t="shared" si="23"/>
        <v>2.1476000038092025E-3</v>
      </c>
      <c r="F91" s="50">
        <f t="shared" si="28"/>
        <v>9.4740840000000007E-2</v>
      </c>
      <c r="G91" s="50">
        <f t="shared" si="29"/>
        <v>2.9161230552000005E-2</v>
      </c>
      <c r="H91" s="50">
        <f t="shared" si="30"/>
        <v>8.9758267639056012E-3</v>
      </c>
      <c r="I91" s="50">
        <f t="shared" si="31"/>
        <v>6.6103128117247253E-4</v>
      </c>
      <c r="J91" s="50">
        <f t="shared" si="32"/>
        <v>2.0346542834488707E-4</v>
      </c>
      <c r="K91" s="50">
        <f t="shared" ca="1" si="24"/>
        <v>2.2741931055088732E-3</v>
      </c>
      <c r="L91" s="50">
        <f t="shared" ca="1" si="33"/>
        <v>1.6025813397943183E-8</v>
      </c>
      <c r="M91" s="50">
        <f t="shared" ca="1" si="25"/>
        <v>4.820865184506873E-3</v>
      </c>
      <c r="N91" s="50">
        <f t="shared" ca="1" si="26"/>
        <v>1154.0045870160789</v>
      </c>
      <c r="O91" s="50">
        <f t="shared" ca="1" si="27"/>
        <v>2269.7502388939874</v>
      </c>
      <c r="P91" s="16">
        <f t="shared" ca="1" si="34"/>
        <v>-1.2659310169967075E-4</v>
      </c>
      <c r="Q91" s="16"/>
      <c r="R91" s="16"/>
      <c r="S91" s="16"/>
      <c r="T91" s="16"/>
    </row>
    <row r="92" spans="1:20" x14ac:dyDescent="0.2">
      <c r="A92" s="57">
        <v>3112</v>
      </c>
      <c r="B92" s="57">
        <v>9.504000045126304E-4</v>
      </c>
      <c r="C92" s="16"/>
      <c r="D92" s="58">
        <f t="shared" si="22"/>
        <v>0.31119999999999998</v>
      </c>
      <c r="E92" s="58">
        <f t="shared" si="23"/>
        <v>9.504000045126304E-4</v>
      </c>
      <c r="F92" s="50">
        <f t="shared" si="28"/>
        <v>9.6845439999999991E-2</v>
      </c>
      <c r="G92" s="50">
        <f t="shared" si="29"/>
        <v>3.0138300927999996E-2</v>
      </c>
      <c r="H92" s="50">
        <f t="shared" si="30"/>
        <v>9.379039248793599E-3</v>
      </c>
      <c r="I92" s="50">
        <f t="shared" si="31"/>
        <v>2.9576448140433058E-4</v>
      </c>
      <c r="J92" s="50">
        <f t="shared" si="32"/>
        <v>9.2041906613027675E-5</v>
      </c>
      <c r="K92" s="50">
        <f t="shared" ca="1" si="24"/>
        <v>2.6486390826068393E-3</v>
      </c>
      <c r="L92" s="50">
        <f t="shared" ca="1" si="33"/>
        <v>2.8840159663662684E-6</v>
      </c>
      <c r="M92" s="50">
        <f t="shared" ca="1" si="25"/>
        <v>8.9152035475494967E-2</v>
      </c>
      <c r="N92" s="50">
        <f t="shared" ca="1" si="26"/>
        <v>1229.1872471621425</v>
      </c>
      <c r="O92" s="50">
        <f t="shared" ca="1" si="27"/>
        <v>2362.0387122167244</v>
      </c>
      <c r="P92" s="16">
        <f t="shared" ca="1" si="34"/>
        <v>-1.6982390780942089E-3</v>
      </c>
      <c r="Q92" s="16"/>
      <c r="R92" s="16"/>
      <c r="S92" s="16"/>
      <c r="T92" s="16"/>
    </row>
    <row r="93" spans="1:20" x14ac:dyDescent="0.2">
      <c r="A93" s="57">
        <v>3120</v>
      </c>
      <c r="B93" s="57">
        <v>-4.0959999969345517E-3</v>
      </c>
      <c r="C93" s="16"/>
      <c r="D93" s="58">
        <f t="shared" si="22"/>
        <v>0.312</v>
      </c>
      <c r="E93" s="58">
        <f t="shared" si="23"/>
        <v>-4.0959999969345517E-3</v>
      </c>
      <c r="F93" s="50">
        <f t="shared" si="28"/>
        <v>9.7344E-2</v>
      </c>
      <c r="G93" s="50">
        <f t="shared" si="29"/>
        <v>3.0371328E-2</v>
      </c>
      <c r="H93" s="50">
        <f t="shared" si="30"/>
        <v>9.4758543359999992E-3</v>
      </c>
      <c r="I93" s="50">
        <f t="shared" si="31"/>
        <v>-1.2779519990435801E-3</v>
      </c>
      <c r="J93" s="50">
        <f t="shared" si="32"/>
        <v>-3.9872102370159699E-4</v>
      </c>
      <c r="K93" s="50">
        <f t="shared" ca="1" si="24"/>
        <v>2.7381145732719783E-3</v>
      </c>
      <c r="L93" s="50">
        <f t="shared" ca="1" si="33"/>
        <v>4.6705121958709185E-5</v>
      </c>
      <c r="M93" s="50">
        <f t="shared" ca="1" si="25"/>
        <v>0.12385656237495805</v>
      </c>
      <c r="N93" s="50">
        <f t="shared" ca="1" si="26"/>
        <v>1246.9556617527007</v>
      </c>
      <c r="O93" s="50">
        <f t="shared" ca="1" si="27"/>
        <v>2383.5753886173748</v>
      </c>
      <c r="P93" s="16">
        <f t="shared" ca="1" si="34"/>
        <v>-6.8341145702065301E-3</v>
      </c>
      <c r="Q93" s="16"/>
      <c r="R93" s="16"/>
      <c r="S93" s="16"/>
      <c r="T93" s="16"/>
    </row>
    <row r="94" spans="1:20" x14ac:dyDescent="0.2">
      <c r="A94" s="57">
        <v>3120</v>
      </c>
      <c r="B94" s="57">
        <v>-9.5999996119644493E-5</v>
      </c>
      <c r="C94" s="16"/>
      <c r="D94" s="58">
        <f t="shared" si="22"/>
        <v>0.312</v>
      </c>
      <c r="E94" s="58">
        <f t="shared" si="23"/>
        <v>-9.5999996119644493E-5</v>
      </c>
      <c r="F94" s="50">
        <f t="shared" si="28"/>
        <v>9.7344E-2</v>
      </c>
      <c r="G94" s="50">
        <f t="shared" si="29"/>
        <v>3.0371328E-2</v>
      </c>
      <c r="H94" s="50">
        <f t="shared" si="30"/>
        <v>9.4758543359999992E-3</v>
      </c>
      <c r="I94" s="50">
        <f t="shared" si="31"/>
        <v>-2.995199878932908E-5</v>
      </c>
      <c r="J94" s="50">
        <f t="shared" si="32"/>
        <v>-9.3450236222706734E-6</v>
      </c>
      <c r="K94" s="50">
        <f t="shared" ca="1" si="24"/>
        <v>2.7381145732719783E-3</v>
      </c>
      <c r="L94" s="50">
        <f t="shared" ca="1" si="33"/>
        <v>8.0322053924378635E-6</v>
      </c>
      <c r="M94" s="50">
        <f t="shared" ca="1" si="25"/>
        <v>0.12385656237495805</v>
      </c>
      <c r="N94" s="50">
        <f t="shared" ca="1" si="26"/>
        <v>1246.9556617527007</v>
      </c>
      <c r="O94" s="50">
        <f t="shared" ca="1" si="27"/>
        <v>2383.5753886173748</v>
      </c>
      <c r="P94" s="16">
        <f t="shared" ca="1" si="34"/>
        <v>-2.8341145693916228E-3</v>
      </c>
      <c r="Q94" s="16"/>
      <c r="R94" s="16"/>
      <c r="S94" s="16"/>
      <c r="T94" s="16"/>
    </row>
    <row r="95" spans="1:20" x14ac:dyDescent="0.2">
      <c r="A95" s="57">
        <v>3135</v>
      </c>
      <c r="B95" s="57">
        <v>-3.1829999934416264E-3</v>
      </c>
      <c r="C95" s="16"/>
      <c r="D95" s="58">
        <f t="shared" si="22"/>
        <v>0.3135</v>
      </c>
      <c r="E95" s="58">
        <f t="shared" si="23"/>
        <v>-3.1829999934416264E-3</v>
      </c>
      <c r="F95" s="50">
        <f t="shared" si="28"/>
        <v>9.8282250000000002E-2</v>
      </c>
      <c r="G95" s="50">
        <f t="shared" si="29"/>
        <v>3.0811485374999999E-2</v>
      </c>
      <c r="H95" s="50">
        <f t="shared" si="30"/>
        <v>9.6594006650625001E-3</v>
      </c>
      <c r="I95" s="50">
        <f t="shared" si="31"/>
        <v>-9.9787049794394984E-4</v>
      </c>
      <c r="J95" s="50">
        <f t="shared" si="32"/>
        <v>-3.1283240110542825E-4</v>
      </c>
      <c r="K95" s="50">
        <f t="shared" ca="1" si="24"/>
        <v>2.9072883844378505E-3</v>
      </c>
      <c r="L95" s="50">
        <f t="shared" ca="1" si="33"/>
        <v>3.709161252573383E-5</v>
      </c>
      <c r="M95" s="50">
        <f t="shared" ca="1" si="25"/>
        <v>0.20374259347180654</v>
      </c>
      <c r="N95" s="50">
        <f t="shared" ca="1" si="26"/>
        <v>1280.3379336714504</v>
      </c>
      <c r="O95" s="50">
        <f t="shared" ca="1" si="27"/>
        <v>2423.7587970065706</v>
      </c>
      <c r="P95" s="16">
        <f t="shared" ca="1" si="34"/>
        <v>-6.090288377879477E-3</v>
      </c>
      <c r="Q95" s="16"/>
      <c r="R95" s="16"/>
      <c r="S95" s="16"/>
      <c r="T95" s="16"/>
    </row>
    <row r="96" spans="1:20" x14ac:dyDescent="0.2">
      <c r="A96" s="57">
        <v>3139</v>
      </c>
      <c r="B96" s="57">
        <v>-7.2061999962897971E-3</v>
      </c>
      <c r="C96" s="16"/>
      <c r="D96" s="58">
        <f t="shared" si="22"/>
        <v>0.31390000000000001</v>
      </c>
      <c r="E96" s="58">
        <f t="shared" si="23"/>
        <v>-7.2061999962897971E-3</v>
      </c>
      <c r="F96" s="50">
        <f t="shared" si="28"/>
        <v>9.853321000000001E-2</v>
      </c>
      <c r="G96" s="50">
        <f t="shared" si="29"/>
        <v>3.0929574619000005E-2</v>
      </c>
      <c r="H96" s="50">
        <f t="shared" si="30"/>
        <v>9.7087934729041016E-3</v>
      </c>
      <c r="I96" s="50">
        <f t="shared" si="31"/>
        <v>-2.2620261788353674E-3</v>
      </c>
      <c r="J96" s="50">
        <f t="shared" si="32"/>
        <v>-7.1005001753642191E-4</v>
      </c>
      <c r="K96" s="50">
        <f t="shared" ca="1" si="24"/>
        <v>2.9527114072091104E-3</v>
      </c>
      <c r="L96" s="50">
        <f t="shared" ca="1" si="33"/>
        <v>1.0320348090414014E-4</v>
      </c>
      <c r="M96" s="50">
        <f t="shared" ca="1" si="25"/>
        <v>0.22826306858485235</v>
      </c>
      <c r="N96" s="50">
        <f t="shared" ca="1" si="26"/>
        <v>1289.2530777377551</v>
      </c>
      <c r="O96" s="50">
        <f t="shared" ca="1" si="27"/>
        <v>2434.429262015251</v>
      </c>
      <c r="P96" s="16">
        <f t="shared" ca="1" si="34"/>
        <v>-1.0158911403498908E-2</v>
      </c>
      <c r="Q96" s="16"/>
      <c r="R96" s="16"/>
      <c r="S96" s="16"/>
      <c r="T96" s="16"/>
    </row>
    <row r="97" spans="1:20" x14ac:dyDescent="0.2">
      <c r="A97" s="57">
        <v>3139</v>
      </c>
      <c r="B97" s="57">
        <v>-2.2061999989091419E-3</v>
      </c>
      <c r="C97" s="16"/>
      <c r="D97" s="58">
        <f t="shared" si="22"/>
        <v>0.31390000000000001</v>
      </c>
      <c r="E97" s="58">
        <f t="shared" si="23"/>
        <v>-2.2061999989091419E-3</v>
      </c>
      <c r="F97" s="50">
        <f t="shared" si="28"/>
        <v>9.853321000000001E-2</v>
      </c>
      <c r="G97" s="50">
        <f t="shared" si="29"/>
        <v>3.0929574619000005E-2</v>
      </c>
      <c r="H97" s="50">
        <f t="shared" si="30"/>
        <v>9.7087934729041016E-3</v>
      </c>
      <c r="I97" s="50">
        <f t="shared" si="31"/>
        <v>-6.9252617965757967E-4</v>
      </c>
      <c r="J97" s="50">
        <f t="shared" si="32"/>
        <v>-2.1738396779451426E-4</v>
      </c>
      <c r="K97" s="50">
        <f t="shared" ca="1" si="24"/>
        <v>2.9527114072091104E-3</v>
      </c>
      <c r="L97" s="50">
        <f t="shared" ca="1" si="33"/>
        <v>2.6614366896177003E-5</v>
      </c>
      <c r="M97" s="50">
        <f t="shared" ca="1" si="25"/>
        <v>0.22826306858485235</v>
      </c>
      <c r="N97" s="50">
        <f t="shared" ca="1" si="26"/>
        <v>1289.2530777377551</v>
      </c>
      <c r="O97" s="50">
        <f t="shared" ca="1" si="27"/>
        <v>2434.429262015251</v>
      </c>
      <c r="P97" s="16">
        <f t="shared" ca="1" si="34"/>
        <v>-5.1589114061182523E-3</v>
      </c>
      <c r="Q97" s="16"/>
      <c r="R97" s="16"/>
      <c r="S97" s="16"/>
      <c r="T97" s="16"/>
    </row>
    <row r="98" spans="1:20" x14ac:dyDescent="0.2">
      <c r="A98" s="57">
        <v>3169</v>
      </c>
      <c r="B98" s="57">
        <v>-3.8019999192329124E-4</v>
      </c>
      <c r="C98" s="16"/>
      <c r="D98" s="58">
        <f t="shared" si="22"/>
        <v>0.31690000000000002</v>
      </c>
      <c r="E98" s="58">
        <f t="shared" si="23"/>
        <v>-3.8019999192329124E-4</v>
      </c>
      <c r="F98" s="50">
        <f t="shared" si="28"/>
        <v>0.10042561000000001</v>
      </c>
      <c r="G98" s="50">
        <f t="shared" si="29"/>
        <v>3.1824875809000008E-2</v>
      </c>
      <c r="H98" s="50">
        <f t="shared" si="30"/>
        <v>1.0085303143872102E-2</v>
      </c>
      <c r="I98" s="50">
        <f t="shared" si="31"/>
        <v>-1.2048537744049099E-4</v>
      </c>
      <c r="J98" s="50">
        <f t="shared" si="32"/>
        <v>-3.81818161108916E-5</v>
      </c>
      <c r="K98" s="50">
        <f t="shared" ca="1" si="24"/>
        <v>3.297544691014169E-3</v>
      </c>
      <c r="L98" s="50">
        <f t="shared" ca="1" si="33"/>
        <v>1.3525805952874759E-5</v>
      </c>
      <c r="M98" s="50">
        <f t="shared" ca="1" si="25"/>
        <v>0.45423535791159231</v>
      </c>
      <c r="N98" s="50">
        <f t="shared" ca="1" si="26"/>
        <v>1356.2590893682907</v>
      </c>
      <c r="O98" s="50">
        <f t="shared" ca="1" si="27"/>
        <v>2513.815722992385</v>
      </c>
      <c r="P98" s="16">
        <f t="shared" ca="1" si="34"/>
        <v>-3.6777446829374602E-3</v>
      </c>
      <c r="Q98" s="16"/>
      <c r="R98" s="16"/>
      <c r="S98" s="16"/>
      <c r="T98" s="16"/>
    </row>
    <row r="99" spans="1:20" x14ac:dyDescent="0.2">
      <c r="A99" s="57">
        <v>3171</v>
      </c>
      <c r="B99" s="57">
        <v>1.6082000001915731E-3</v>
      </c>
      <c r="C99" s="16"/>
      <c r="D99" s="58">
        <f t="shared" si="22"/>
        <v>0.31709999999999999</v>
      </c>
      <c r="E99" s="58">
        <f t="shared" si="23"/>
        <v>1.6082000001915731E-3</v>
      </c>
      <c r="F99" s="50">
        <f t="shared" si="28"/>
        <v>0.10055240999999999</v>
      </c>
      <c r="G99" s="50">
        <f t="shared" si="29"/>
        <v>3.1885169211E-2</v>
      </c>
      <c r="H99" s="50">
        <f t="shared" si="30"/>
        <v>1.0110787156808099E-2</v>
      </c>
      <c r="I99" s="50">
        <f t="shared" si="31"/>
        <v>5.0996022006074778E-4</v>
      </c>
      <c r="J99" s="50">
        <f t="shared" si="32"/>
        <v>1.6170838578126313E-4</v>
      </c>
      <c r="K99" s="50">
        <f t="shared" ca="1" si="24"/>
        <v>3.3207946346730521E-3</v>
      </c>
      <c r="L99" s="50">
        <f t="shared" ca="1" si="33"/>
        <v>2.9329803820547508E-6</v>
      </c>
      <c r="M99" s="50">
        <f t="shared" ca="1" si="25"/>
        <v>0.47188876825016052</v>
      </c>
      <c r="N99" s="50">
        <f t="shared" ca="1" si="26"/>
        <v>1360.7335045995167</v>
      </c>
      <c r="O99" s="50">
        <f t="shared" ca="1" si="27"/>
        <v>2519.0662043800808</v>
      </c>
      <c r="P99" s="16">
        <f t="shared" ca="1" si="34"/>
        <v>-1.7125946344814791E-3</v>
      </c>
      <c r="Q99" s="16"/>
      <c r="R99" s="16"/>
      <c r="S99" s="16"/>
      <c r="T99" s="16"/>
    </row>
    <row r="100" spans="1:20" x14ac:dyDescent="0.2">
      <c r="A100" s="57">
        <v>3188</v>
      </c>
      <c r="B100" s="57">
        <v>-1.490399990871083E-3</v>
      </c>
      <c r="C100" s="16"/>
      <c r="D100" s="58">
        <f t="shared" si="22"/>
        <v>0.31879999999999997</v>
      </c>
      <c r="E100" s="58">
        <f t="shared" si="23"/>
        <v>-1.490399990871083E-3</v>
      </c>
      <c r="F100" s="50">
        <f t="shared" si="28"/>
        <v>0.10163343999999998</v>
      </c>
      <c r="G100" s="50">
        <f t="shared" si="29"/>
        <v>3.2400740671999988E-2</v>
      </c>
      <c r="H100" s="50">
        <f t="shared" si="30"/>
        <v>1.0329356126233596E-2</v>
      </c>
      <c r="I100" s="50">
        <f t="shared" si="31"/>
        <v>-4.7513951708970121E-4</v>
      </c>
      <c r="J100" s="50">
        <f t="shared" si="32"/>
        <v>-1.5147447804819672E-4</v>
      </c>
      <c r="K100" s="50">
        <f t="shared" ca="1" si="24"/>
        <v>3.5197366832301138E-3</v>
      </c>
      <c r="L100" s="50">
        <f t="shared" ca="1" si="33"/>
        <v>2.5101469493173802E-5</v>
      </c>
      <c r="M100" s="50">
        <f t="shared" ca="1" si="25"/>
        <v>0.63465901185249951</v>
      </c>
      <c r="N100" s="50">
        <f t="shared" ca="1" si="26"/>
        <v>1398.7923072806298</v>
      </c>
      <c r="O100" s="50">
        <f t="shared" ca="1" si="27"/>
        <v>2563.4722980507886</v>
      </c>
      <c r="P100" s="16">
        <f t="shared" ca="1" si="34"/>
        <v>-5.0101366741011968E-3</v>
      </c>
      <c r="Q100" s="16"/>
      <c r="R100" s="16"/>
      <c r="S100" s="16"/>
      <c r="T100" s="16"/>
    </row>
    <row r="101" spans="1:20" x14ac:dyDescent="0.2">
      <c r="A101" s="57">
        <v>3188</v>
      </c>
      <c r="B101" s="57">
        <v>-4.9039999430533499E-4</v>
      </c>
      <c r="C101" s="16"/>
      <c r="D101" s="58">
        <f t="shared" si="22"/>
        <v>0.31879999999999997</v>
      </c>
      <c r="E101" s="58">
        <f t="shared" si="23"/>
        <v>-4.9039999430533499E-4</v>
      </c>
      <c r="F101" s="50">
        <f t="shared" si="28"/>
        <v>0.10163343999999998</v>
      </c>
      <c r="G101" s="50">
        <f t="shared" si="29"/>
        <v>3.2400740671999988E-2</v>
      </c>
      <c r="H101" s="50">
        <f t="shared" si="30"/>
        <v>1.0329356126233596E-2</v>
      </c>
      <c r="I101" s="50">
        <f t="shared" si="31"/>
        <v>-1.5633951818454079E-4</v>
      </c>
      <c r="J101" s="50">
        <f t="shared" si="32"/>
        <v>-4.9841038397231601E-5</v>
      </c>
      <c r="K101" s="50">
        <f t="shared" ca="1" si="24"/>
        <v>3.5197366832301138E-3</v>
      </c>
      <c r="L101" s="50">
        <f t="shared" ca="1" si="33"/>
        <v>1.6081196172515048E-5</v>
      </c>
      <c r="M101" s="50">
        <f t="shared" ca="1" si="25"/>
        <v>0.63465901185249951</v>
      </c>
      <c r="N101" s="50">
        <f t="shared" ca="1" si="26"/>
        <v>1398.7923072806298</v>
      </c>
      <c r="O101" s="50">
        <f t="shared" ca="1" si="27"/>
        <v>2563.4722980507886</v>
      </c>
      <c r="P101" s="16">
        <f t="shared" ca="1" si="34"/>
        <v>-4.0101366775354488E-3</v>
      </c>
      <c r="Q101" s="16"/>
      <c r="R101" s="16"/>
      <c r="S101" s="16"/>
      <c r="T101" s="16"/>
    </row>
    <row r="102" spans="1:20" x14ac:dyDescent="0.2">
      <c r="A102" s="57">
        <v>3203</v>
      </c>
      <c r="B102" s="57">
        <v>-1.0577399996691383E-2</v>
      </c>
      <c r="C102" s="16"/>
      <c r="D102" s="58">
        <f t="shared" si="22"/>
        <v>0.32029999999999997</v>
      </c>
      <c r="E102" s="58">
        <f t="shared" si="23"/>
        <v>-1.0577399996691383E-2</v>
      </c>
      <c r="F102" s="50">
        <f t="shared" si="28"/>
        <v>0.10259208999999998</v>
      </c>
      <c r="G102" s="50">
        <f t="shared" si="29"/>
        <v>3.2860246426999994E-2</v>
      </c>
      <c r="H102" s="50">
        <f t="shared" si="30"/>
        <v>1.0525136930568096E-2</v>
      </c>
      <c r="I102" s="50">
        <f t="shared" si="31"/>
        <v>-3.3879412189402498E-3</v>
      </c>
      <c r="J102" s="50">
        <f t="shared" si="32"/>
        <v>-1.0851575724265619E-3</v>
      </c>
      <c r="K102" s="50">
        <f t="shared" ca="1" si="24"/>
        <v>3.697231720437226E-3</v>
      </c>
      <c r="L102" s="50">
        <f t="shared" ca="1" si="33"/>
        <v>2.0376511065965406E-4</v>
      </c>
      <c r="M102" s="50">
        <f t="shared" ca="1" si="25"/>
        <v>0.7968211477487791</v>
      </c>
      <c r="N102" s="50">
        <f t="shared" ca="1" si="26"/>
        <v>1432.4016322867303</v>
      </c>
      <c r="O102" s="50">
        <f t="shared" ca="1" si="27"/>
        <v>2602.3113110449426</v>
      </c>
      <c r="P102" s="16">
        <f t="shared" ca="1" si="34"/>
        <v>-1.4274631717128609E-2</v>
      </c>
      <c r="Q102" s="16"/>
      <c r="R102" s="16"/>
      <c r="S102" s="16"/>
      <c r="T102" s="16"/>
    </row>
    <row r="103" spans="1:20" x14ac:dyDescent="0.2">
      <c r="A103" s="57">
        <v>3323</v>
      </c>
      <c r="B103" s="57">
        <v>2.7266000033705495E-3</v>
      </c>
      <c r="C103" s="16"/>
      <c r="D103" s="58">
        <f t="shared" si="22"/>
        <v>0.33229999999999998</v>
      </c>
      <c r="E103" s="58">
        <f t="shared" si="23"/>
        <v>2.7266000033705495E-3</v>
      </c>
      <c r="F103" s="50">
        <f t="shared" si="28"/>
        <v>0.11042328999999999</v>
      </c>
      <c r="G103" s="50">
        <f t="shared" si="29"/>
        <v>3.6693659266999995E-2</v>
      </c>
      <c r="H103" s="50">
        <f t="shared" si="30"/>
        <v>1.2193302974424098E-2</v>
      </c>
      <c r="I103" s="50">
        <f t="shared" si="31"/>
        <v>9.060491811200336E-4</v>
      </c>
      <c r="J103" s="50">
        <f t="shared" si="32"/>
        <v>3.0108014288618716E-4</v>
      </c>
      <c r="K103" s="50">
        <f t="shared" ca="1" si="24"/>
        <v>5.1832723425392357E-3</v>
      </c>
      <c r="L103" s="50">
        <f t="shared" ca="1" si="33"/>
        <v>6.0352389820365448E-6</v>
      </c>
      <c r="M103" s="50">
        <f t="shared" ca="1" si="25"/>
        <v>2.6672768836850156</v>
      </c>
      <c r="N103" s="50">
        <f t="shared" ca="1" si="26"/>
        <v>1700.6079724211629</v>
      </c>
      <c r="O103" s="50">
        <f t="shared" ca="1" si="27"/>
        <v>2899.7959851345572</v>
      </c>
      <c r="P103" s="16">
        <f t="shared" ca="1" si="34"/>
        <v>-2.4566723391686862E-3</v>
      </c>
      <c r="Q103" s="16"/>
      <c r="R103" s="16"/>
      <c r="S103" s="16"/>
      <c r="T103" s="16"/>
    </row>
    <row r="104" spans="1:20" x14ac:dyDescent="0.2">
      <c r="A104" s="57">
        <v>3357</v>
      </c>
      <c r="B104" s="57">
        <v>-2.4705999967409298E-3</v>
      </c>
      <c r="C104" s="16"/>
      <c r="D104" s="58">
        <f t="shared" si="22"/>
        <v>0.3357</v>
      </c>
      <c r="E104" s="58">
        <f t="shared" si="23"/>
        <v>-2.4705999967409298E-3</v>
      </c>
      <c r="F104" s="50">
        <f t="shared" si="28"/>
        <v>0.11269448999999999</v>
      </c>
      <c r="G104" s="50">
        <f t="shared" si="29"/>
        <v>3.7831540292999996E-2</v>
      </c>
      <c r="H104" s="50">
        <f t="shared" si="30"/>
        <v>1.2700048076360099E-2</v>
      </c>
      <c r="I104" s="50">
        <f t="shared" si="31"/>
        <v>-8.2938041890593013E-4</v>
      </c>
      <c r="J104" s="50">
        <f t="shared" si="32"/>
        <v>-2.7842300662672074E-4</v>
      </c>
      <c r="K104" s="50">
        <f t="shared" ca="1" si="24"/>
        <v>5.625674998973984E-3</v>
      </c>
      <c r="L104" s="50">
        <f t="shared" ca="1" si="33"/>
        <v>6.5549668806238532E-5</v>
      </c>
      <c r="M104" s="50">
        <f t="shared" ca="1" si="25"/>
        <v>3.3640549582209003</v>
      </c>
      <c r="N104" s="50">
        <f t="shared" ca="1" si="26"/>
        <v>1775.8244370549885</v>
      </c>
      <c r="O104" s="50">
        <f t="shared" ca="1" si="27"/>
        <v>2979.2430473599597</v>
      </c>
      <c r="P104" s="16">
        <f t="shared" ca="1" si="34"/>
        <v>-8.0962749957149138E-3</v>
      </c>
      <c r="Q104" s="16"/>
      <c r="R104" s="16"/>
      <c r="S104" s="16"/>
      <c r="T104" s="16"/>
    </row>
    <row r="105" spans="1:20" x14ac:dyDescent="0.2">
      <c r="A105" s="57">
        <v>3357</v>
      </c>
      <c r="B105" s="57">
        <v>4.5294000083231367E-3</v>
      </c>
      <c r="C105" s="16"/>
      <c r="D105" s="58">
        <f t="shared" si="22"/>
        <v>0.3357</v>
      </c>
      <c r="E105" s="58">
        <f t="shared" si="23"/>
        <v>4.5294000083231367E-3</v>
      </c>
      <c r="F105" s="50">
        <f t="shared" si="28"/>
        <v>0.11269448999999999</v>
      </c>
      <c r="G105" s="50">
        <f t="shared" si="29"/>
        <v>3.7831540292999996E-2</v>
      </c>
      <c r="H105" s="50">
        <f t="shared" si="30"/>
        <v>1.2700048076360099E-2</v>
      </c>
      <c r="I105" s="50">
        <f t="shared" si="31"/>
        <v>1.520519582794077E-3</v>
      </c>
      <c r="J105" s="50">
        <f t="shared" si="32"/>
        <v>5.1043842394397161E-4</v>
      </c>
      <c r="K105" s="50">
        <f t="shared" ca="1" si="24"/>
        <v>5.625674998973984E-3</v>
      </c>
      <c r="L105" s="50">
        <f t="shared" ca="1" si="33"/>
        <v>1.2018188551265154E-6</v>
      </c>
      <c r="M105" s="50">
        <f t="shared" ca="1" si="25"/>
        <v>3.3640549582209003</v>
      </c>
      <c r="N105" s="50">
        <f t="shared" ca="1" si="26"/>
        <v>1775.8244370549885</v>
      </c>
      <c r="O105" s="50">
        <f t="shared" ca="1" si="27"/>
        <v>2979.2430473599597</v>
      </c>
      <c r="P105" s="16">
        <f t="shared" ca="1" si="34"/>
        <v>-1.0962749906508473E-3</v>
      </c>
      <c r="Q105" s="16"/>
      <c r="R105" s="16"/>
      <c r="S105" s="16"/>
      <c r="T105" s="16"/>
    </row>
    <row r="106" spans="1:20" x14ac:dyDescent="0.2">
      <c r="A106" s="57">
        <v>3361</v>
      </c>
      <c r="B106" s="57">
        <v>5.5062000028556213E-3</v>
      </c>
      <c r="C106" s="16"/>
      <c r="D106" s="58">
        <f t="shared" si="22"/>
        <v>0.33610000000000001</v>
      </c>
      <c r="E106" s="58">
        <f t="shared" si="23"/>
        <v>5.5062000028556213E-3</v>
      </c>
      <c r="F106" s="50">
        <f t="shared" si="28"/>
        <v>0.11296321000000001</v>
      </c>
      <c r="G106" s="50">
        <f t="shared" si="29"/>
        <v>3.7966934881000003E-2</v>
      </c>
      <c r="H106" s="50">
        <f t="shared" si="30"/>
        <v>1.2760686813504101E-2</v>
      </c>
      <c r="I106" s="50">
        <f t="shared" si="31"/>
        <v>1.8506338209597743E-3</v>
      </c>
      <c r="J106" s="50">
        <f t="shared" si="32"/>
        <v>6.2199802722458014E-4</v>
      </c>
      <c r="K106" s="50">
        <f t="shared" ca="1" si="24"/>
        <v>5.6783423832399774E-3</v>
      </c>
      <c r="L106" s="50">
        <f t="shared" ca="1" si="33"/>
        <v>2.9632999124392341E-8</v>
      </c>
      <c r="M106" s="50">
        <f t="shared" ca="1" si="25"/>
        <v>3.4503830431140088</v>
      </c>
      <c r="N106" s="50">
        <f t="shared" ca="1" si="26"/>
        <v>1784.6362680018458</v>
      </c>
      <c r="O106" s="50">
        <f t="shared" ca="1" si="27"/>
        <v>2988.4346798724055</v>
      </c>
      <c r="P106" s="16">
        <f t="shared" ca="1" si="34"/>
        <v>-1.7214238038435609E-4</v>
      </c>
      <c r="Q106" s="16"/>
      <c r="R106" s="16"/>
      <c r="S106" s="16"/>
      <c r="T106" s="16"/>
    </row>
    <row r="107" spans="1:20" x14ac:dyDescent="0.2">
      <c r="A107" s="57">
        <v>3383</v>
      </c>
      <c r="B107" s="57">
        <v>1.3786000054096803E-3</v>
      </c>
      <c r="C107" s="16"/>
      <c r="D107" s="58">
        <f t="shared" si="22"/>
        <v>0.33829999999999999</v>
      </c>
      <c r="E107" s="58">
        <f t="shared" si="23"/>
        <v>1.3786000054096803E-3</v>
      </c>
      <c r="F107" s="50">
        <f t="shared" si="28"/>
        <v>0.11444689</v>
      </c>
      <c r="G107" s="50">
        <f t="shared" si="29"/>
        <v>3.8717382886999996E-2</v>
      </c>
      <c r="H107" s="50">
        <f t="shared" si="30"/>
        <v>1.3098090630672099E-2</v>
      </c>
      <c r="I107" s="50">
        <f t="shared" si="31"/>
        <v>4.6638038183009485E-4</v>
      </c>
      <c r="J107" s="50">
        <f t="shared" si="32"/>
        <v>1.5777648317312108E-4</v>
      </c>
      <c r="K107" s="50">
        <f t="shared" ca="1" si="24"/>
        <v>5.9703462032203308E-3</v>
      </c>
      <c r="L107" s="50">
        <f t="shared" ca="1" si="33"/>
        <v>2.1084133145108566E-5</v>
      </c>
      <c r="M107" s="50">
        <f t="shared" ca="1" si="25"/>
        <v>3.9408927337073676</v>
      </c>
      <c r="N107" s="50">
        <f t="shared" ca="1" si="26"/>
        <v>1832.941313537355</v>
      </c>
      <c r="O107" s="50">
        <f t="shared" ca="1" si="27"/>
        <v>3038.3853850195424</v>
      </c>
      <c r="P107" s="16">
        <f t="shared" ca="1" si="34"/>
        <v>-4.5917461978106505E-3</v>
      </c>
      <c r="Q107" s="16"/>
      <c r="R107" s="16"/>
      <c r="S107" s="16"/>
      <c r="T107" s="16"/>
    </row>
    <row r="108" spans="1:20" x14ac:dyDescent="0.2">
      <c r="A108" s="57">
        <v>3480</v>
      </c>
      <c r="B108" s="57">
        <v>7.816000004822854E-3</v>
      </c>
      <c r="C108" s="16"/>
      <c r="D108" s="58">
        <f t="shared" si="22"/>
        <v>0.34799999999999998</v>
      </c>
      <c r="E108" s="58">
        <f t="shared" si="23"/>
        <v>7.816000004822854E-3</v>
      </c>
      <c r="F108" s="50">
        <f t="shared" si="28"/>
        <v>0.12110399999999999</v>
      </c>
      <c r="G108" s="50">
        <f t="shared" si="29"/>
        <v>4.214419199999999E-2</v>
      </c>
      <c r="H108" s="50">
        <f t="shared" si="30"/>
        <v>1.4666178815999997E-2</v>
      </c>
      <c r="I108" s="50">
        <f t="shared" si="31"/>
        <v>2.7199680016783529E-3</v>
      </c>
      <c r="J108" s="50">
        <f t="shared" si="32"/>
        <v>9.4654886458406674E-4</v>
      </c>
      <c r="K108" s="50">
        <f t="shared" ca="1" si="24"/>
        <v>7.3049018619988845E-3</v>
      </c>
      <c r="L108" s="50">
        <f t="shared" ca="1" si="33"/>
        <v>2.6122131159811066E-7</v>
      </c>
      <c r="M108" s="50">
        <f t="shared" ca="1" si="25"/>
        <v>6.3930222745181675</v>
      </c>
      <c r="N108" s="50">
        <f t="shared" ca="1" si="26"/>
        <v>2041.8871269899071</v>
      </c>
      <c r="O108" s="50">
        <f t="shared" ca="1" si="27"/>
        <v>3245.6754140152821</v>
      </c>
      <c r="P108" s="16">
        <f t="shared" ca="1" si="34"/>
        <v>5.1109814282396943E-4</v>
      </c>
      <c r="Q108" s="16"/>
      <c r="R108" s="16"/>
      <c r="S108" s="16"/>
      <c r="T108" s="16"/>
    </row>
    <row r="109" spans="1:20" x14ac:dyDescent="0.2">
      <c r="A109" s="57">
        <v>3564</v>
      </c>
      <c r="B109" s="57">
        <v>1.5328800000133924E-2</v>
      </c>
      <c r="C109" s="16"/>
      <c r="D109" s="58">
        <f t="shared" si="22"/>
        <v>0.35639999999999999</v>
      </c>
      <c r="E109" s="58">
        <f t="shared" si="23"/>
        <v>1.5328800000133924E-2</v>
      </c>
      <c r="F109" s="50">
        <f t="shared" si="28"/>
        <v>0.12702095999999999</v>
      </c>
      <c r="G109" s="50">
        <f t="shared" si="29"/>
        <v>4.5270270143999994E-2</v>
      </c>
      <c r="H109" s="50">
        <f t="shared" si="30"/>
        <v>1.6134324279321596E-2</v>
      </c>
      <c r="I109" s="50">
        <f t="shared" si="31"/>
        <v>5.4631843200477308E-3</v>
      </c>
      <c r="J109" s="50">
        <f t="shared" si="32"/>
        <v>1.9470788916650112E-3</v>
      </c>
      <c r="K109" s="50">
        <f t="shared" ca="1" si="24"/>
        <v>8.5226171540910625E-3</v>
      </c>
      <c r="L109" s="50">
        <f t="shared" ca="1" si="33"/>
        <v>4.632412493376811E-5</v>
      </c>
      <c r="M109" s="50">
        <f t="shared" ca="1" si="25"/>
        <v>8.8397775642506815</v>
      </c>
      <c r="N109" s="50">
        <f t="shared" ca="1" si="26"/>
        <v>2215.8423736614518</v>
      </c>
      <c r="O109" s="50">
        <f t="shared" ca="1" si="27"/>
        <v>3406.5680556912112</v>
      </c>
      <c r="P109" s="16">
        <f t="shared" ca="1" si="34"/>
        <v>6.8061828460428617E-3</v>
      </c>
      <c r="Q109" s="16"/>
      <c r="R109" s="16"/>
      <c r="S109" s="16"/>
      <c r="T109" s="16"/>
    </row>
    <row r="110" spans="1:20" x14ac:dyDescent="0.2">
      <c r="A110" s="57">
        <v>3575</v>
      </c>
      <c r="B110" s="57">
        <v>8.2650000040302984E-3</v>
      </c>
      <c r="C110" s="16"/>
      <c r="D110" s="58">
        <f t="shared" si="22"/>
        <v>0.35749999999999998</v>
      </c>
      <c r="E110" s="58">
        <f t="shared" si="23"/>
        <v>8.2650000040302984E-3</v>
      </c>
      <c r="F110" s="50">
        <f t="shared" si="28"/>
        <v>0.12780624999999998</v>
      </c>
      <c r="G110" s="50">
        <f t="shared" si="29"/>
        <v>4.5690734374999993E-2</v>
      </c>
      <c r="H110" s="50">
        <f t="shared" si="30"/>
        <v>1.6334437539062496E-2</v>
      </c>
      <c r="I110" s="50">
        <f t="shared" si="31"/>
        <v>2.9547375014408314E-3</v>
      </c>
      <c r="J110" s="50">
        <f t="shared" si="32"/>
        <v>1.0563186567650973E-3</v>
      </c>
      <c r="K110" s="50">
        <f t="shared" ca="1" si="24"/>
        <v>8.6863424597426048E-3</v>
      </c>
      <c r="L110" s="50">
        <f t="shared" ca="1" si="33"/>
        <v>1.7752946498567683E-7</v>
      </c>
      <c r="M110" s="50">
        <f t="shared" ca="1" si="25"/>
        <v>9.1787594301810191</v>
      </c>
      <c r="N110" s="50">
        <f t="shared" ca="1" si="26"/>
        <v>2238.0386746823988</v>
      </c>
      <c r="O110" s="50">
        <f t="shared" ca="1" si="27"/>
        <v>3426.2641276736313</v>
      </c>
      <c r="P110" s="16">
        <f t="shared" ca="1" si="34"/>
        <v>-4.2134245571230633E-4</v>
      </c>
      <c r="Q110" s="16"/>
      <c r="R110" s="16"/>
      <c r="S110" s="16"/>
      <c r="T110" s="16"/>
    </row>
    <row r="111" spans="1:20" x14ac:dyDescent="0.2">
      <c r="A111" s="57">
        <v>3586</v>
      </c>
      <c r="B111" s="57">
        <v>6.201200005307328E-3</v>
      </c>
      <c r="C111" s="16"/>
      <c r="D111" s="58">
        <f t="shared" si="22"/>
        <v>0.35859999999999997</v>
      </c>
      <c r="E111" s="58">
        <f t="shared" si="23"/>
        <v>6.201200005307328E-3</v>
      </c>
      <c r="F111" s="50">
        <f t="shared" si="28"/>
        <v>0.12859395999999998</v>
      </c>
      <c r="G111" s="50">
        <f t="shared" si="29"/>
        <v>4.6113794055999989E-2</v>
      </c>
      <c r="H111" s="50">
        <f t="shared" si="30"/>
        <v>1.6536406548481593E-2</v>
      </c>
      <c r="I111" s="50">
        <f t="shared" si="31"/>
        <v>2.2237503219032077E-3</v>
      </c>
      <c r="J111" s="50">
        <f t="shared" si="32"/>
        <v>7.9743686543449024E-4</v>
      </c>
      <c r="K111" s="50">
        <f t="shared" ca="1" si="24"/>
        <v>8.8510548912284562E-3</v>
      </c>
      <c r="L111" s="50">
        <f t="shared" ca="1" si="33"/>
        <v>7.0217309164400751E-6</v>
      </c>
      <c r="M111" s="50">
        <f t="shared" ca="1" si="25"/>
        <v>9.5215914161389836</v>
      </c>
      <c r="N111" s="50">
        <f t="shared" ca="1" si="26"/>
        <v>2260.0872880435686</v>
      </c>
      <c r="O111" s="50">
        <f t="shared" ca="1" si="27"/>
        <v>3445.6311789734518</v>
      </c>
      <c r="P111" s="16">
        <f t="shared" ca="1" si="34"/>
        <v>-2.6498548859211282E-3</v>
      </c>
      <c r="Q111" s="16"/>
      <c r="R111" s="16"/>
      <c r="S111" s="16"/>
      <c r="T111" s="16"/>
    </row>
    <row r="112" spans="1:20" x14ac:dyDescent="0.2">
      <c r="A112" s="57">
        <v>3769</v>
      </c>
      <c r="B112" s="57">
        <v>1.2139800004661083E-2</v>
      </c>
      <c r="C112" s="16"/>
      <c r="D112" s="58">
        <f t="shared" si="22"/>
        <v>0.37690000000000001</v>
      </c>
      <c r="E112" s="58">
        <f t="shared" si="23"/>
        <v>1.2139800004661083E-2</v>
      </c>
      <c r="F112" s="50">
        <f t="shared" si="28"/>
        <v>0.14205361</v>
      </c>
      <c r="G112" s="50">
        <f t="shared" si="29"/>
        <v>5.3540005608999998E-2</v>
      </c>
      <c r="H112" s="50">
        <f t="shared" si="30"/>
        <v>2.01792281140321E-2</v>
      </c>
      <c r="I112" s="50">
        <f t="shared" si="31"/>
        <v>4.5754906217567622E-3</v>
      </c>
      <c r="J112" s="50">
        <f t="shared" si="32"/>
        <v>1.7245024153401238E-3</v>
      </c>
      <c r="K112" s="50">
        <f t="shared" ca="1" si="24"/>
        <v>1.1736084604168424E-2</v>
      </c>
      <c r="L112" s="50">
        <f t="shared" ca="1" si="33"/>
        <v>1.629861245949479E-7</v>
      </c>
      <c r="M112" s="50">
        <f t="shared" ca="1" si="25"/>
        <v>15.667931520712779</v>
      </c>
      <c r="N112" s="50">
        <f t="shared" ca="1" si="26"/>
        <v>2601.9345394140914</v>
      </c>
      <c r="O112" s="50">
        <f t="shared" ca="1" si="27"/>
        <v>3716.8227670214151</v>
      </c>
      <c r="P112" s="16">
        <f t="shared" ca="1" si="34"/>
        <v>4.037154004926588E-4</v>
      </c>
      <c r="Q112" s="16"/>
      <c r="R112" s="16"/>
      <c r="S112" s="16"/>
      <c r="T112" s="16"/>
    </row>
    <row r="113" spans="1:20" x14ac:dyDescent="0.2">
      <c r="A113" s="57">
        <v>3773</v>
      </c>
      <c r="B113" s="57">
        <v>1.211660000262782E-2</v>
      </c>
      <c r="C113" s="16"/>
      <c r="D113" s="58">
        <f t="shared" si="22"/>
        <v>0.37730000000000002</v>
      </c>
      <c r="E113" s="58">
        <f t="shared" si="23"/>
        <v>1.211660000262782E-2</v>
      </c>
      <c r="F113" s="50">
        <f t="shared" si="28"/>
        <v>0.14235529000000002</v>
      </c>
      <c r="G113" s="50">
        <f t="shared" si="29"/>
        <v>5.3710650917000009E-2</v>
      </c>
      <c r="H113" s="50">
        <f t="shared" si="30"/>
        <v>2.0265028590984106E-2</v>
      </c>
      <c r="I113" s="50">
        <f t="shared" si="31"/>
        <v>4.5715931809914767E-3</v>
      </c>
      <c r="J113" s="50">
        <f t="shared" si="32"/>
        <v>1.7248621071880843E-3</v>
      </c>
      <c r="K113" s="50">
        <f t="shared" ca="1" si="24"/>
        <v>1.1802196479136343E-2</v>
      </c>
      <c r="L113" s="50">
        <f t="shared" ca="1" si="33"/>
        <v>9.8849575583855822E-8</v>
      </c>
      <c r="M113" s="50">
        <f t="shared" ca="1" si="25"/>
        <v>15.809215328487431</v>
      </c>
      <c r="N113" s="50">
        <f t="shared" ca="1" si="26"/>
        <v>2608.8175317174941</v>
      </c>
      <c r="O113" s="50">
        <f t="shared" ca="1" si="27"/>
        <v>3721.6257989640067</v>
      </c>
      <c r="P113" s="16">
        <f t="shared" ca="1" si="34"/>
        <v>3.1440352349147715E-4</v>
      </c>
      <c r="Q113" s="16"/>
      <c r="R113" s="16"/>
      <c r="S113" s="16"/>
      <c r="T113" s="16"/>
    </row>
    <row r="114" spans="1:20" x14ac:dyDescent="0.2">
      <c r="A114" s="57">
        <v>3773</v>
      </c>
      <c r="B114" s="57">
        <v>1.4116600003035273E-2</v>
      </c>
      <c r="C114" s="16"/>
      <c r="D114" s="58">
        <f t="shared" si="22"/>
        <v>0.37730000000000002</v>
      </c>
      <c r="E114" s="58">
        <f t="shared" si="23"/>
        <v>1.4116600003035273E-2</v>
      </c>
      <c r="F114" s="50">
        <f t="shared" si="28"/>
        <v>0.14235529000000002</v>
      </c>
      <c r="G114" s="50">
        <f t="shared" si="29"/>
        <v>5.3710650917000009E-2</v>
      </c>
      <c r="H114" s="50">
        <f t="shared" si="30"/>
        <v>2.0265028590984106E-2</v>
      </c>
      <c r="I114" s="50">
        <f t="shared" si="31"/>
        <v>5.326193181145209E-3</v>
      </c>
      <c r="J114" s="50">
        <f t="shared" si="32"/>
        <v>2.0095726872460876E-3</v>
      </c>
      <c r="K114" s="50">
        <f t="shared" ca="1" si="24"/>
        <v>1.1802196479136343E-2</v>
      </c>
      <c r="L114" s="50">
        <f t="shared" ca="1" si="33"/>
        <v>5.3564636714357886E-6</v>
      </c>
      <c r="M114" s="50">
        <f t="shared" ca="1" si="25"/>
        <v>15.809215328487431</v>
      </c>
      <c r="N114" s="50">
        <f t="shared" ca="1" si="26"/>
        <v>2608.8175317174941</v>
      </c>
      <c r="O114" s="50">
        <f t="shared" ca="1" si="27"/>
        <v>3721.6257989640067</v>
      </c>
      <c r="P114" s="16">
        <f t="shared" ca="1" si="34"/>
        <v>2.3144035238989308E-3</v>
      </c>
      <c r="Q114" s="16"/>
      <c r="R114" s="16"/>
      <c r="S114" s="16"/>
      <c r="T114" s="16"/>
    </row>
    <row r="115" spans="1:20" x14ac:dyDescent="0.2">
      <c r="A115" s="57">
        <v>3774</v>
      </c>
      <c r="B115" s="57">
        <v>1.011080000171205E-2</v>
      </c>
      <c r="C115" s="16"/>
      <c r="D115" s="58">
        <f t="shared" si="22"/>
        <v>0.37740000000000001</v>
      </c>
      <c r="E115" s="58">
        <f t="shared" si="23"/>
        <v>1.011080000171205E-2</v>
      </c>
      <c r="F115" s="50">
        <f t="shared" si="28"/>
        <v>0.14243076000000002</v>
      </c>
      <c r="G115" s="50">
        <f t="shared" si="29"/>
        <v>5.375336882400001E-2</v>
      </c>
      <c r="H115" s="50">
        <f t="shared" si="30"/>
        <v>2.0286521394177606E-2</v>
      </c>
      <c r="I115" s="50">
        <f t="shared" si="31"/>
        <v>3.8158159206461281E-3</v>
      </c>
      <c r="J115" s="50">
        <f t="shared" si="32"/>
        <v>1.4400889284518488E-3</v>
      </c>
      <c r="K115" s="50">
        <f t="shared" ca="1" si="24"/>
        <v>1.1818744843040185E-2</v>
      </c>
      <c r="L115" s="50">
        <f t="shared" ca="1" si="33"/>
        <v>2.9170755810193884E-6</v>
      </c>
      <c r="M115" s="50">
        <f t="shared" ca="1" si="25"/>
        <v>15.844568000991485</v>
      </c>
      <c r="N115" s="50">
        <f t="shared" ca="1" si="26"/>
        <v>2610.5339648098484</v>
      </c>
      <c r="O115" s="50">
        <f t="shared" ca="1" si="27"/>
        <v>3722.8187563527645</v>
      </c>
      <c r="P115" s="16">
        <f t="shared" ca="1" si="34"/>
        <v>-1.7079448413281351E-3</v>
      </c>
      <c r="Q115" s="16"/>
      <c r="R115" s="16"/>
      <c r="S115" s="16"/>
      <c r="T115" s="16"/>
    </row>
    <row r="116" spans="1:20" x14ac:dyDescent="0.2">
      <c r="A116" s="57">
        <v>3804</v>
      </c>
      <c r="B116" s="57">
        <v>3.9367999997921288E-3</v>
      </c>
      <c r="C116" s="16"/>
      <c r="D116" s="58">
        <f t="shared" si="22"/>
        <v>0.38040000000000002</v>
      </c>
      <c r="E116" s="58">
        <f t="shared" si="23"/>
        <v>3.9367999997921288E-3</v>
      </c>
      <c r="F116" s="50">
        <f t="shared" si="28"/>
        <v>0.14470416</v>
      </c>
      <c r="G116" s="50">
        <f t="shared" si="29"/>
        <v>5.5045462464000001E-2</v>
      </c>
      <c r="H116" s="50">
        <f t="shared" si="30"/>
        <v>2.0939293921305599E-2</v>
      </c>
      <c r="I116" s="50">
        <f t="shared" si="31"/>
        <v>1.4975587199209258E-3</v>
      </c>
      <c r="J116" s="50">
        <f t="shared" si="32"/>
        <v>5.696713370579202E-4</v>
      </c>
      <c r="K116" s="50">
        <f t="shared" ca="1" si="24"/>
        <v>1.2318989260262481E-2</v>
      </c>
      <c r="L116" s="50">
        <f t="shared" ca="1" si="33"/>
        <v>7.026109679834451E-5</v>
      </c>
      <c r="M116" s="50">
        <f t="shared" ca="1" si="25"/>
        <v>16.910561103625973</v>
      </c>
      <c r="N116" s="50">
        <f t="shared" ca="1" si="26"/>
        <v>2661.2122001377534</v>
      </c>
      <c r="O116" s="50">
        <f t="shared" ca="1" si="27"/>
        <v>3757.1480805179613</v>
      </c>
      <c r="P116" s="16">
        <f t="shared" ca="1" si="34"/>
        <v>-8.3821892604703518E-3</v>
      </c>
      <c r="Q116" s="16"/>
      <c r="R116" s="16"/>
      <c r="S116" s="16"/>
      <c r="T116" s="16"/>
    </row>
    <row r="117" spans="1:20" x14ac:dyDescent="0.2">
      <c r="A117" s="57">
        <v>3804</v>
      </c>
      <c r="B117" s="57">
        <v>1.3936800001829397E-2</v>
      </c>
      <c r="C117" s="16"/>
      <c r="D117" s="58">
        <f t="shared" ref="D117:D123" si="35">A117/A$18</f>
        <v>0.38040000000000002</v>
      </c>
      <c r="E117" s="58">
        <f t="shared" ref="E117:E123" si="36">B117/B$18</f>
        <v>1.3936800001829397E-2</v>
      </c>
      <c r="F117" s="50">
        <f t="shared" si="28"/>
        <v>0.14470416</v>
      </c>
      <c r="G117" s="50">
        <f t="shared" si="29"/>
        <v>5.5045462464000001E-2</v>
      </c>
      <c r="H117" s="50">
        <f t="shared" si="30"/>
        <v>2.0939293921305599E-2</v>
      </c>
      <c r="I117" s="50">
        <f t="shared" si="31"/>
        <v>5.3015587206959027E-3</v>
      </c>
      <c r="J117" s="50">
        <f t="shared" si="32"/>
        <v>2.0167129373527214E-3</v>
      </c>
      <c r="K117" s="50">
        <f t="shared" ref="K117:K148" ca="1" si="37">+E$4+E$5*D117+E$6*D117^2</f>
        <v>1.2318989260262481E-2</v>
      </c>
      <c r="L117" s="50">
        <f t="shared" ca="1" si="33"/>
        <v>2.6173115955292958E-6</v>
      </c>
      <c r="M117" s="50">
        <f t="shared" ref="M117:M123" ca="1" si="38">(M$1-M$2*D117+M$3*F117)^2</f>
        <v>16.910561103625973</v>
      </c>
      <c r="N117" s="50">
        <f t="shared" ref="N117:N123" ca="1" si="39">(-M$2+M$4*D117-M$5*F117)^2</f>
        <v>2661.2122001377534</v>
      </c>
      <c r="O117" s="50">
        <f t="shared" ref="O117:O123" ca="1" si="40">+(M$3-D117*M$5+F117*M$6)^2</f>
        <v>3757.1480805179613</v>
      </c>
      <c r="P117" s="16">
        <f t="shared" ca="1" si="34"/>
        <v>1.6178107415669163E-3</v>
      </c>
      <c r="Q117" s="16"/>
      <c r="R117" s="16"/>
      <c r="S117" s="16"/>
      <c r="T117" s="16"/>
    </row>
    <row r="118" spans="1:20" x14ac:dyDescent="0.2">
      <c r="A118" s="57">
        <v>3807</v>
      </c>
      <c r="B118" s="57">
        <v>1.4919399996870197E-2</v>
      </c>
      <c r="C118" s="16"/>
      <c r="D118" s="58">
        <f t="shared" si="35"/>
        <v>0.38069999999999998</v>
      </c>
      <c r="E118" s="58">
        <f t="shared" si="36"/>
        <v>1.4919399996870197E-2</v>
      </c>
      <c r="F118" s="50">
        <f t="shared" si="28"/>
        <v>0.14493249</v>
      </c>
      <c r="G118" s="50">
        <f t="shared" si="29"/>
        <v>5.5175798942999996E-2</v>
      </c>
      <c r="H118" s="50">
        <f t="shared" si="30"/>
        <v>2.10054266576001E-2</v>
      </c>
      <c r="I118" s="50">
        <f t="shared" si="31"/>
        <v>5.6798155788084842E-3</v>
      </c>
      <c r="J118" s="50">
        <f t="shared" si="32"/>
        <v>2.1623057908523899E-3</v>
      </c>
      <c r="K118" s="50">
        <f t="shared" ca="1" si="37"/>
        <v>1.2369417526189662E-2</v>
      </c>
      <c r="L118" s="50">
        <f t="shared" ca="1" si="33"/>
        <v>6.5024106007780075E-6</v>
      </c>
      <c r="M118" s="50">
        <f t="shared" ca="1" si="38"/>
        <v>17.017686624356262</v>
      </c>
      <c r="N118" s="50">
        <f t="shared" ca="1" si="39"/>
        <v>2666.1920489907002</v>
      </c>
      <c r="O118" s="50">
        <f t="shared" ca="1" si="40"/>
        <v>3760.4248037139751</v>
      </c>
      <c r="P118" s="16">
        <f t="shared" ca="1" si="34"/>
        <v>2.5499824706805355E-3</v>
      </c>
      <c r="Q118" s="16"/>
      <c r="R118" s="16"/>
      <c r="S118" s="16"/>
      <c r="T118" s="16"/>
    </row>
    <row r="119" spans="1:20" x14ac:dyDescent="0.2">
      <c r="A119" s="57">
        <v>3808</v>
      </c>
      <c r="B119" s="57">
        <v>1.5913600000203587E-2</v>
      </c>
      <c r="C119" s="16"/>
      <c r="D119" s="58">
        <f t="shared" si="35"/>
        <v>0.38080000000000003</v>
      </c>
      <c r="E119" s="58">
        <f t="shared" si="36"/>
        <v>1.5913600000203587E-2</v>
      </c>
      <c r="F119" s="50">
        <f t="shared" si="28"/>
        <v>0.14500864000000002</v>
      </c>
      <c r="G119" s="50">
        <f t="shared" si="29"/>
        <v>5.5219290112000011E-2</v>
      </c>
      <c r="H119" s="50">
        <f t="shared" si="30"/>
        <v>2.1027505674649605E-2</v>
      </c>
      <c r="I119" s="50">
        <f t="shared" si="31"/>
        <v>6.0598988800775267E-3</v>
      </c>
      <c r="J119" s="50">
        <f t="shared" si="32"/>
        <v>2.3076094935335222E-3</v>
      </c>
      <c r="K119" s="50">
        <f t="shared" ca="1" si="37"/>
        <v>1.2386243264294883E-2</v>
      </c>
      <c r="L119" s="50">
        <f t="shared" ca="1" si="33"/>
        <v>1.2442245542360509E-5</v>
      </c>
      <c r="M119" s="50">
        <f t="shared" ca="1" si="38"/>
        <v>17.05341438554883</v>
      </c>
      <c r="N119" s="50">
        <f t="shared" ca="1" si="39"/>
        <v>2667.8483944762397</v>
      </c>
      <c r="O119" s="50">
        <f t="shared" ca="1" si="40"/>
        <v>3761.5106996681707</v>
      </c>
      <c r="P119" s="16">
        <f t="shared" ca="1" si="34"/>
        <v>3.5273567359087044E-3</v>
      </c>
      <c r="Q119" s="16"/>
      <c r="R119" s="16"/>
      <c r="S119" s="16"/>
      <c r="T119" s="16"/>
    </row>
    <row r="120" spans="1:20" x14ac:dyDescent="0.2">
      <c r="A120" s="57">
        <v>3831</v>
      </c>
      <c r="B120" s="57">
        <v>1.2780199998815078E-2</v>
      </c>
      <c r="C120" s="16"/>
      <c r="D120" s="58">
        <f t="shared" si="35"/>
        <v>0.3831</v>
      </c>
      <c r="E120" s="58">
        <f t="shared" si="36"/>
        <v>1.2780199998815078E-2</v>
      </c>
      <c r="F120" s="50">
        <f t="shared" si="28"/>
        <v>0.14676560999999999</v>
      </c>
      <c r="G120" s="50">
        <f t="shared" si="29"/>
        <v>5.6225905190999993E-2</v>
      </c>
      <c r="H120" s="50">
        <f t="shared" si="30"/>
        <v>2.1540144278672096E-2</v>
      </c>
      <c r="I120" s="50">
        <f t="shared" si="31"/>
        <v>4.8960946195460561E-3</v>
      </c>
      <c r="J120" s="50">
        <f t="shared" si="32"/>
        <v>1.8756938487480941E-3</v>
      </c>
      <c r="K120" s="50">
        <f t="shared" ca="1" si="37"/>
        <v>1.2775486866584855E-2</v>
      </c>
      <c r="L120" s="50">
        <f t="shared" ca="1" si="33"/>
        <v>2.2213615419569074E-11</v>
      </c>
      <c r="M120" s="50">
        <f t="shared" ca="1" si="38"/>
        <v>17.877592501305291</v>
      </c>
      <c r="N120" s="50">
        <f t="shared" ca="1" si="39"/>
        <v>2705.4416419344552</v>
      </c>
      <c r="O120" s="50">
        <f t="shared" ca="1" si="40"/>
        <v>3785.6071527420245</v>
      </c>
      <c r="P120" s="16">
        <f t="shared" ca="1" si="34"/>
        <v>4.7131322302232381E-6</v>
      </c>
      <c r="Q120" s="16"/>
      <c r="R120" s="16"/>
      <c r="S120" s="16"/>
      <c r="T120" s="16"/>
    </row>
    <row r="121" spans="1:20" x14ac:dyDescent="0.2">
      <c r="A121" s="57">
        <v>3831</v>
      </c>
      <c r="B121" s="57">
        <v>1.5780200003064238E-2</v>
      </c>
      <c r="C121" s="16"/>
      <c r="D121" s="58">
        <f t="shared" si="35"/>
        <v>0.3831</v>
      </c>
      <c r="E121" s="58">
        <f t="shared" si="36"/>
        <v>1.5780200003064238E-2</v>
      </c>
      <c r="F121" s="50">
        <f t="shared" si="28"/>
        <v>0.14676560999999999</v>
      </c>
      <c r="G121" s="50">
        <f t="shared" si="29"/>
        <v>5.6225905190999993E-2</v>
      </c>
      <c r="H121" s="50">
        <f t="shared" si="30"/>
        <v>2.1540144278672096E-2</v>
      </c>
      <c r="I121" s="50">
        <f t="shared" si="31"/>
        <v>6.0453946211739091E-3</v>
      </c>
      <c r="J121" s="50">
        <f t="shared" si="32"/>
        <v>2.3159906793717247E-3</v>
      </c>
      <c r="K121" s="50">
        <f t="shared" ca="1" si="37"/>
        <v>1.2775486866584855E-2</v>
      </c>
      <c r="L121" s="50">
        <f t="shared" ca="1" si="33"/>
        <v>9.0283010325317681E-6</v>
      </c>
      <c r="M121" s="50">
        <f t="shared" ca="1" si="38"/>
        <v>17.877592501305291</v>
      </c>
      <c r="N121" s="50">
        <f t="shared" ca="1" si="39"/>
        <v>2705.4416419344552</v>
      </c>
      <c r="O121" s="50">
        <f t="shared" ca="1" si="40"/>
        <v>3785.6071527420245</v>
      </c>
      <c r="P121" s="16">
        <f t="shared" ca="1" si="34"/>
        <v>3.0047131364793825E-3</v>
      </c>
      <c r="Q121" s="16"/>
      <c r="R121" s="16"/>
      <c r="S121" s="16"/>
      <c r="T121" s="16"/>
    </row>
    <row r="122" spans="1:20" x14ac:dyDescent="0.2">
      <c r="A122" s="57">
        <v>3991</v>
      </c>
      <c r="B122" s="57">
        <v>2.4852200003806502E-2</v>
      </c>
      <c r="C122" s="16"/>
      <c r="D122" s="58">
        <f t="shared" si="35"/>
        <v>0.39910000000000001</v>
      </c>
      <c r="E122" s="58">
        <f t="shared" si="36"/>
        <v>2.4852200003806502E-2</v>
      </c>
      <c r="F122" s="50">
        <f t="shared" si="28"/>
        <v>0.15928080999999999</v>
      </c>
      <c r="G122" s="50">
        <f t="shared" si="29"/>
        <v>6.3568971271000002E-2</v>
      </c>
      <c r="H122" s="50">
        <f t="shared" si="30"/>
        <v>2.53703764342561E-2</v>
      </c>
      <c r="I122" s="50">
        <f t="shared" si="31"/>
        <v>9.9185130215191757E-3</v>
      </c>
      <c r="J122" s="50">
        <f t="shared" si="32"/>
        <v>3.9584785468883034E-3</v>
      </c>
      <c r="K122" s="50">
        <f t="shared" ca="1" si="37"/>
        <v>1.5602702515618523E-2</v>
      </c>
      <c r="L122" s="50">
        <f t="shared" ca="1" si="33"/>
        <v>8.5553203783995726E-5</v>
      </c>
      <c r="M122" s="50">
        <f t="shared" ca="1" si="38"/>
        <v>23.664680342006154</v>
      </c>
      <c r="N122" s="50">
        <f t="shared" ca="1" si="39"/>
        <v>2938.4958082386624</v>
      </c>
      <c r="O122" s="50">
        <f t="shared" ca="1" si="40"/>
        <v>3905.5115373299095</v>
      </c>
      <c r="P122" s="16">
        <f t="shared" ca="1" si="34"/>
        <v>9.2494974881879785E-3</v>
      </c>
      <c r="Q122" s="16"/>
      <c r="R122" s="16"/>
      <c r="S122" s="16"/>
      <c r="T122" s="16"/>
    </row>
    <row r="123" spans="1:20" x14ac:dyDescent="0.2">
      <c r="A123" s="57">
        <v>3996</v>
      </c>
      <c r="B123" s="57">
        <v>2.1823200004291721E-2</v>
      </c>
      <c r="C123" s="16"/>
      <c r="D123" s="58">
        <f t="shared" si="35"/>
        <v>0.39960000000000001</v>
      </c>
      <c r="E123" s="58">
        <f t="shared" si="36"/>
        <v>2.1823200004291721E-2</v>
      </c>
      <c r="F123" s="50">
        <f t="shared" si="28"/>
        <v>0.15968016000000002</v>
      </c>
      <c r="G123" s="50">
        <f t="shared" si="29"/>
        <v>6.3808191936000014E-2</v>
      </c>
      <c r="H123" s="50">
        <f t="shared" si="30"/>
        <v>2.5497753497625605E-2</v>
      </c>
      <c r="I123" s="50">
        <f t="shared" si="31"/>
        <v>8.7205507217149713E-3</v>
      </c>
      <c r="J123" s="50">
        <f t="shared" si="32"/>
        <v>3.4847320683973025E-3</v>
      </c>
      <c r="K123" s="50">
        <f t="shared" ca="1" si="37"/>
        <v>1.5694418206358696E-2</v>
      </c>
      <c r="L123" s="50">
        <f t="shared" ca="1" si="33"/>
        <v>3.756196632667516E-5</v>
      </c>
      <c r="M123" s="50">
        <f t="shared" ca="1" si="38"/>
        <v>23.844942965279539</v>
      </c>
      <c r="N123" s="50">
        <f t="shared" ca="1" si="39"/>
        <v>2944.9286381925854</v>
      </c>
      <c r="O123" s="50">
        <f t="shared" ca="1" si="40"/>
        <v>3907.8879248872854</v>
      </c>
      <c r="P123" s="16">
        <f t="shared" ca="1" si="34"/>
        <v>6.128781797933025E-3</v>
      </c>
      <c r="Q123" s="16"/>
      <c r="R123" s="16"/>
      <c r="S123" s="16"/>
      <c r="T123" s="16"/>
    </row>
    <row r="124" spans="1:20" x14ac:dyDescent="0.2">
      <c r="A124" s="59">
        <v>4010</v>
      </c>
      <c r="B124" s="59">
        <v>2.2742000008292962E-2</v>
      </c>
      <c r="C124" s="16"/>
      <c r="D124" s="58">
        <f t="shared" ref="D124:D187" si="41">A124/A$18</f>
        <v>0.40100000000000002</v>
      </c>
      <c r="E124" s="58">
        <f t="shared" ref="E124:E187" si="42">B124/B$18</f>
        <v>2.2742000008292962E-2</v>
      </c>
      <c r="F124" s="50">
        <f t="shared" ref="F124:F187" si="43">D124*D124</f>
        <v>0.16080100000000003</v>
      </c>
      <c r="G124" s="50">
        <f t="shared" ref="G124:G187" si="44">D124*F124</f>
        <v>6.4481201000000016E-2</v>
      </c>
      <c r="H124" s="50">
        <f t="shared" ref="H124:H187" si="45">F124*F124</f>
        <v>2.5856961601000008E-2</v>
      </c>
      <c r="I124" s="50">
        <f t="shared" ref="I124:I187" si="46">E124*D124</f>
        <v>9.1195420033254784E-3</v>
      </c>
      <c r="J124" s="50">
        <f t="shared" ref="J124:J187" si="47">I124*D124</f>
        <v>3.656936343333517E-3</v>
      </c>
      <c r="K124" s="50">
        <f t="shared" ca="1" si="37"/>
        <v>1.5952307163042391E-2</v>
      </c>
      <c r="L124" s="50">
        <f t="shared" ref="L124:L187" ca="1" si="48">+(K124-E124)^2</f>
        <v>4.6099928932846796E-5</v>
      </c>
      <c r="M124" s="50">
        <f t="shared" ref="M124:M187" ca="1" si="49">(M$1-M$2*D124+M$3*F124)^2</f>
        <v>24.348874084510943</v>
      </c>
      <c r="N124" s="50">
        <f t="shared" ref="N124:N187" ca="1" si="50">(-M$2+M$4*D124-M$5*F124)^2</f>
        <v>2962.652910231081</v>
      </c>
      <c r="O124" s="50">
        <f t="shared" ref="O124:O187" ca="1" si="51">+(M$3-D124*M$5+F124*M$6)^2</f>
        <v>3914.093689348937</v>
      </c>
      <c r="P124" s="16">
        <f t="shared" ref="P124:P187" ca="1" si="52">+E124-K124</f>
        <v>6.7896928452505709E-3</v>
      </c>
      <c r="Q124" s="16"/>
      <c r="R124" s="16"/>
      <c r="S124" s="16"/>
      <c r="T124" s="16"/>
    </row>
    <row r="125" spans="1:20" x14ac:dyDescent="0.2">
      <c r="A125" s="59">
        <v>4049</v>
      </c>
      <c r="B125" s="59">
        <v>1.1515800004417542E-2</v>
      </c>
      <c r="C125" s="16"/>
      <c r="D125" s="58">
        <f t="shared" si="41"/>
        <v>0.40489999999999998</v>
      </c>
      <c r="E125" s="58">
        <f t="shared" si="42"/>
        <v>1.1515800004417542E-2</v>
      </c>
      <c r="F125" s="50">
        <f t="shared" si="43"/>
        <v>0.16394400999999997</v>
      </c>
      <c r="G125" s="50">
        <f t="shared" si="44"/>
        <v>6.6380929648999984E-2</v>
      </c>
      <c r="H125" s="50">
        <f t="shared" si="45"/>
        <v>2.6877638414880091E-2</v>
      </c>
      <c r="I125" s="50">
        <f t="shared" si="46"/>
        <v>4.6627474217886631E-3</v>
      </c>
      <c r="J125" s="50">
        <f t="shared" si="47"/>
        <v>1.8879464310822295E-3</v>
      </c>
      <c r="K125" s="50">
        <f t="shared" ca="1" si="37"/>
        <v>1.6679143473719411E-2</v>
      </c>
      <c r="L125" s="50">
        <f t="shared" ca="1" si="48"/>
        <v>2.666011578198226E-5</v>
      </c>
      <c r="M125" s="50">
        <f t="shared" ca="1" si="49"/>
        <v>25.744956738804017</v>
      </c>
      <c r="N125" s="50">
        <f t="shared" ca="1" si="50"/>
        <v>3009.7615826634442</v>
      </c>
      <c r="O125" s="50">
        <f t="shared" ca="1" si="51"/>
        <v>3927.8881878457978</v>
      </c>
      <c r="P125" s="16">
        <f t="shared" ca="1" si="52"/>
        <v>-5.163343469301869E-3</v>
      </c>
      <c r="Q125" s="16"/>
      <c r="R125" s="16"/>
      <c r="S125" s="16"/>
      <c r="T125" s="16"/>
    </row>
    <row r="126" spans="1:20" x14ac:dyDescent="0.2">
      <c r="A126" s="59">
        <v>4142</v>
      </c>
      <c r="B126" s="59">
        <v>1.9976400006271433E-2</v>
      </c>
      <c r="C126" s="16"/>
      <c r="D126" s="58">
        <f t="shared" si="41"/>
        <v>0.41420000000000001</v>
      </c>
      <c r="E126" s="58">
        <f t="shared" si="42"/>
        <v>1.9976400006271433E-2</v>
      </c>
      <c r="F126" s="50">
        <f t="shared" si="43"/>
        <v>0.17156164000000002</v>
      </c>
      <c r="G126" s="50">
        <f t="shared" si="44"/>
        <v>7.1060831288000004E-2</v>
      </c>
      <c r="H126" s="50">
        <f t="shared" si="45"/>
        <v>2.9433396319489605E-2</v>
      </c>
      <c r="I126" s="50">
        <f t="shared" si="46"/>
        <v>8.2742248825976271E-3</v>
      </c>
      <c r="J126" s="50">
        <f t="shared" si="47"/>
        <v>3.4271839463719373E-3</v>
      </c>
      <c r="K126" s="50">
        <f t="shared" ca="1" si="37"/>
        <v>1.8462442723669856E-2</v>
      </c>
      <c r="L126" s="50">
        <f t="shared" ca="1" si="48"/>
        <v>2.2920666535423523E-6</v>
      </c>
      <c r="M126" s="50">
        <f t="shared" ca="1" si="49"/>
        <v>29.006902739600314</v>
      </c>
      <c r="N126" s="50">
        <f t="shared" ca="1" si="50"/>
        <v>3108.2123775555897</v>
      </c>
      <c r="O126" s="50">
        <f t="shared" ca="1" si="51"/>
        <v>3939.9263912988094</v>
      </c>
      <c r="P126" s="16">
        <f t="shared" ca="1" si="52"/>
        <v>1.5139572826015774E-3</v>
      </c>
      <c r="Q126" s="16"/>
      <c r="R126" s="16"/>
      <c r="S126" s="16"/>
      <c r="T126" s="16"/>
    </row>
    <row r="127" spans="1:20" x14ac:dyDescent="0.2">
      <c r="A127" s="59">
        <v>4165</v>
      </c>
      <c r="B127" s="59">
        <v>2.3843000002671033E-2</v>
      </c>
      <c r="C127" s="16"/>
      <c r="D127" s="58">
        <f t="shared" si="41"/>
        <v>0.41649999999999998</v>
      </c>
      <c r="E127" s="58">
        <f t="shared" si="42"/>
        <v>2.3843000002671033E-2</v>
      </c>
      <c r="F127" s="50">
        <f t="shared" si="43"/>
        <v>0.17347224999999999</v>
      </c>
      <c r="G127" s="50">
        <f t="shared" si="44"/>
        <v>7.2251192124999988E-2</v>
      </c>
      <c r="H127" s="50">
        <f t="shared" si="45"/>
        <v>3.0092621520062496E-2</v>
      </c>
      <c r="I127" s="50">
        <f t="shared" si="46"/>
        <v>9.9306095011124848E-3</v>
      </c>
      <c r="J127" s="50">
        <f t="shared" si="47"/>
        <v>4.1360988572133502E-3</v>
      </c>
      <c r="K127" s="50">
        <f t="shared" ca="1" si="37"/>
        <v>1.8914356579340999E-2</v>
      </c>
      <c r="L127" s="50">
        <f t="shared" ca="1" si="48"/>
        <v>2.4291525994334397E-5</v>
      </c>
      <c r="M127" s="50">
        <f t="shared" ca="1" si="49"/>
        <v>29.794308641700336</v>
      </c>
      <c r="N127" s="50">
        <f t="shared" ca="1" si="50"/>
        <v>3129.4529825097366</v>
      </c>
      <c r="O127" s="50">
        <f t="shared" ca="1" si="51"/>
        <v>3938.3579606919047</v>
      </c>
      <c r="P127" s="16">
        <f t="shared" ca="1" si="52"/>
        <v>4.9286434233300341E-3</v>
      </c>
      <c r="Q127" s="16"/>
      <c r="R127" s="16"/>
      <c r="S127" s="16"/>
      <c r="T127" s="16"/>
    </row>
    <row r="128" spans="1:20" x14ac:dyDescent="0.2">
      <c r="A128" s="59">
        <v>4214</v>
      </c>
      <c r="B128" s="59">
        <v>1.7558800005645026E-2</v>
      </c>
      <c r="C128" s="16"/>
      <c r="D128" s="58">
        <f t="shared" si="41"/>
        <v>0.4214</v>
      </c>
      <c r="E128" s="58">
        <f t="shared" si="42"/>
        <v>1.7558800005645026E-2</v>
      </c>
      <c r="F128" s="50">
        <f t="shared" si="43"/>
        <v>0.17757796000000001</v>
      </c>
      <c r="G128" s="50">
        <f t="shared" si="44"/>
        <v>7.4831352343999999E-2</v>
      </c>
      <c r="H128" s="50">
        <f t="shared" si="45"/>
        <v>3.1533931877761601E-2</v>
      </c>
      <c r="I128" s="50">
        <f t="shared" si="46"/>
        <v>7.3992783223788133E-3</v>
      </c>
      <c r="J128" s="50">
        <f t="shared" si="47"/>
        <v>3.118055885050432E-3</v>
      </c>
      <c r="K128" s="50">
        <f t="shared" ca="1" si="37"/>
        <v>1.9891520402418116E-2</v>
      </c>
      <c r="L128" s="50">
        <f t="shared" ca="1" si="48"/>
        <v>5.4415844495212026E-6</v>
      </c>
      <c r="M128" s="50">
        <f t="shared" ca="1" si="49"/>
        <v>31.439995006860286</v>
      </c>
      <c r="N128" s="50">
        <f t="shared" ca="1" si="50"/>
        <v>3170.4843272690323</v>
      </c>
      <c r="O128" s="50">
        <f t="shared" ca="1" si="51"/>
        <v>3929.0095364848071</v>
      </c>
      <c r="P128" s="16">
        <f t="shared" ca="1" si="52"/>
        <v>-2.33272039677309E-3</v>
      </c>
      <c r="Q128" s="16"/>
      <c r="R128" s="16"/>
      <c r="S128" s="16"/>
      <c r="T128" s="16"/>
    </row>
    <row r="129" spans="1:20" x14ac:dyDescent="0.2">
      <c r="A129" s="59">
        <v>4214</v>
      </c>
      <c r="B129" s="59">
        <v>2.2558800003025681E-2</v>
      </c>
      <c r="C129" s="16"/>
      <c r="D129" s="58">
        <f t="shared" si="41"/>
        <v>0.4214</v>
      </c>
      <c r="E129" s="58">
        <f t="shared" si="42"/>
        <v>2.2558800003025681E-2</v>
      </c>
      <c r="F129" s="50">
        <f t="shared" si="43"/>
        <v>0.17757796000000001</v>
      </c>
      <c r="G129" s="50">
        <f t="shared" si="44"/>
        <v>7.4831352343999999E-2</v>
      </c>
      <c r="H129" s="50">
        <f t="shared" si="45"/>
        <v>3.1533931877761601E-2</v>
      </c>
      <c r="I129" s="50">
        <f t="shared" si="46"/>
        <v>9.5062783212750222E-3</v>
      </c>
      <c r="J129" s="50">
        <f t="shared" si="47"/>
        <v>4.0059456845852942E-3</v>
      </c>
      <c r="K129" s="50">
        <f t="shared" ca="1" si="37"/>
        <v>1.9891520402418116E-2</v>
      </c>
      <c r="L129" s="50">
        <f t="shared" ca="1" si="48"/>
        <v>7.1143804678172525E-6</v>
      </c>
      <c r="M129" s="50">
        <f t="shared" ca="1" si="49"/>
        <v>31.439995006860286</v>
      </c>
      <c r="N129" s="50">
        <f t="shared" ca="1" si="50"/>
        <v>3170.4843272690323</v>
      </c>
      <c r="O129" s="50">
        <f t="shared" ca="1" si="51"/>
        <v>3929.0095364848071</v>
      </c>
      <c r="P129" s="16">
        <f t="shared" ca="1" si="52"/>
        <v>2.6672796006075652E-3</v>
      </c>
      <c r="Q129" s="16"/>
      <c r="R129" s="16"/>
      <c r="S129" s="16"/>
      <c r="T129" s="16"/>
    </row>
    <row r="130" spans="1:20" x14ac:dyDescent="0.2">
      <c r="A130" s="59">
        <v>4214</v>
      </c>
      <c r="B130" s="59">
        <v>2.7558800007682294E-2</v>
      </c>
      <c r="C130" s="16"/>
      <c r="D130" s="58">
        <f t="shared" si="41"/>
        <v>0.4214</v>
      </c>
      <c r="E130" s="58">
        <f t="shared" si="42"/>
        <v>2.7558800007682294E-2</v>
      </c>
      <c r="F130" s="50">
        <f t="shared" si="43"/>
        <v>0.17757796000000001</v>
      </c>
      <c r="G130" s="50">
        <f t="shared" si="44"/>
        <v>7.4831352343999999E-2</v>
      </c>
      <c r="H130" s="50">
        <f t="shared" si="45"/>
        <v>3.1533931877761601E-2</v>
      </c>
      <c r="I130" s="50">
        <f t="shared" si="46"/>
        <v>1.1613278323237318E-2</v>
      </c>
      <c r="J130" s="50">
        <f t="shared" si="47"/>
        <v>4.8938354854122061E-3</v>
      </c>
      <c r="K130" s="50">
        <f t="shared" ca="1" si="37"/>
        <v>1.9891520402418116E-2</v>
      </c>
      <c r="L130" s="50">
        <f t="shared" ca="1" si="48"/>
        <v>5.8787176545300011E-5</v>
      </c>
      <c r="M130" s="50">
        <f t="shared" ca="1" si="49"/>
        <v>31.439995006860286</v>
      </c>
      <c r="N130" s="50">
        <f t="shared" ca="1" si="50"/>
        <v>3170.4843272690323</v>
      </c>
      <c r="O130" s="50">
        <f t="shared" ca="1" si="51"/>
        <v>3929.0095364848071</v>
      </c>
      <c r="P130" s="16">
        <f t="shared" ca="1" si="52"/>
        <v>7.6672796052641781E-3</v>
      </c>
      <c r="Q130" s="16"/>
      <c r="R130" s="16"/>
      <c r="S130" s="16"/>
      <c r="T130" s="16"/>
    </row>
    <row r="131" spans="1:20" x14ac:dyDescent="0.2">
      <c r="A131" s="59">
        <v>4341</v>
      </c>
      <c r="B131" s="59">
        <v>1.682220000657253E-2</v>
      </c>
      <c r="C131" s="16"/>
      <c r="D131" s="58">
        <f t="shared" si="41"/>
        <v>0.43409999999999999</v>
      </c>
      <c r="E131" s="58">
        <f t="shared" si="42"/>
        <v>1.682220000657253E-2</v>
      </c>
      <c r="F131" s="50">
        <f t="shared" si="43"/>
        <v>0.18844280999999999</v>
      </c>
      <c r="G131" s="50">
        <f t="shared" si="44"/>
        <v>8.1803023820999993E-2</v>
      </c>
      <c r="H131" s="50">
        <f t="shared" si="45"/>
        <v>3.5510692640696097E-2</v>
      </c>
      <c r="I131" s="50">
        <f t="shared" si="46"/>
        <v>7.3025170228531349E-3</v>
      </c>
      <c r="J131" s="50">
        <f t="shared" si="47"/>
        <v>3.1700226396205455E-3</v>
      </c>
      <c r="K131" s="50">
        <f t="shared" ca="1" si="37"/>
        <v>2.2515344026488075E-2</v>
      </c>
      <c r="L131" s="50">
        <f t="shared" ca="1" si="48"/>
        <v>3.2411888831500139E-5</v>
      </c>
      <c r="M131" s="50">
        <f t="shared" ca="1" si="49"/>
        <v>35.459309177843565</v>
      </c>
      <c r="N131" s="50">
        <f t="shared" ca="1" si="50"/>
        <v>3249.4055405721156</v>
      </c>
      <c r="O131" s="50">
        <f t="shared" ca="1" si="51"/>
        <v>3866.9911132557622</v>
      </c>
      <c r="P131" s="16">
        <f t="shared" ca="1" si="52"/>
        <v>-5.6931440199155456E-3</v>
      </c>
      <c r="Q131" s="16"/>
      <c r="R131" s="16"/>
      <c r="S131" s="16"/>
      <c r="T131" s="16"/>
    </row>
    <row r="132" spans="1:20" x14ac:dyDescent="0.2">
      <c r="A132" s="59">
        <v>4375</v>
      </c>
      <c r="B132" s="59">
        <v>1.0625000002619345E-2</v>
      </c>
      <c r="C132" s="16"/>
      <c r="D132" s="58">
        <f t="shared" si="41"/>
        <v>0.4375</v>
      </c>
      <c r="E132" s="58">
        <f t="shared" si="42"/>
        <v>1.0625000002619345E-2</v>
      </c>
      <c r="F132" s="50">
        <f t="shared" si="43"/>
        <v>0.19140625</v>
      </c>
      <c r="G132" s="50">
        <f t="shared" si="44"/>
        <v>8.3740234375E-2</v>
      </c>
      <c r="H132" s="50">
        <f t="shared" si="45"/>
        <v>3.66363525390625E-2</v>
      </c>
      <c r="I132" s="50">
        <f t="shared" si="46"/>
        <v>4.6484375011459633E-3</v>
      </c>
      <c r="J132" s="50">
        <f t="shared" si="47"/>
        <v>2.033691406751359E-3</v>
      </c>
      <c r="K132" s="50">
        <f t="shared" ca="1" si="37"/>
        <v>2.3240113619922176E-2</v>
      </c>
      <c r="L132" s="50">
        <f t="shared" ca="1" si="48"/>
        <v>1.5914109157745933E-4</v>
      </c>
      <c r="M132" s="50">
        <f t="shared" ca="1" si="49"/>
        <v>36.464391985510275</v>
      </c>
      <c r="N132" s="50">
        <f t="shared" ca="1" si="50"/>
        <v>3263.6738807183724</v>
      </c>
      <c r="O132" s="50">
        <f t="shared" ca="1" si="51"/>
        <v>3841.2521917295967</v>
      </c>
      <c r="P132" s="16">
        <f t="shared" ca="1" si="52"/>
        <v>-1.2615113617302831E-2</v>
      </c>
      <c r="Q132" s="16"/>
      <c r="R132" s="16"/>
      <c r="S132" s="16"/>
      <c r="T132" s="16"/>
    </row>
    <row r="133" spans="1:20" x14ac:dyDescent="0.2">
      <c r="A133" s="59">
        <v>4398</v>
      </c>
      <c r="B133" s="59">
        <v>2.2491600000648759E-2</v>
      </c>
      <c r="C133" s="16"/>
      <c r="D133" s="58">
        <f t="shared" si="41"/>
        <v>0.43980000000000002</v>
      </c>
      <c r="E133" s="58">
        <f t="shared" si="42"/>
        <v>2.2491600000648759E-2</v>
      </c>
      <c r="F133" s="50">
        <f t="shared" si="43"/>
        <v>0.19342404000000002</v>
      </c>
      <c r="G133" s="50">
        <f t="shared" si="44"/>
        <v>8.5067892792000013E-2</v>
      </c>
      <c r="H133" s="50">
        <f t="shared" si="45"/>
        <v>3.7412859249921611E-2</v>
      </c>
      <c r="I133" s="50">
        <f t="shared" si="46"/>
        <v>9.8918056802853246E-3</v>
      </c>
      <c r="J133" s="50">
        <f t="shared" si="47"/>
        <v>4.3504161381894861E-3</v>
      </c>
      <c r="K133" s="50">
        <f t="shared" ca="1" si="37"/>
        <v>2.373574654456883E-2</v>
      </c>
      <c r="L133" s="50">
        <f t="shared" ca="1" si="48"/>
        <v>1.5479006227482553E-6</v>
      </c>
      <c r="M133" s="50">
        <f t="shared" ca="1" si="49"/>
        <v>37.125223426170571</v>
      </c>
      <c r="N133" s="50">
        <f t="shared" ca="1" si="50"/>
        <v>3271.6599353664365</v>
      </c>
      <c r="O133" s="50">
        <f t="shared" ca="1" si="51"/>
        <v>3821.6879558707501</v>
      </c>
      <c r="P133" s="16">
        <f t="shared" ca="1" si="52"/>
        <v>-1.2441465439200702E-3</v>
      </c>
      <c r="Q133" s="16"/>
      <c r="R133" s="16"/>
      <c r="S133" s="16"/>
      <c r="T133" s="16"/>
    </row>
    <row r="134" spans="1:20" x14ac:dyDescent="0.2">
      <c r="A134" s="59">
        <v>4401</v>
      </c>
      <c r="B134" s="59">
        <v>2.2474200006399769E-2</v>
      </c>
      <c r="C134" s="16"/>
      <c r="D134" s="58">
        <f t="shared" si="41"/>
        <v>0.44009999999999999</v>
      </c>
      <c r="E134" s="58">
        <f t="shared" si="42"/>
        <v>2.2474200006399769E-2</v>
      </c>
      <c r="F134" s="50">
        <f t="shared" si="43"/>
        <v>0.19368800999999999</v>
      </c>
      <c r="G134" s="50">
        <f t="shared" si="44"/>
        <v>8.5242093200999999E-2</v>
      </c>
      <c r="H134" s="50">
        <f t="shared" si="45"/>
        <v>3.7515045217760098E-2</v>
      </c>
      <c r="I134" s="50">
        <f t="shared" si="46"/>
        <v>9.890895422816539E-3</v>
      </c>
      <c r="J134" s="50">
        <f t="shared" si="47"/>
        <v>4.3529830755815587E-3</v>
      </c>
      <c r="K134" s="50">
        <f t="shared" ca="1" si="37"/>
        <v>2.380071248187391E-2</v>
      </c>
      <c r="L134" s="50">
        <f t="shared" ca="1" si="48"/>
        <v>1.7596353475885338E-6</v>
      </c>
      <c r="M134" s="50">
        <f t="shared" ca="1" si="49"/>
        <v>37.210245853244871</v>
      </c>
      <c r="N134" s="50">
        <f t="shared" ca="1" si="50"/>
        <v>3272.6021325520887</v>
      </c>
      <c r="O134" s="50">
        <f t="shared" ca="1" si="51"/>
        <v>3819.0088725170449</v>
      </c>
      <c r="P134" s="16">
        <f t="shared" ca="1" si="52"/>
        <v>-1.3265124754741411E-3</v>
      </c>
      <c r="Q134" s="16"/>
      <c r="R134" s="16"/>
      <c r="S134" s="16"/>
      <c r="T134" s="16"/>
    </row>
    <row r="135" spans="1:20" x14ac:dyDescent="0.2">
      <c r="A135" s="59">
        <v>4432</v>
      </c>
      <c r="B135" s="59">
        <v>2.2294400005193893E-2</v>
      </c>
      <c r="C135" s="16"/>
      <c r="D135" s="58">
        <f t="shared" si="41"/>
        <v>0.44319999999999998</v>
      </c>
      <c r="E135" s="58">
        <f t="shared" si="42"/>
        <v>2.2294400005193893E-2</v>
      </c>
      <c r="F135" s="50">
        <f t="shared" si="43"/>
        <v>0.19642623999999997</v>
      </c>
      <c r="G135" s="50">
        <f t="shared" si="44"/>
        <v>8.7056109567999987E-2</v>
      </c>
      <c r="H135" s="50">
        <f t="shared" si="45"/>
        <v>3.8583267760537589E-2</v>
      </c>
      <c r="I135" s="50">
        <f t="shared" si="46"/>
        <v>9.8808780823019336E-3</v>
      </c>
      <c r="J135" s="50">
        <f t="shared" si="47"/>
        <v>4.3792051660762167E-3</v>
      </c>
      <c r="K135" s="50">
        <f t="shared" ca="1" si="37"/>
        <v>2.4476326467481276E-2</v>
      </c>
      <c r="L135" s="50">
        <f t="shared" ca="1" si="48"/>
        <v>4.7608030868299328E-6</v>
      </c>
      <c r="M135" s="50">
        <f t="shared" ca="1" si="49"/>
        <v>38.072489414661923</v>
      </c>
      <c r="N135" s="50">
        <f t="shared" ca="1" si="50"/>
        <v>3280.9905141467311</v>
      </c>
      <c r="O135" s="50">
        <f t="shared" ca="1" si="51"/>
        <v>3789.6176976912166</v>
      </c>
      <c r="P135" s="16">
        <f t="shared" ca="1" si="52"/>
        <v>-2.1819264622873827E-3</v>
      </c>
      <c r="Q135" s="16"/>
      <c r="R135" s="16"/>
      <c r="S135" s="16"/>
      <c r="T135" s="16"/>
    </row>
    <row r="136" spans="1:20" x14ac:dyDescent="0.2">
      <c r="A136" s="59">
        <v>4432</v>
      </c>
      <c r="B136" s="59">
        <v>2.5294400002167094E-2</v>
      </c>
      <c r="C136" s="16"/>
      <c r="D136" s="58">
        <f t="shared" si="41"/>
        <v>0.44319999999999998</v>
      </c>
      <c r="E136" s="58">
        <f t="shared" si="42"/>
        <v>2.5294400002167094E-2</v>
      </c>
      <c r="F136" s="50">
        <f t="shared" si="43"/>
        <v>0.19642623999999997</v>
      </c>
      <c r="G136" s="50">
        <f t="shared" si="44"/>
        <v>8.7056109567999987E-2</v>
      </c>
      <c r="H136" s="50">
        <f t="shared" si="45"/>
        <v>3.8583267760537589E-2</v>
      </c>
      <c r="I136" s="50">
        <f t="shared" si="46"/>
        <v>1.1210478080960457E-2</v>
      </c>
      <c r="J136" s="50">
        <f t="shared" si="47"/>
        <v>4.9684838854816742E-3</v>
      </c>
      <c r="K136" s="50">
        <f t="shared" ca="1" si="37"/>
        <v>2.4476326467481276E-2</v>
      </c>
      <c r="L136" s="50">
        <f t="shared" ca="1" si="48"/>
        <v>6.692443081533498E-7</v>
      </c>
      <c r="M136" s="50">
        <f t="shared" ca="1" si="49"/>
        <v>38.072489414661923</v>
      </c>
      <c r="N136" s="50">
        <f t="shared" ca="1" si="50"/>
        <v>3280.9905141467311</v>
      </c>
      <c r="O136" s="50">
        <f t="shared" ca="1" si="51"/>
        <v>3789.6176976912166</v>
      </c>
      <c r="P136" s="16">
        <f t="shared" ca="1" si="52"/>
        <v>8.1807353468581895E-4</v>
      </c>
      <c r="Q136" s="16"/>
      <c r="R136" s="16"/>
      <c r="S136" s="16"/>
      <c r="T136" s="16"/>
    </row>
    <row r="137" spans="1:20" x14ac:dyDescent="0.2">
      <c r="A137" s="59">
        <v>4593</v>
      </c>
      <c r="B137" s="59">
        <v>1.3360600001760758E-2</v>
      </c>
      <c r="C137" s="16"/>
      <c r="D137" s="58">
        <f t="shared" si="41"/>
        <v>0.45929999999999999</v>
      </c>
      <c r="E137" s="58">
        <f t="shared" si="42"/>
        <v>1.3360600001760758E-2</v>
      </c>
      <c r="F137" s="50">
        <f t="shared" si="43"/>
        <v>0.21095649</v>
      </c>
      <c r="G137" s="50">
        <f t="shared" si="44"/>
        <v>9.6892315856999991E-2</v>
      </c>
      <c r="H137" s="50">
        <f t="shared" si="45"/>
        <v>4.4502640673120097E-2</v>
      </c>
      <c r="I137" s="50">
        <f t="shared" si="46"/>
        <v>6.1365235808087159E-3</v>
      </c>
      <c r="J137" s="50">
        <f t="shared" si="47"/>
        <v>2.8185052806654429E-3</v>
      </c>
      <c r="K137" s="50">
        <f t="shared" ca="1" si="37"/>
        <v>2.8111251441451414E-2</v>
      </c>
      <c r="L137" s="50">
        <f t="shared" ca="1" si="48"/>
        <v>2.17581717895248E-4</v>
      </c>
      <c r="M137" s="50">
        <f t="shared" ca="1" si="49"/>
        <v>42.028390163991041</v>
      </c>
      <c r="N137" s="50">
        <f t="shared" ca="1" si="50"/>
        <v>3284.8317093370911</v>
      </c>
      <c r="O137" s="50">
        <f t="shared" ca="1" si="51"/>
        <v>3588.3344502350806</v>
      </c>
      <c r="P137" s="16">
        <f t="shared" ca="1" si="52"/>
        <v>-1.4750651439690655E-2</v>
      </c>
      <c r="Q137" s="16"/>
      <c r="R137" s="16"/>
      <c r="S137" s="16"/>
      <c r="T137" s="16"/>
    </row>
    <row r="138" spans="1:20" x14ac:dyDescent="0.2">
      <c r="A138" s="59">
        <v>4600</v>
      </c>
      <c r="B138" s="59">
        <v>3.0320000005303882E-2</v>
      </c>
      <c r="C138" s="16"/>
      <c r="D138" s="58">
        <f t="shared" si="41"/>
        <v>0.46</v>
      </c>
      <c r="E138" s="58">
        <f t="shared" si="42"/>
        <v>3.0320000005303882E-2</v>
      </c>
      <c r="F138" s="50">
        <f t="shared" si="43"/>
        <v>0.21160000000000001</v>
      </c>
      <c r="G138" s="50">
        <f t="shared" si="44"/>
        <v>9.7336000000000006E-2</v>
      </c>
      <c r="H138" s="50">
        <f t="shared" si="45"/>
        <v>4.4774560000000005E-2</v>
      </c>
      <c r="I138" s="50">
        <f t="shared" si="46"/>
        <v>1.3947200002439786E-2</v>
      </c>
      <c r="J138" s="50">
        <f t="shared" si="47"/>
        <v>6.4157120011223015E-3</v>
      </c>
      <c r="K138" s="50">
        <f t="shared" ca="1" si="37"/>
        <v>2.8274088599781831E-2</v>
      </c>
      <c r="L138" s="50">
        <f t="shared" ca="1" si="48"/>
        <v>4.1857534792452136E-6</v>
      </c>
      <c r="M138" s="50">
        <f t="shared" ca="1" si="49"/>
        <v>42.178965177325651</v>
      </c>
      <c r="N138" s="50">
        <f t="shared" ca="1" si="50"/>
        <v>3283.4856667042263</v>
      </c>
      <c r="O138" s="50">
        <f t="shared" ca="1" si="51"/>
        <v>3577.7969992264889</v>
      </c>
      <c r="P138" s="16">
        <f t="shared" ca="1" si="52"/>
        <v>2.0459114055220509E-3</v>
      </c>
      <c r="Q138" s="16"/>
      <c r="R138" s="16"/>
      <c r="S138" s="16"/>
      <c r="T138" s="16"/>
    </row>
    <row r="139" spans="1:20" x14ac:dyDescent="0.2">
      <c r="A139" s="59">
        <v>4615</v>
      </c>
      <c r="B139" s="59">
        <v>2.2233000003325287E-2</v>
      </c>
      <c r="C139" s="16"/>
      <c r="D139" s="58">
        <f t="shared" si="41"/>
        <v>0.46150000000000002</v>
      </c>
      <c r="E139" s="58">
        <f t="shared" si="42"/>
        <v>2.2233000003325287E-2</v>
      </c>
      <c r="F139" s="50">
        <f t="shared" si="43"/>
        <v>0.21298225000000001</v>
      </c>
      <c r="G139" s="50">
        <f t="shared" si="44"/>
        <v>9.8291308375000011E-2</v>
      </c>
      <c r="H139" s="50">
        <f t="shared" si="45"/>
        <v>4.5361438815062508E-2</v>
      </c>
      <c r="I139" s="50">
        <f t="shared" si="46"/>
        <v>1.026052950153462E-2</v>
      </c>
      <c r="J139" s="50">
        <f t="shared" si="47"/>
        <v>4.7352343649582273E-3</v>
      </c>
      <c r="K139" s="50">
        <f t="shared" ca="1" si="37"/>
        <v>2.8624371448315832E-2</v>
      </c>
      <c r="L139" s="50">
        <f t="shared" ca="1" si="48"/>
        <v>4.084962894784052E-5</v>
      </c>
      <c r="M139" s="50">
        <f t="shared" ca="1" si="49"/>
        <v>42.495250955234837</v>
      </c>
      <c r="N139" s="50">
        <f t="shared" ca="1" si="50"/>
        <v>3280.1778725999416</v>
      </c>
      <c r="O139" s="50">
        <f t="shared" ca="1" si="51"/>
        <v>3554.7345688163509</v>
      </c>
      <c r="P139" s="16">
        <f t="shared" ca="1" si="52"/>
        <v>-6.3913714449905443E-3</v>
      </c>
      <c r="Q139" s="16"/>
      <c r="R139" s="16"/>
      <c r="S139" s="16"/>
      <c r="T139" s="16"/>
    </row>
    <row r="140" spans="1:20" x14ac:dyDescent="0.2">
      <c r="A140" s="59">
        <v>4619</v>
      </c>
      <c r="B140" s="59">
        <v>2.7209799998672679E-2</v>
      </c>
      <c r="C140" s="16"/>
      <c r="D140" s="58">
        <f t="shared" si="41"/>
        <v>0.46189999999999998</v>
      </c>
      <c r="E140" s="58">
        <f t="shared" si="42"/>
        <v>2.7209799998672679E-2</v>
      </c>
      <c r="F140" s="50">
        <f t="shared" si="43"/>
        <v>0.21335160999999997</v>
      </c>
      <c r="G140" s="50">
        <f t="shared" si="44"/>
        <v>9.8547108658999988E-2</v>
      </c>
      <c r="H140" s="50">
        <f t="shared" si="45"/>
        <v>4.5518909489592085E-2</v>
      </c>
      <c r="I140" s="50">
        <f t="shared" si="46"/>
        <v>1.256820661938691E-2</v>
      </c>
      <c r="J140" s="50">
        <f t="shared" si="47"/>
        <v>5.8052546374948132E-3</v>
      </c>
      <c r="K140" s="50">
        <f t="shared" ca="1" si="37"/>
        <v>2.8718090214385254E-2</v>
      </c>
      <c r="L140" s="50">
        <f t="shared" ca="1" si="48"/>
        <v>2.2749393748142866E-6</v>
      </c>
      <c r="M140" s="50">
        <f t="shared" ca="1" si="49"/>
        <v>42.578114801570969</v>
      </c>
      <c r="N140" s="50">
        <f t="shared" ca="1" si="50"/>
        <v>3279.1983645856571</v>
      </c>
      <c r="O140" s="50">
        <f t="shared" ca="1" si="51"/>
        <v>3548.4742299813488</v>
      </c>
      <c r="P140" s="16">
        <f t="shared" ca="1" si="52"/>
        <v>-1.5082902157125752E-3</v>
      </c>
      <c r="Q140" s="16"/>
      <c r="R140" s="16"/>
      <c r="S140" s="16"/>
      <c r="T140" s="16"/>
    </row>
    <row r="141" spans="1:20" x14ac:dyDescent="0.2">
      <c r="A141" s="59">
        <v>4624</v>
      </c>
      <c r="B141" s="59">
        <v>2.4180799999157898E-2</v>
      </c>
      <c r="C141" s="16"/>
      <c r="D141" s="58">
        <f t="shared" si="41"/>
        <v>0.46239999999999998</v>
      </c>
      <c r="E141" s="58">
        <f t="shared" si="42"/>
        <v>2.4180799999157898E-2</v>
      </c>
      <c r="F141" s="50">
        <f t="shared" si="43"/>
        <v>0.21381375999999999</v>
      </c>
      <c r="G141" s="50">
        <f t="shared" si="44"/>
        <v>9.8867482623999997E-2</v>
      </c>
      <c r="H141" s="50">
        <f t="shared" si="45"/>
        <v>4.5716323965337598E-2</v>
      </c>
      <c r="I141" s="50">
        <f t="shared" si="46"/>
        <v>1.1181201919610612E-2</v>
      </c>
      <c r="J141" s="50">
        <f t="shared" si="47"/>
        <v>5.1701877676279462E-3</v>
      </c>
      <c r="K141" s="50">
        <f t="shared" ca="1" si="37"/>
        <v>2.8835422228428838E-2</v>
      </c>
      <c r="L141" s="50">
        <f t="shared" ca="1" si="48"/>
        <v>2.1665508097223173E-5</v>
      </c>
      <c r="M141" s="50">
        <f t="shared" ca="1" si="49"/>
        <v>42.680813032889674</v>
      </c>
      <c r="N141" s="50">
        <f t="shared" ca="1" si="50"/>
        <v>3277.9163414763384</v>
      </c>
      <c r="O141" s="50">
        <f t="shared" ca="1" si="51"/>
        <v>3540.5838463902978</v>
      </c>
      <c r="P141" s="16">
        <f t="shared" ca="1" si="52"/>
        <v>-4.6546222292709397E-3</v>
      </c>
      <c r="Q141" s="16"/>
      <c r="R141" s="16"/>
      <c r="S141" s="16"/>
      <c r="T141" s="16"/>
    </row>
    <row r="142" spans="1:20" x14ac:dyDescent="0.2">
      <c r="A142" s="59">
        <v>4634</v>
      </c>
      <c r="B142" s="59">
        <v>2.912280000600731E-2</v>
      </c>
      <c r="C142" s="16"/>
      <c r="D142" s="58">
        <f t="shared" si="41"/>
        <v>0.46339999999999998</v>
      </c>
      <c r="E142" s="58">
        <f t="shared" si="42"/>
        <v>2.912280000600731E-2</v>
      </c>
      <c r="F142" s="50">
        <f t="shared" si="43"/>
        <v>0.21473955999999997</v>
      </c>
      <c r="G142" s="50">
        <f t="shared" si="44"/>
        <v>9.9510312103999979E-2</v>
      </c>
      <c r="H142" s="50">
        <f t="shared" si="45"/>
        <v>4.6113078628993588E-2</v>
      </c>
      <c r="I142" s="50">
        <f t="shared" si="46"/>
        <v>1.3495505522783786E-2</v>
      </c>
      <c r="J142" s="50">
        <f t="shared" si="47"/>
        <v>6.2538172592580066E-3</v>
      </c>
      <c r="K142" s="50">
        <f t="shared" ca="1" si="37"/>
        <v>2.9070698111371952E-2</v>
      </c>
      <c r="L142" s="50">
        <f t="shared" ca="1" si="48"/>
        <v>2.7146074245939147E-9</v>
      </c>
      <c r="M142" s="50">
        <f t="shared" ca="1" si="49"/>
        <v>42.883255782588577</v>
      </c>
      <c r="N142" s="50">
        <f t="shared" ca="1" si="50"/>
        <v>3275.1603137068923</v>
      </c>
      <c r="O142" s="50">
        <f t="shared" ca="1" si="51"/>
        <v>3524.5875746628321</v>
      </c>
      <c r="P142" s="16">
        <f t="shared" ca="1" si="52"/>
        <v>5.2101894635357693E-5</v>
      </c>
      <c r="Q142" s="16"/>
      <c r="R142" s="16"/>
      <c r="S142" s="16"/>
      <c r="T142" s="16"/>
    </row>
    <row r="143" spans="1:20" x14ac:dyDescent="0.2">
      <c r="A143" s="59">
        <v>4668</v>
      </c>
      <c r="B143" s="59">
        <v>3.092560000368394E-2</v>
      </c>
      <c r="C143" s="16"/>
      <c r="D143" s="58">
        <f t="shared" si="41"/>
        <v>0.46679999999999999</v>
      </c>
      <c r="E143" s="58">
        <f t="shared" si="42"/>
        <v>3.092560000368394E-2</v>
      </c>
      <c r="F143" s="50">
        <f t="shared" si="43"/>
        <v>0.21790224</v>
      </c>
      <c r="G143" s="50">
        <f t="shared" si="44"/>
        <v>0.10171676563199999</v>
      </c>
      <c r="H143" s="50">
        <f t="shared" si="45"/>
        <v>4.7481386197017597E-2</v>
      </c>
      <c r="I143" s="50">
        <f t="shared" si="46"/>
        <v>1.4436070081719663E-2</v>
      </c>
      <c r="J143" s="50">
        <f t="shared" si="47"/>
        <v>6.7387575141467388E-3</v>
      </c>
      <c r="K143" s="50">
        <f t="shared" ca="1" si="37"/>
        <v>2.9876738345808847E-2</v>
      </c>
      <c r="L143" s="50">
        <f t="shared" ca="1" si="48"/>
        <v>1.1001107773604882E-6</v>
      </c>
      <c r="M143" s="50">
        <f t="shared" ca="1" si="49"/>
        <v>43.541724888467677</v>
      </c>
      <c r="N143" s="50">
        <f t="shared" ca="1" si="50"/>
        <v>3263.8793532009213</v>
      </c>
      <c r="O143" s="50">
        <f t="shared" ca="1" si="51"/>
        <v>3468.0781336929413</v>
      </c>
      <c r="P143" s="16">
        <f t="shared" ca="1" si="52"/>
        <v>1.0488616578750928E-3</v>
      </c>
      <c r="Q143" s="16"/>
      <c r="R143" s="16"/>
      <c r="S143" s="16"/>
      <c r="T143" s="16"/>
    </row>
    <row r="144" spans="1:20" x14ac:dyDescent="0.2">
      <c r="A144" s="59">
        <v>4762</v>
      </c>
      <c r="B144" s="59">
        <v>3.3380400003807154E-2</v>
      </c>
      <c r="C144" s="16"/>
      <c r="D144" s="58">
        <f t="shared" si="41"/>
        <v>0.47620000000000001</v>
      </c>
      <c r="E144" s="58">
        <f t="shared" si="42"/>
        <v>3.3380400003807154E-2</v>
      </c>
      <c r="F144" s="50">
        <f t="shared" si="43"/>
        <v>0.22676644000000001</v>
      </c>
      <c r="G144" s="50">
        <f t="shared" si="44"/>
        <v>0.10798617872800001</v>
      </c>
      <c r="H144" s="50">
        <f t="shared" si="45"/>
        <v>5.1423018310273606E-2</v>
      </c>
      <c r="I144" s="50">
        <f t="shared" si="46"/>
        <v>1.5895746481812967E-2</v>
      </c>
      <c r="J144" s="50">
        <f t="shared" si="47"/>
        <v>7.5695544746393348E-3</v>
      </c>
      <c r="K144" s="50">
        <f t="shared" ca="1" si="37"/>
        <v>3.2154281440883427E-2</v>
      </c>
      <c r="L144" s="50">
        <f t="shared" ca="1" si="48"/>
        <v>1.5033667303461448E-6</v>
      </c>
      <c r="M144" s="50">
        <f t="shared" ca="1" si="49"/>
        <v>45.114352609659392</v>
      </c>
      <c r="N144" s="50">
        <f t="shared" ca="1" si="50"/>
        <v>3217.4510887909742</v>
      </c>
      <c r="O144" s="50">
        <f t="shared" ca="1" si="51"/>
        <v>3295.4379005444075</v>
      </c>
      <c r="P144" s="16">
        <f t="shared" ca="1" si="52"/>
        <v>1.2261185629237267E-3</v>
      </c>
      <c r="Q144" s="16"/>
      <c r="R144" s="16"/>
      <c r="S144" s="16"/>
      <c r="T144" s="16"/>
    </row>
    <row r="145" spans="1:20" x14ac:dyDescent="0.2">
      <c r="A145" s="59">
        <v>4812</v>
      </c>
      <c r="B145" s="59">
        <v>3.2090400003653485E-2</v>
      </c>
      <c r="C145" s="16"/>
      <c r="D145" s="58">
        <f t="shared" si="41"/>
        <v>0.48120000000000002</v>
      </c>
      <c r="E145" s="58">
        <f t="shared" si="42"/>
        <v>3.2090400003653485E-2</v>
      </c>
      <c r="F145" s="50">
        <f t="shared" si="43"/>
        <v>0.23155344000000003</v>
      </c>
      <c r="G145" s="50">
        <f t="shared" si="44"/>
        <v>0.11142351532800002</v>
      </c>
      <c r="H145" s="50">
        <f t="shared" si="45"/>
        <v>5.3616995575833611E-2</v>
      </c>
      <c r="I145" s="50">
        <f t="shared" si="46"/>
        <v>1.5441900481758059E-2</v>
      </c>
      <c r="J145" s="50">
        <f t="shared" si="47"/>
        <v>7.4306425118219784E-3</v>
      </c>
      <c r="K145" s="50">
        <f t="shared" ca="1" si="37"/>
        <v>3.339510956709494E-2</v>
      </c>
      <c r="L145" s="50">
        <f t="shared" ca="1" si="48"/>
        <v>1.7022670449355903E-6</v>
      </c>
      <c r="M145" s="50">
        <f t="shared" ca="1" si="49"/>
        <v>45.797153188136136</v>
      </c>
      <c r="N145" s="50">
        <f t="shared" ca="1" si="50"/>
        <v>3183.7630966019206</v>
      </c>
      <c r="O145" s="50">
        <f t="shared" ca="1" si="51"/>
        <v>3194.3426671399493</v>
      </c>
      <c r="P145" s="16">
        <f t="shared" ca="1" si="52"/>
        <v>-1.3047095634414543E-3</v>
      </c>
      <c r="Q145" s="16"/>
      <c r="R145" s="16"/>
      <c r="S145" s="16"/>
      <c r="T145" s="16"/>
    </row>
    <row r="146" spans="1:20" x14ac:dyDescent="0.2">
      <c r="A146" s="59">
        <v>4833</v>
      </c>
      <c r="B146" s="59">
        <v>3.0968600003689062E-2</v>
      </c>
      <c r="C146" s="16"/>
      <c r="D146" s="58">
        <f t="shared" si="41"/>
        <v>0.48330000000000001</v>
      </c>
      <c r="E146" s="58">
        <f t="shared" si="42"/>
        <v>3.0968600003689062E-2</v>
      </c>
      <c r="F146" s="50">
        <f t="shared" si="43"/>
        <v>0.23357889000000001</v>
      </c>
      <c r="G146" s="50">
        <f t="shared" si="44"/>
        <v>0.11288867753700001</v>
      </c>
      <c r="H146" s="50">
        <f t="shared" si="45"/>
        <v>5.4559097853632103E-2</v>
      </c>
      <c r="I146" s="50">
        <f t="shared" si="46"/>
        <v>1.4967124381782923E-2</v>
      </c>
      <c r="J146" s="50">
        <f t="shared" si="47"/>
        <v>7.2336112137156867E-3</v>
      </c>
      <c r="K146" s="50">
        <f t="shared" ca="1" si="37"/>
        <v>3.3922339217372137E-2</v>
      </c>
      <c r="L146" s="50">
        <f t="shared" ca="1" si="48"/>
        <v>8.7245753424491113E-6</v>
      </c>
      <c r="M146" s="50">
        <f t="shared" ca="1" si="49"/>
        <v>46.051205240496792</v>
      </c>
      <c r="N146" s="50">
        <f t="shared" ca="1" si="50"/>
        <v>3167.7826513936388</v>
      </c>
      <c r="O146" s="50">
        <f t="shared" ca="1" si="51"/>
        <v>3150.0792410859103</v>
      </c>
      <c r="P146" s="16">
        <f t="shared" ca="1" si="52"/>
        <v>-2.9537392136830751E-3</v>
      </c>
      <c r="Q146" s="16"/>
      <c r="R146" s="16"/>
      <c r="S146" s="16"/>
      <c r="T146" s="16"/>
    </row>
    <row r="147" spans="1:20" x14ac:dyDescent="0.2">
      <c r="A147" s="59">
        <v>4861</v>
      </c>
      <c r="B147" s="59">
        <v>2.7806200007034931E-2</v>
      </c>
      <c r="C147" s="16"/>
      <c r="D147" s="58">
        <f t="shared" si="41"/>
        <v>0.48609999999999998</v>
      </c>
      <c r="E147" s="58">
        <f t="shared" si="42"/>
        <v>2.7806200007034931E-2</v>
      </c>
      <c r="F147" s="50">
        <f t="shared" si="43"/>
        <v>0.23629320999999998</v>
      </c>
      <c r="G147" s="50">
        <f t="shared" si="44"/>
        <v>0.11486212938099999</v>
      </c>
      <c r="H147" s="50">
        <f t="shared" si="45"/>
        <v>5.5834481092104087E-2</v>
      </c>
      <c r="I147" s="50">
        <f t="shared" si="46"/>
        <v>1.351659382341968E-2</v>
      </c>
      <c r="J147" s="50">
        <f t="shared" si="47"/>
        <v>6.5704162575643058E-3</v>
      </c>
      <c r="K147" s="50">
        <f t="shared" ca="1" si="37"/>
        <v>3.4630908516824384E-2</v>
      </c>
      <c r="L147" s="50">
        <f t="shared" ca="1" si="48"/>
        <v>4.6576646243592571E-5</v>
      </c>
      <c r="M147" s="50">
        <f t="shared" ca="1" si="49"/>
        <v>46.359409988203183</v>
      </c>
      <c r="N147" s="50">
        <f t="shared" ca="1" si="50"/>
        <v>3144.8102907975249</v>
      </c>
      <c r="O147" s="50">
        <f t="shared" ca="1" si="51"/>
        <v>3089.4703206034137</v>
      </c>
      <c r="P147" s="16">
        <f t="shared" ca="1" si="52"/>
        <v>-6.8247085097894525E-3</v>
      </c>
      <c r="Q147" s="16"/>
      <c r="R147" s="16"/>
      <c r="S147" s="16"/>
      <c r="T147" s="16"/>
    </row>
    <row r="148" spans="1:20" x14ac:dyDescent="0.2">
      <c r="A148" s="59">
        <v>4894</v>
      </c>
      <c r="B148" s="59">
        <v>3.2614800002193078E-2</v>
      </c>
      <c r="C148" s="16"/>
      <c r="D148" s="58">
        <f t="shared" si="41"/>
        <v>0.4894</v>
      </c>
      <c r="E148" s="58">
        <f t="shared" si="42"/>
        <v>3.2614800002193078E-2</v>
      </c>
      <c r="F148" s="50">
        <f t="shared" si="43"/>
        <v>0.23951236000000001</v>
      </c>
      <c r="G148" s="50">
        <f t="shared" si="44"/>
        <v>0.11721734898400001</v>
      </c>
      <c r="H148" s="50">
        <f t="shared" si="45"/>
        <v>5.7366170592769605E-2</v>
      </c>
      <c r="I148" s="50">
        <f t="shared" si="46"/>
        <v>1.5961683121073291E-2</v>
      </c>
      <c r="J148" s="50">
        <f t="shared" si="47"/>
        <v>7.8116477194532684E-3</v>
      </c>
      <c r="K148" s="50">
        <f t="shared" ca="1" si="37"/>
        <v>3.5474219140488837E-2</v>
      </c>
      <c r="L148" s="50">
        <f t="shared" ca="1" si="48"/>
        <v>8.1762778084520589E-6</v>
      </c>
      <c r="M148" s="50">
        <f t="shared" ca="1" si="49"/>
        <v>46.677409014709639</v>
      </c>
      <c r="N148" s="50">
        <f t="shared" ca="1" si="50"/>
        <v>3115.3199955959767</v>
      </c>
      <c r="O148" s="50">
        <f t="shared" ca="1" si="51"/>
        <v>3015.7912639149777</v>
      </c>
      <c r="P148" s="16">
        <f t="shared" ca="1" si="52"/>
        <v>-2.8594191382957587E-3</v>
      </c>
      <c r="Q148" s="16"/>
      <c r="R148" s="16"/>
      <c r="S148" s="16"/>
      <c r="T148" s="16"/>
    </row>
    <row r="149" spans="1:20" x14ac:dyDescent="0.2">
      <c r="A149" s="59">
        <v>4999</v>
      </c>
      <c r="B149" s="59">
        <v>3.9005800004815683E-2</v>
      </c>
      <c r="C149" s="16"/>
      <c r="D149" s="58">
        <f t="shared" si="41"/>
        <v>0.49990000000000001</v>
      </c>
      <c r="E149" s="58">
        <f t="shared" si="42"/>
        <v>3.9005800004815683E-2</v>
      </c>
      <c r="F149" s="50">
        <f t="shared" si="43"/>
        <v>0.24990001000000001</v>
      </c>
      <c r="G149" s="50">
        <f t="shared" si="44"/>
        <v>0.12492501499900001</v>
      </c>
      <c r="H149" s="50">
        <f t="shared" si="45"/>
        <v>6.2450014998000104E-2</v>
      </c>
      <c r="I149" s="50">
        <f t="shared" si="46"/>
        <v>1.9498999422407359E-2</v>
      </c>
      <c r="J149" s="50">
        <f t="shared" si="47"/>
        <v>9.7475498112614394E-3</v>
      </c>
      <c r="K149" s="50">
        <f t="shared" ref="K149:K180" ca="1" si="53">+E$4+E$5*D149+E$6*D149^2</f>
        <v>3.8216585394871855E-2</v>
      </c>
      <c r="L149" s="50">
        <f t="shared" ca="1" si="48"/>
        <v>6.2285970054878855E-7</v>
      </c>
      <c r="M149" s="50">
        <f t="shared" ca="1" si="49"/>
        <v>47.358339656648411</v>
      </c>
      <c r="N149" s="50">
        <f t="shared" ca="1" si="50"/>
        <v>3004.5529610645322</v>
      </c>
      <c r="O149" s="50">
        <f t="shared" ca="1" si="51"/>
        <v>2766.5367516802576</v>
      </c>
      <c r="P149" s="16">
        <f t="shared" ca="1" si="52"/>
        <v>7.8921460994382797E-4</v>
      </c>
      <c r="Q149" s="16"/>
      <c r="R149" s="16"/>
      <c r="S149" s="16"/>
      <c r="T149" s="16"/>
    </row>
    <row r="150" spans="1:20" x14ac:dyDescent="0.2">
      <c r="A150" s="59">
        <v>5011</v>
      </c>
      <c r="B150" s="59">
        <v>4.1936200002965052E-2</v>
      </c>
      <c r="C150" s="16"/>
      <c r="D150" s="58">
        <f t="shared" si="41"/>
        <v>0.50109999999999999</v>
      </c>
      <c r="E150" s="58">
        <f t="shared" si="42"/>
        <v>4.1936200002965052E-2</v>
      </c>
      <c r="F150" s="50">
        <f t="shared" si="43"/>
        <v>0.25110120999999996</v>
      </c>
      <c r="G150" s="50">
        <f t="shared" si="44"/>
        <v>0.12582681633099999</v>
      </c>
      <c r="H150" s="50">
        <f t="shared" si="45"/>
        <v>6.3051817663464085E-2</v>
      </c>
      <c r="I150" s="50">
        <f t="shared" si="46"/>
        <v>2.1014229821485788E-2</v>
      </c>
      <c r="J150" s="50">
        <f t="shared" si="47"/>
        <v>1.0530230563546529E-2</v>
      </c>
      <c r="K150" s="50">
        <f t="shared" ca="1" si="53"/>
        <v>3.8535725642538973E-2</v>
      </c>
      <c r="L150" s="50">
        <f t="shared" ca="1" si="48"/>
        <v>1.1563225875915148E-5</v>
      </c>
      <c r="M150" s="50">
        <f t="shared" ca="1" si="49"/>
        <v>47.403749697265717</v>
      </c>
      <c r="N150" s="50">
        <f t="shared" ca="1" si="50"/>
        <v>2990.2975646283458</v>
      </c>
      <c r="O150" s="50">
        <f t="shared" ca="1" si="51"/>
        <v>2736.7399019428403</v>
      </c>
      <c r="P150" s="16">
        <f t="shared" ca="1" si="52"/>
        <v>3.4004743604260784E-3</v>
      </c>
      <c r="Q150" s="16"/>
      <c r="R150" s="16"/>
      <c r="S150" s="16"/>
      <c r="T150" s="16"/>
    </row>
    <row r="151" spans="1:20" x14ac:dyDescent="0.2">
      <c r="A151" s="59">
        <v>5030</v>
      </c>
      <c r="B151" s="59">
        <v>4.082600000401726E-2</v>
      </c>
      <c r="C151" s="16"/>
      <c r="D151" s="58">
        <f t="shared" si="41"/>
        <v>0.503</v>
      </c>
      <c r="E151" s="58">
        <f t="shared" si="42"/>
        <v>4.082600000401726E-2</v>
      </c>
      <c r="F151" s="50">
        <f t="shared" si="43"/>
        <v>0.25300899999999998</v>
      </c>
      <c r="G151" s="50">
        <f t="shared" si="44"/>
        <v>0.12726352699999999</v>
      </c>
      <c r="H151" s="50">
        <f t="shared" si="45"/>
        <v>6.4013554080999999E-2</v>
      </c>
      <c r="I151" s="50">
        <f t="shared" si="46"/>
        <v>2.0535478002020682E-2</v>
      </c>
      <c r="J151" s="50">
        <f t="shared" si="47"/>
        <v>1.0329345435016403E-2</v>
      </c>
      <c r="K151" s="50">
        <f t="shared" ca="1" si="53"/>
        <v>3.9043433584746351E-2</v>
      </c>
      <c r="L151" s="50">
        <f t="shared" ca="1" si="48"/>
        <v>3.1775430391123102E-6</v>
      </c>
      <c r="M151" s="50">
        <f t="shared" ca="1" si="49"/>
        <v>47.46195791342079</v>
      </c>
      <c r="N151" s="50">
        <f t="shared" ca="1" si="50"/>
        <v>2967.0754879935571</v>
      </c>
      <c r="O151" s="50">
        <f t="shared" ca="1" si="51"/>
        <v>2689.0619498256228</v>
      </c>
      <c r="P151" s="16">
        <f t="shared" ca="1" si="52"/>
        <v>1.782566419270909E-3</v>
      </c>
      <c r="Q151" s="16"/>
      <c r="R151" s="16"/>
      <c r="S151" s="16"/>
      <c r="T151" s="16"/>
    </row>
    <row r="152" spans="1:20" x14ac:dyDescent="0.2">
      <c r="A152" s="59">
        <v>5060</v>
      </c>
      <c r="B152" s="59">
        <v>4.5652000007976312E-2</v>
      </c>
      <c r="C152" s="16"/>
      <c r="D152" s="58">
        <f t="shared" si="41"/>
        <v>0.50600000000000001</v>
      </c>
      <c r="E152" s="58">
        <f t="shared" si="42"/>
        <v>4.5652000007976312E-2</v>
      </c>
      <c r="F152" s="50">
        <f t="shared" si="43"/>
        <v>0.25603599999999999</v>
      </c>
      <c r="G152" s="50">
        <f t="shared" si="44"/>
        <v>0.129554216</v>
      </c>
      <c r="H152" s="50">
        <f t="shared" si="45"/>
        <v>6.5554433295999998E-2</v>
      </c>
      <c r="I152" s="50">
        <f t="shared" si="46"/>
        <v>2.3099912004036015E-2</v>
      </c>
      <c r="J152" s="50">
        <f t="shared" si="47"/>
        <v>1.1688555474042224E-2</v>
      </c>
      <c r="K152" s="50">
        <f t="shared" ca="1" si="53"/>
        <v>3.9851073881609717E-2</v>
      </c>
      <c r="L152" s="50">
        <f t="shared" ca="1" si="48"/>
        <v>3.3650743923562554E-5</v>
      </c>
      <c r="M152" s="50">
        <f t="shared" ca="1" si="49"/>
        <v>47.51963331555055</v>
      </c>
      <c r="N152" s="50">
        <f t="shared" ca="1" si="50"/>
        <v>2928.8069794047901</v>
      </c>
      <c r="O152" s="50">
        <f t="shared" ca="1" si="51"/>
        <v>2612.5930372202401</v>
      </c>
      <c r="P152" s="16">
        <f t="shared" ca="1" si="52"/>
        <v>5.8009261263665957E-3</v>
      </c>
      <c r="Q152" s="16"/>
      <c r="R152" s="16"/>
      <c r="S152" s="16"/>
      <c r="T152" s="16"/>
    </row>
    <row r="153" spans="1:20" x14ac:dyDescent="0.2">
      <c r="A153" s="59">
        <v>5079</v>
      </c>
      <c r="B153" s="59">
        <v>4.3541799997910857E-2</v>
      </c>
      <c r="C153" s="16"/>
      <c r="D153" s="58">
        <f t="shared" si="41"/>
        <v>0.50790000000000002</v>
      </c>
      <c r="E153" s="58">
        <f t="shared" si="42"/>
        <v>4.3541799997910857E-2</v>
      </c>
      <c r="F153" s="50">
        <f t="shared" si="43"/>
        <v>0.25796241000000003</v>
      </c>
      <c r="G153" s="50">
        <f t="shared" si="44"/>
        <v>0.13101910803900002</v>
      </c>
      <c r="H153" s="50">
        <f t="shared" si="45"/>
        <v>6.6544604973008112E-2</v>
      </c>
      <c r="I153" s="50">
        <f t="shared" si="46"/>
        <v>2.2114880218938926E-2</v>
      </c>
      <c r="J153" s="50">
        <f t="shared" si="47"/>
        <v>1.123214766319908E-2</v>
      </c>
      <c r="K153" s="50">
        <f t="shared" ca="1" si="53"/>
        <v>4.0366376982095942E-2</v>
      </c>
      <c r="L153" s="50">
        <f t="shared" ca="1" si="48"/>
        <v>1.0083311329367093E-5</v>
      </c>
      <c r="M153" s="50">
        <f t="shared" ca="1" si="49"/>
        <v>47.534450719250962</v>
      </c>
      <c r="N153" s="50">
        <f t="shared" ca="1" si="50"/>
        <v>2903.5723086977305</v>
      </c>
      <c r="O153" s="50">
        <f t="shared" ca="1" si="51"/>
        <v>2563.4529273877847</v>
      </c>
      <c r="P153" s="16">
        <f t="shared" ca="1" si="52"/>
        <v>3.1754230158149155E-3</v>
      </c>
      <c r="Q153" s="16"/>
      <c r="R153" s="16"/>
      <c r="S153" s="16"/>
      <c r="T153" s="16"/>
    </row>
    <row r="154" spans="1:20" x14ac:dyDescent="0.2">
      <c r="A154" s="59">
        <v>5083</v>
      </c>
      <c r="B154" s="59">
        <v>4.1518600002746098E-2</v>
      </c>
      <c r="C154" s="16"/>
      <c r="D154" s="58">
        <f t="shared" si="41"/>
        <v>0.50829999999999997</v>
      </c>
      <c r="E154" s="58">
        <f t="shared" si="42"/>
        <v>4.1518600002746098E-2</v>
      </c>
      <c r="F154" s="50">
        <f t="shared" si="43"/>
        <v>0.25836888999999996</v>
      </c>
      <c r="G154" s="50">
        <f t="shared" si="44"/>
        <v>0.13132890678699996</v>
      </c>
      <c r="H154" s="50">
        <f t="shared" si="45"/>
        <v>6.6754483319832081E-2</v>
      </c>
      <c r="I154" s="50">
        <f t="shared" si="46"/>
        <v>2.1103904381395842E-2</v>
      </c>
      <c r="J154" s="50">
        <f t="shared" si="47"/>
        <v>1.0727114597063506E-2</v>
      </c>
      <c r="K154" s="50">
        <f t="shared" ca="1" si="53"/>
        <v>4.0475237116334495E-2</v>
      </c>
      <c r="L154" s="50">
        <f t="shared" ca="1" si="48"/>
        <v>1.0886061127411515E-6</v>
      </c>
      <c r="M154" s="50">
        <f t="shared" ca="1" si="49"/>
        <v>47.535423492304652</v>
      </c>
      <c r="N154" s="50">
        <f t="shared" ca="1" si="50"/>
        <v>2898.1624609234609</v>
      </c>
      <c r="O154" s="50">
        <f t="shared" ca="1" si="51"/>
        <v>2553.0408426697304</v>
      </c>
      <c r="P154" s="16">
        <f t="shared" ca="1" si="52"/>
        <v>1.0433628864116029E-3</v>
      </c>
      <c r="Q154" s="16"/>
      <c r="R154" s="16"/>
      <c r="S154" s="16"/>
      <c r="T154" s="16"/>
    </row>
    <row r="155" spans="1:20" x14ac:dyDescent="0.2">
      <c r="A155" s="59">
        <v>5172</v>
      </c>
      <c r="B155" s="59">
        <v>4.6002399998542387E-2</v>
      </c>
      <c r="C155" s="16"/>
      <c r="D155" s="58">
        <f t="shared" si="41"/>
        <v>0.51719999999999999</v>
      </c>
      <c r="E155" s="58">
        <f t="shared" si="42"/>
        <v>4.6002399998542387E-2</v>
      </c>
      <c r="F155" s="50">
        <f t="shared" si="43"/>
        <v>0.26749583999999998</v>
      </c>
      <c r="G155" s="50">
        <f t="shared" si="44"/>
        <v>0.13834884844799999</v>
      </c>
      <c r="H155" s="50">
        <f t="shared" si="45"/>
        <v>7.1554024417305587E-2</v>
      </c>
      <c r="I155" s="50">
        <f t="shared" si="46"/>
        <v>2.3792441279246124E-2</v>
      </c>
      <c r="J155" s="50">
        <f t="shared" si="47"/>
        <v>1.2305450629626095E-2</v>
      </c>
      <c r="K155" s="50">
        <f t="shared" ca="1" si="53"/>
        <v>4.29311372540956E-2</v>
      </c>
      <c r="L155" s="50">
        <f t="shared" ca="1" si="48"/>
        <v>9.4326548454268113E-6</v>
      </c>
      <c r="M155" s="50">
        <f t="shared" ca="1" si="49"/>
        <v>47.364066979512224</v>
      </c>
      <c r="N155" s="50">
        <f t="shared" ca="1" si="50"/>
        <v>2769.3103165733528</v>
      </c>
      <c r="O155" s="50">
        <f t="shared" ca="1" si="51"/>
        <v>2316.0220753273461</v>
      </c>
      <c r="P155" s="16">
        <f t="shared" ca="1" si="52"/>
        <v>3.0712627444467872E-3</v>
      </c>
      <c r="Q155" s="16"/>
      <c r="R155" s="16"/>
      <c r="S155" s="16"/>
      <c r="T155" s="16"/>
    </row>
    <row r="156" spans="1:20" x14ac:dyDescent="0.2">
      <c r="A156" s="59">
        <v>5244</v>
      </c>
      <c r="B156" s="59">
        <v>4.4584800001757685E-2</v>
      </c>
      <c r="C156" s="16"/>
      <c r="D156" s="58">
        <f t="shared" si="41"/>
        <v>0.52439999999999998</v>
      </c>
      <c r="E156" s="58">
        <f t="shared" si="42"/>
        <v>4.4584800001757685E-2</v>
      </c>
      <c r="F156" s="50">
        <f t="shared" si="43"/>
        <v>0.27499535999999997</v>
      </c>
      <c r="G156" s="50">
        <f t="shared" si="44"/>
        <v>0.14420756678399999</v>
      </c>
      <c r="H156" s="50">
        <f t="shared" si="45"/>
        <v>7.5622448021529579E-2</v>
      </c>
      <c r="I156" s="50">
        <f t="shared" si="46"/>
        <v>2.338026912092173E-2</v>
      </c>
      <c r="J156" s="50">
        <f t="shared" si="47"/>
        <v>1.2260613127011355E-2</v>
      </c>
      <c r="K156" s="50">
        <f t="shared" ca="1" si="53"/>
        <v>4.4965217014430389E-2</v>
      </c>
      <c r="L156" s="50">
        <f t="shared" ca="1" si="48"/>
        <v>1.4471710353082431E-7</v>
      </c>
      <c r="M156" s="50">
        <f t="shared" ca="1" si="49"/>
        <v>46.956419823211647</v>
      </c>
      <c r="N156" s="50">
        <f t="shared" ca="1" si="50"/>
        <v>2653.7902113601804</v>
      </c>
      <c r="O156" s="50">
        <f t="shared" ca="1" si="51"/>
        <v>2118.2102260236252</v>
      </c>
      <c r="P156" s="16">
        <f t="shared" ca="1" si="52"/>
        <v>-3.8041701267270411E-4</v>
      </c>
      <c r="Q156" s="16"/>
      <c r="R156" s="16"/>
      <c r="S156" s="16"/>
      <c r="T156" s="16"/>
    </row>
    <row r="157" spans="1:20" x14ac:dyDescent="0.2">
      <c r="A157" s="59">
        <v>5248</v>
      </c>
      <c r="B157" s="59">
        <v>4.556159999629017E-2</v>
      </c>
      <c r="C157" s="16"/>
      <c r="D157" s="58">
        <f t="shared" si="41"/>
        <v>0.52480000000000004</v>
      </c>
      <c r="E157" s="58">
        <f t="shared" si="42"/>
        <v>4.556159999629017E-2</v>
      </c>
      <c r="F157" s="50">
        <f t="shared" si="43"/>
        <v>0.27541504000000006</v>
      </c>
      <c r="G157" s="50">
        <f t="shared" si="44"/>
        <v>0.14453781299200005</v>
      </c>
      <c r="H157" s="50">
        <f t="shared" si="45"/>
        <v>7.5853444258201633E-2</v>
      </c>
      <c r="I157" s="50">
        <f t="shared" si="46"/>
        <v>2.3910727678053082E-2</v>
      </c>
      <c r="J157" s="50">
        <f t="shared" si="47"/>
        <v>1.2548349885442258E-2</v>
      </c>
      <c r="K157" s="50">
        <f t="shared" ca="1" si="53"/>
        <v>4.5079461471401558E-2</v>
      </c>
      <c r="L157" s="50">
        <f t="shared" ca="1" si="48"/>
        <v>2.324575571817665E-7</v>
      </c>
      <c r="M157" s="50">
        <f t="shared" ca="1" si="49"/>
        <v>46.926775446143587</v>
      </c>
      <c r="N157" s="50">
        <f t="shared" ca="1" si="50"/>
        <v>2647.0934187274461</v>
      </c>
      <c r="O157" s="50">
        <f t="shared" ca="1" si="51"/>
        <v>2107.1005551140643</v>
      </c>
      <c r="P157" s="16">
        <f t="shared" ca="1" si="52"/>
        <v>4.8213852488861175E-4</v>
      </c>
      <c r="Q157" s="16"/>
      <c r="R157" s="16"/>
      <c r="S157" s="16"/>
      <c r="T157" s="16"/>
    </row>
    <row r="158" spans="1:20" x14ac:dyDescent="0.2">
      <c r="A158" s="59">
        <v>5267</v>
      </c>
      <c r="B158" s="59">
        <v>4.1451400000369176E-2</v>
      </c>
      <c r="C158" s="16"/>
      <c r="D158" s="58">
        <f t="shared" si="41"/>
        <v>0.52669999999999995</v>
      </c>
      <c r="E158" s="58">
        <f t="shared" si="42"/>
        <v>4.1451400000369176E-2</v>
      </c>
      <c r="F158" s="50">
        <f t="shared" si="43"/>
        <v>0.27741288999999997</v>
      </c>
      <c r="G158" s="50">
        <f t="shared" si="44"/>
        <v>0.14611336916299997</v>
      </c>
      <c r="H158" s="50">
        <f t="shared" si="45"/>
        <v>7.6957911538152082E-2</v>
      </c>
      <c r="I158" s="50">
        <f t="shared" si="46"/>
        <v>2.1832452380194444E-2</v>
      </c>
      <c r="J158" s="50">
        <f t="shared" si="47"/>
        <v>1.1499152668648413E-2</v>
      </c>
      <c r="K158" s="50">
        <f t="shared" ca="1" si="53"/>
        <v>4.5623905179161567E-2</v>
      </c>
      <c r="L158" s="50">
        <f t="shared" ca="1" si="48"/>
        <v>1.740979946704932E-5</v>
      </c>
      <c r="M158" s="50">
        <f t="shared" ca="1" si="49"/>
        <v>46.775975714286545</v>
      </c>
      <c r="N158" s="50">
        <f t="shared" ca="1" si="50"/>
        <v>2614.8974563547431</v>
      </c>
      <c r="O158" s="50">
        <f t="shared" ca="1" si="51"/>
        <v>2054.1905989209868</v>
      </c>
      <c r="P158" s="16">
        <f t="shared" ca="1" si="52"/>
        <v>-4.1725051787923906E-3</v>
      </c>
      <c r="Q158" s="16"/>
      <c r="R158" s="16"/>
      <c r="S158" s="16"/>
      <c r="T158" s="16"/>
    </row>
    <row r="159" spans="1:20" x14ac:dyDescent="0.2">
      <c r="A159" s="59">
        <v>5278</v>
      </c>
      <c r="B159" s="59">
        <v>4.3387600002461113E-2</v>
      </c>
      <c r="C159" s="16"/>
      <c r="D159" s="58">
        <f t="shared" si="41"/>
        <v>0.52780000000000005</v>
      </c>
      <c r="E159" s="58">
        <f t="shared" si="42"/>
        <v>4.3387600002461113E-2</v>
      </c>
      <c r="F159" s="50">
        <f t="shared" si="43"/>
        <v>0.27857284000000004</v>
      </c>
      <c r="G159" s="50">
        <f t="shared" si="44"/>
        <v>0.14703074495200003</v>
      </c>
      <c r="H159" s="50">
        <f t="shared" si="45"/>
        <v>7.7602827185665621E-2</v>
      </c>
      <c r="I159" s="50">
        <f t="shared" si="46"/>
        <v>2.2899975281298977E-2</v>
      </c>
      <c r="J159" s="50">
        <f t="shared" si="47"/>
        <v>1.2086606953469602E-2</v>
      </c>
      <c r="K159" s="50">
        <f t="shared" ca="1" si="53"/>
        <v>4.5940455511705808E-2</v>
      </c>
      <c r="L159" s="50">
        <f t="shared" ca="1" si="48"/>
        <v>6.5170712510809897E-6</v>
      </c>
      <c r="M159" s="50">
        <f t="shared" ca="1" si="49"/>
        <v>46.681149713076351</v>
      </c>
      <c r="N159" s="50">
        <f t="shared" ca="1" si="50"/>
        <v>2595.9702230901767</v>
      </c>
      <c r="O159" s="50">
        <f t="shared" ca="1" si="51"/>
        <v>2023.4628546794993</v>
      </c>
      <c r="P159" s="16">
        <f t="shared" ca="1" si="52"/>
        <v>-2.5528555092446947E-3</v>
      </c>
      <c r="Q159" s="16"/>
      <c r="R159" s="16"/>
      <c r="S159" s="16"/>
      <c r="T159" s="16"/>
    </row>
    <row r="160" spans="1:20" x14ac:dyDescent="0.2">
      <c r="A160" s="59">
        <v>5282</v>
      </c>
      <c r="B160" s="59">
        <v>4.4364400004269555E-2</v>
      </c>
      <c r="C160" s="16"/>
      <c r="D160" s="58">
        <f t="shared" si="41"/>
        <v>0.5282</v>
      </c>
      <c r="E160" s="58">
        <f t="shared" si="42"/>
        <v>4.4364400004269555E-2</v>
      </c>
      <c r="F160" s="50">
        <f t="shared" si="43"/>
        <v>0.27899523999999998</v>
      </c>
      <c r="G160" s="50">
        <f t="shared" si="44"/>
        <v>0.14736528576799998</v>
      </c>
      <c r="H160" s="50">
        <f t="shared" si="45"/>
        <v>7.7838343942657581E-2</v>
      </c>
      <c r="I160" s="50">
        <f t="shared" si="46"/>
        <v>2.3433276082255178E-2</v>
      </c>
      <c r="J160" s="50">
        <f t="shared" si="47"/>
        <v>1.2377456426647185E-2</v>
      </c>
      <c r="K160" s="50">
        <f t="shared" ca="1" si="53"/>
        <v>4.6055809465482433E-2</v>
      </c>
      <c r="L160" s="50">
        <f t="shared" ca="1" si="48"/>
        <v>2.8608659654804393E-6</v>
      </c>
      <c r="M160" s="50">
        <f t="shared" ca="1" si="49"/>
        <v>46.64530436183987</v>
      </c>
      <c r="N160" s="50">
        <f t="shared" ca="1" si="50"/>
        <v>2589.0360944546792</v>
      </c>
      <c r="O160" s="50">
        <f t="shared" ca="1" si="51"/>
        <v>2012.2734440897473</v>
      </c>
      <c r="P160" s="16">
        <f t="shared" ca="1" si="52"/>
        <v>-1.6914094612128783E-3</v>
      </c>
      <c r="Q160" s="16"/>
      <c r="R160" s="16"/>
      <c r="S160" s="16"/>
      <c r="T160" s="16"/>
    </row>
    <row r="161" spans="1:20" x14ac:dyDescent="0.2">
      <c r="A161" s="59">
        <v>5301</v>
      </c>
      <c r="B161" s="59">
        <v>4.5254199998453259E-2</v>
      </c>
      <c r="C161" s="16"/>
      <c r="D161" s="58">
        <f t="shared" si="41"/>
        <v>0.53010000000000002</v>
      </c>
      <c r="E161" s="58">
        <f t="shared" si="42"/>
        <v>4.5254199998453259E-2</v>
      </c>
      <c r="F161" s="50">
        <f t="shared" si="43"/>
        <v>0.28100601000000003</v>
      </c>
      <c r="G161" s="50">
        <f t="shared" si="44"/>
        <v>0.14896128590100002</v>
      </c>
      <c r="H161" s="50">
        <f t="shared" si="45"/>
        <v>7.8964377656120119E-2</v>
      </c>
      <c r="I161" s="50">
        <f t="shared" si="46"/>
        <v>2.3989251419180072E-2</v>
      </c>
      <c r="J161" s="50">
        <f t="shared" si="47"/>
        <v>1.2716702177307356E-2</v>
      </c>
      <c r="K161" s="50">
        <f t="shared" ca="1" si="53"/>
        <v>4.6605523283068592E-2</v>
      </c>
      <c r="L161" s="50">
        <f t="shared" ca="1" si="48"/>
        <v>1.8260746195435717E-6</v>
      </c>
      <c r="M161" s="50">
        <f t="shared" ca="1" si="49"/>
        <v>46.465143856736091</v>
      </c>
      <c r="N161" s="50">
        <f t="shared" ca="1" si="50"/>
        <v>2555.7295973734272</v>
      </c>
      <c r="O161" s="50">
        <f t="shared" ca="1" si="51"/>
        <v>1959.0220876125559</v>
      </c>
      <c r="P161" s="16">
        <f t="shared" ca="1" si="52"/>
        <v>-1.3513232846153328E-3</v>
      </c>
      <c r="Q161" s="16"/>
      <c r="R161" s="16"/>
      <c r="S161" s="16"/>
      <c r="T161" s="16"/>
    </row>
    <row r="162" spans="1:20" x14ac:dyDescent="0.2">
      <c r="A162" s="59">
        <v>5462</v>
      </c>
      <c r="B162" s="59">
        <v>4.4320400003925897E-2</v>
      </c>
      <c r="C162" s="16"/>
      <c r="D162" s="58">
        <f t="shared" si="41"/>
        <v>0.54620000000000002</v>
      </c>
      <c r="E162" s="58">
        <f t="shared" si="42"/>
        <v>4.4320400003925897E-2</v>
      </c>
      <c r="F162" s="50">
        <f t="shared" si="43"/>
        <v>0.29833444000000003</v>
      </c>
      <c r="G162" s="50">
        <f t="shared" si="44"/>
        <v>0.16295027112800003</v>
      </c>
      <c r="H162" s="50">
        <f t="shared" si="45"/>
        <v>8.9003438090113615E-2</v>
      </c>
      <c r="I162" s="50">
        <f t="shared" si="46"/>
        <v>2.4207802482144325E-2</v>
      </c>
      <c r="J162" s="50">
        <f t="shared" si="47"/>
        <v>1.3222301715747231E-2</v>
      </c>
      <c r="K162" s="50">
        <f t="shared" ca="1" si="53"/>
        <v>5.1381834937630544E-2</v>
      </c>
      <c r="L162" s="50">
        <f t="shared" ca="1" si="48"/>
        <v>4.986386332294435E-5</v>
      </c>
      <c r="M162" s="50">
        <f t="shared" ca="1" si="49"/>
        <v>44.297258951527589</v>
      </c>
      <c r="N162" s="50">
        <f t="shared" ca="1" si="50"/>
        <v>2251.179127522932</v>
      </c>
      <c r="O162" s="50">
        <f t="shared" ca="1" si="51"/>
        <v>1505.7541228912069</v>
      </c>
      <c r="P162" s="16">
        <f t="shared" ca="1" si="52"/>
        <v>-7.0614349337046467E-3</v>
      </c>
      <c r="Q162" s="16"/>
      <c r="R162" s="16"/>
      <c r="S162" s="16"/>
      <c r="T162" s="16"/>
    </row>
    <row r="163" spans="1:20" x14ac:dyDescent="0.2">
      <c r="A163" s="59">
        <v>5639</v>
      </c>
      <c r="B163" s="59">
        <v>5.5293800003710203E-2</v>
      </c>
      <c r="C163" s="16"/>
      <c r="D163" s="58">
        <f t="shared" si="41"/>
        <v>0.56389999999999996</v>
      </c>
      <c r="E163" s="58">
        <f t="shared" si="42"/>
        <v>5.5293800003710203E-2</v>
      </c>
      <c r="F163" s="50">
        <f t="shared" si="43"/>
        <v>0.31798320999999996</v>
      </c>
      <c r="G163" s="50">
        <f t="shared" si="44"/>
        <v>0.17931073211899998</v>
      </c>
      <c r="H163" s="50">
        <f t="shared" si="45"/>
        <v>0.10111332184190408</v>
      </c>
      <c r="I163" s="50">
        <f t="shared" si="46"/>
        <v>3.1180173822092181E-2</v>
      </c>
      <c r="J163" s="50">
        <f t="shared" si="47"/>
        <v>1.758250001827778E-2</v>
      </c>
      <c r="K163" s="50">
        <f t="shared" ca="1" si="53"/>
        <v>5.6876843295203525E-2</v>
      </c>
      <c r="L163" s="50">
        <f t="shared" ca="1" si="48"/>
        <v>2.5060260627420103E-6</v>
      </c>
      <c r="M163" s="50">
        <f t="shared" ca="1" si="49"/>
        <v>40.672036652745298</v>
      </c>
      <c r="N163" s="50">
        <f t="shared" ca="1" si="50"/>
        <v>1879.9628915653243</v>
      </c>
      <c r="O163" s="50">
        <f t="shared" ca="1" si="51"/>
        <v>1023.5258468671562</v>
      </c>
      <c r="P163" s="16">
        <f t="shared" ca="1" si="52"/>
        <v>-1.5830432914933218E-3</v>
      </c>
      <c r="Q163" s="16"/>
      <c r="R163" s="16"/>
      <c r="S163" s="16"/>
      <c r="T163" s="16"/>
    </row>
    <row r="164" spans="1:20" x14ac:dyDescent="0.2">
      <c r="A164">
        <v>5654</v>
      </c>
      <c r="B164">
        <v>5.3206800002953969E-2</v>
      </c>
      <c r="D164" s="58">
        <f t="shared" si="41"/>
        <v>0.56540000000000001</v>
      </c>
      <c r="E164" s="58">
        <f t="shared" si="42"/>
        <v>5.3206800002953969E-2</v>
      </c>
      <c r="F164" s="50">
        <f t="shared" si="43"/>
        <v>0.31967716000000002</v>
      </c>
      <c r="G164" s="50">
        <f t="shared" si="44"/>
        <v>0.18074546626400001</v>
      </c>
      <c r="H164" s="50">
        <f t="shared" si="45"/>
        <v>0.10219348662566562</v>
      </c>
      <c r="I164" s="50">
        <f t="shared" si="46"/>
        <v>3.0083124721670174E-2</v>
      </c>
      <c r="J164" s="50">
        <f t="shared" si="47"/>
        <v>1.7008998717632316E-2</v>
      </c>
      <c r="K164" s="50">
        <f t="shared" ca="1" si="53"/>
        <v>5.7354269582808828E-2</v>
      </c>
      <c r="L164" s="50">
        <f t="shared" ca="1" si="48"/>
        <v>1.7201503915821444E-5</v>
      </c>
      <c r="M164" s="50">
        <f t="shared" ca="1" si="49"/>
        <v>40.310012579773122</v>
      </c>
      <c r="N164" s="50">
        <f t="shared" ca="1" si="50"/>
        <v>1847.2600819150546</v>
      </c>
      <c r="O164" s="50">
        <f t="shared" ca="1" si="51"/>
        <v>984.46850048438046</v>
      </c>
      <c r="P164" s="16">
        <f t="shared" ca="1" si="52"/>
        <v>-4.1474695798548594E-3</v>
      </c>
    </row>
    <row r="165" spans="1:20" x14ac:dyDescent="0.2">
      <c r="A165">
        <v>5699</v>
      </c>
      <c r="B165">
        <v>5.5945800006156787E-2</v>
      </c>
      <c r="D165" s="58">
        <f t="shared" si="41"/>
        <v>0.56989999999999996</v>
      </c>
      <c r="E165" s="58">
        <f t="shared" si="42"/>
        <v>5.5945800006156787E-2</v>
      </c>
      <c r="F165" s="50">
        <f t="shared" si="43"/>
        <v>0.32478600999999996</v>
      </c>
      <c r="G165" s="50">
        <f t="shared" si="44"/>
        <v>0.18509554709899997</v>
      </c>
      <c r="H165" s="50">
        <f t="shared" si="45"/>
        <v>0.10548595229172007</v>
      </c>
      <c r="I165" s="50">
        <f t="shared" si="46"/>
        <v>3.1883511423508752E-2</v>
      </c>
      <c r="J165" s="50">
        <f t="shared" si="47"/>
        <v>1.8170413160257637E-2</v>
      </c>
      <c r="K165" s="50">
        <f t="shared" ca="1" si="53"/>
        <v>5.8797561833032183E-2</v>
      </c>
      <c r="L165" s="50">
        <f t="shared" ca="1" si="48"/>
        <v>8.1325455172236949E-6</v>
      </c>
      <c r="M165" s="50">
        <f t="shared" ca="1" si="49"/>
        <v>39.176429189457323</v>
      </c>
      <c r="N165" s="50">
        <f t="shared" ca="1" si="50"/>
        <v>1748.3377220865091</v>
      </c>
      <c r="O165" s="50">
        <f t="shared" ca="1" si="51"/>
        <v>869.69132706733285</v>
      </c>
      <c r="P165" s="16">
        <f t="shared" ca="1" si="52"/>
        <v>-2.8517618268753958E-3</v>
      </c>
    </row>
    <row r="166" spans="1:20" x14ac:dyDescent="0.2">
      <c r="A166">
        <v>5849</v>
      </c>
      <c r="B166">
        <v>6.6075800001272E-2</v>
      </c>
      <c r="D166" s="58">
        <f t="shared" si="41"/>
        <v>0.58489999999999998</v>
      </c>
      <c r="E166" s="58">
        <f t="shared" si="42"/>
        <v>6.6075800001272E-2</v>
      </c>
      <c r="F166" s="50">
        <f t="shared" si="43"/>
        <v>0.34210800999999996</v>
      </c>
      <c r="G166" s="50">
        <f t="shared" si="44"/>
        <v>0.20009897504899998</v>
      </c>
      <c r="H166" s="50">
        <f t="shared" si="45"/>
        <v>0.11703789050616008</v>
      </c>
      <c r="I166" s="50">
        <f t="shared" si="46"/>
        <v>3.8647735420743991E-2</v>
      </c>
      <c r="J166" s="50">
        <f t="shared" si="47"/>
        <v>2.260506044759316E-2</v>
      </c>
      <c r="K166" s="50">
        <f t="shared" ca="1" si="53"/>
        <v>6.3727847697358231E-2</v>
      </c>
      <c r="L166" s="50">
        <f t="shared" ca="1" si="48"/>
        <v>5.5128800214539779E-6</v>
      </c>
      <c r="M166" s="50">
        <f t="shared" ca="1" si="49"/>
        <v>34.927028055232327</v>
      </c>
      <c r="N166" s="50">
        <f t="shared" ca="1" si="50"/>
        <v>1413.4587232738304</v>
      </c>
      <c r="O166" s="50">
        <f t="shared" ca="1" si="51"/>
        <v>520.18845567711537</v>
      </c>
      <c r="P166" s="16">
        <f t="shared" ca="1" si="52"/>
        <v>2.3479523039137695E-3</v>
      </c>
    </row>
    <row r="167" spans="1:20" x14ac:dyDescent="0.2">
      <c r="A167">
        <v>5887</v>
      </c>
      <c r="B167">
        <v>6.5455400006612763E-2</v>
      </c>
      <c r="D167" s="58">
        <f t="shared" si="41"/>
        <v>0.5887</v>
      </c>
      <c r="E167" s="58">
        <f t="shared" si="42"/>
        <v>6.5455400006612763E-2</v>
      </c>
      <c r="F167" s="50">
        <f t="shared" si="43"/>
        <v>0.34656768999999998</v>
      </c>
      <c r="G167" s="50">
        <f t="shared" si="44"/>
        <v>0.20402439910299999</v>
      </c>
      <c r="H167" s="50">
        <f t="shared" si="45"/>
        <v>0.12010916375193609</v>
      </c>
      <c r="I167" s="50">
        <f t="shared" si="46"/>
        <v>3.853359398389293E-2</v>
      </c>
      <c r="J167" s="50">
        <f t="shared" si="47"/>
        <v>2.2684726778317767E-2</v>
      </c>
      <c r="K167" s="50">
        <f t="shared" ca="1" si="53"/>
        <v>6.5005994056927988E-2</v>
      </c>
      <c r="L167" s="50">
        <f t="shared" ca="1" si="48"/>
        <v>2.0196570761207471E-7</v>
      </c>
      <c r="M167" s="50">
        <f t="shared" ca="1" si="49"/>
        <v>33.748610415622032</v>
      </c>
      <c r="N167" s="50">
        <f t="shared" ca="1" si="50"/>
        <v>1328.4170608040788</v>
      </c>
      <c r="O167" s="50">
        <f t="shared" ca="1" si="51"/>
        <v>441.74092961802177</v>
      </c>
      <c r="P167" s="16">
        <f t="shared" ca="1" si="52"/>
        <v>4.4940594968477521E-4</v>
      </c>
    </row>
    <row r="168" spans="1:20" x14ac:dyDescent="0.2">
      <c r="A168">
        <v>5887</v>
      </c>
      <c r="B168">
        <v>0.10715540000092005</v>
      </c>
      <c r="D168" s="58">
        <f t="shared" si="41"/>
        <v>0.5887</v>
      </c>
      <c r="E168" s="58">
        <f t="shared" si="42"/>
        <v>0.10715540000092005</v>
      </c>
      <c r="F168" s="50">
        <f t="shared" si="43"/>
        <v>0.34656768999999998</v>
      </c>
      <c r="G168" s="50">
        <f t="shared" si="44"/>
        <v>0.20402439910299999</v>
      </c>
      <c r="H168" s="50">
        <f t="shared" si="45"/>
        <v>0.12010916375193609</v>
      </c>
      <c r="I168" s="50">
        <f t="shared" si="46"/>
        <v>6.308238398054164E-2</v>
      </c>
      <c r="J168" s="50">
        <f t="shared" si="47"/>
        <v>3.7136599449344866E-2</v>
      </c>
      <c r="K168" s="50">
        <f t="shared" ca="1" si="53"/>
        <v>6.5005994056927988E-2</v>
      </c>
      <c r="L168" s="50">
        <f t="shared" ca="1" si="48"/>
        <v>1.7765724214314337E-3</v>
      </c>
      <c r="M168" s="50">
        <f t="shared" ca="1" si="49"/>
        <v>33.748610415622032</v>
      </c>
      <c r="N168" s="50">
        <f t="shared" ca="1" si="50"/>
        <v>1328.4170608040788</v>
      </c>
      <c r="O168" s="50">
        <f t="shared" ca="1" si="51"/>
        <v>441.74092961802177</v>
      </c>
      <c r="P168" s="16">
        <f t="shared" ca="1" si="52"/>
        <v>4.2149405943992066E-2</v>
      </c>
    </row>
    <row r="169" spans="1:20" x14ac:dyDescent="0.2">
      <c r="A169">
        <v>6048</v>
      </c>
      <c r="B169">
        <v>6.9921599999361206E-2</v>
      </c>
      <c r="D169" s="58">
        <f t="shared" si="41"/>
        <v>0.6048</v>
      </c>
      <c r="E169" s="58">
        <f t="shared" si="42"/>
        <v>6.9921599999361206E-2</v>
      </c>
      <c r="F169" s="50">
        <f t="shared" si="43"/>
        <v>0.36578304</v>
      </c>
      <c r="G169" s="50">
        <f t="shared" si="44"/>
        <v>0.22122558259200001</v>
      </c>
      <c r="H169" s="50">
        <f t="shared" si="45"/>
        <v>0.13379723235164159</v>
      </c>
      <c r="I169" s="50">
        <f t="shared" si="46"/>
        <v>4.2288583679613655E-2</v>
      </c>
      <c r="J169" s="50">
        <f t="shared" si="47"/>
        <v>2.557613540943034E-2</v>
      </c>
      <c r="K169" s="50">
        <f t="shared" ca="1" si="53"/>
        <v>7.0551986488045518E-2</v>
      </c>
      <c r="L169" s="50">
        <f t="shared" ca="1" si="48"/>
        <v>3.9738712511573608E-7</v>
      </c>
      <c r="M169" s="50">
        <f t="shared" ca="1" si="49"/>
        <v>28.399334587723462</v>
      </c>
      <c r="N169" s="50">
        <f t="shared" ca="1" si="50"/>
        <v>974.78986296342691</v>
      </c>
      <c r="O169" s="50">
        <f t="shared" ca="1" si="51"/>
        <v>168.96368617698451</v>
      </c>
      <c r="P169" s="16">
        <f t="shared" ca="1" si="52"/>
        <v>-6.3038648868431191E-4</v>
      </c>
    </row>
    <row r="170" spans="1:20" x14ac:dyDescent="0.2">
      <c r="A170">
        <v>6079</v>
      </c>
      <c r="B170">
        <v>7.874180000362685E-2</v>
      </c>
      <c r="D170" s="58">
        <f t="shared" si="41"/>
        <v>0.6079</v>
      </c>
      <c r="E170" s="58">
        <f t="shared" si="42"/>
        <v>7.874180000362685E-2</v>
      </c>
      <c r="F170" s="50">
        <f t="shared" si="43"/>
        <v>0.36954240999999999</v>
      </c>
      <c r="G170" s="50">
        <f t="shared" si="44"/>
        <v>0.22464483103899999</v>
      </c>
      <c r="H170" s="50">
        <f t="shared" si="45"/>
        <v>0.13656159278860808</v>
      </c>
      <c r="I170" s="50">
        <f t="shared" si="46"/>
        <v>4.7867140222204764E-2</v>
      </c>
      <c r="J170" s="50">
        <f t="shared" si="47"/>
        <v>2.9098434541078275E-2</v>
      </c>
      <c r="K170" s="50">
        <f t="shared" ca="1" si="53"/>
        <v>7.164412678540534E-2</v>
      </c>
      <c r="L170" s="50">
        <f t="shared" ca="1" si="48"/>
        <v>5.0376965112658872E-5</v>
      </c>
      <c r="M170" s="50">
        <f t="shared" ca="1" si="49"/>
        <v>27.3169145534271</v>
      </c>
      <c r="N170" s="50">
        <f t="shared" ca="1" si="50"/>
        <v>908.93769737285027</v>
      </c>
      <c r="O170" s="50">
        <f t="shared" ca="1" si="51"/>
        <v>129.36206324226586</v>
      </c>
      <c r="P170" s="16">
        <f t="shared" ca="1" si="52"/>
        <v>7.0976732182215091E-3</v>
      </c>
    </row>
    <row r="171" spans="1:20" x14ac:dyDescent="0.2">
      <c r="A171">
        <v>6093</v>
      </c>
      <c r="B171">
        <v>7.4660600002971478E-2</v>
      </c>
      <c r="D171" s="58">
        <f t="shared" si="41"/>
        <v>0.60929999999999995</v>
      </c>
      <c r="E171" s="58">
        <f t="shared" si="42"/>
        <v>7.4660600002971478E-2</v>
      </c>
      <c r="F171" s="50">
        <f t="shared" si="43"/>
        <v>0.37124648999999993</v>
      </c>
      <c r="G171" s="50">
        <f t="shared" si="44"/>
        <v>0.22620048635699994</v>
      </c>
      <c r="H171" s="50">
        <f t="shared" si="45"/>
        <v>0.13782395633732006</v>
      </c>
      <c r="I171" s="50">
        <f t="shared" si="46"/>
        <v>4.5490703581810517E-2</v>
      </c>
      <c r="J171" s="50">
        <f t="shared" si="47"/>
        <v>2.7717485692397147E-2</v>
      </c>
      <c r="K171" s="50">
        <f t="shared" ca="1" si="53"/>
        <v>7.2139921226220996E-2</v>
      </c>
      <c r="L171" s="50">
        <f t="shared" ca="1" si="48"/>
        <v>6.3538214955603053E-6</v>
      </c>
      <c r="M171" s="50">
        <f t="shared" ca="1" si="49"/>
        <v>26.823928011438351</v>
      </c>
      <c r="N171" s="50">
        <f t="shared" ca="1" si="50"/>
        <v>879.53329834465069</v>
      </c>
      <c r="O171" s="50">
        <f t="shared" ca="1" si="51"/>
        <v>113.02629495865435</v>
      </c>
      <c r="P171" s="16">
        <f t="shared" ca="1" si="52"/>
        <v>2.5206787767504818E-3</v>
      </c>
    </row>
    <row r="172" spans="1:20" x14ac:dyDescent="0.2">
      <c r="A172">
        <v>6105</v>
      </c>
      <c r="B172">
        <v>7.5591000000713393E-2</v>
      </c>
      <c r="D172" s="58">
        <f t="shared" si="41"/>
        <v>0.61050000000000004</v>
      </c>
      <c r="E172" s="58">
        <f t="shared" si="42"/>
        <v>7.5591000000713393E-2</v>
      </c>
      <c r="F172" s="50">
        <f t="shared" si="43"/>
        <v>0.37271025000000008</v>
      </c>
      <c r="G172" s="50">
        <f t="shared" si="44"/>
        <v>0.22753960762500006</v>
      </c>
      <c r="H172" s="50">
        <f t="shared" si="45"/>
        <v>0.13891293045506256</v>
      </c>
      <c r="I172" s="50">
        <f t="shared" si="46"/>
        <v>4.6148305500435527E-2</v>
      </c>
      <c r="J172" s="50">
        <f t="shared" si="47"/>
        <v>2.817354050801589E-2</v>
      </c>
      <c r="K172" s="50">
        <f t="shared" ca="1" si="53"/>
        <v>7.2566160547877748E-2</v>
      </c>
      <c r="L172" s="50">
        <f t="shared" ca="1" si="48"/>
        <v>9.1496537154310472E-6</v>
      </c>
      <c r="M172" s="50">
        <f t="shared" ca="1" si="49"/>
        <v>26.399514775617991</v>
      </c>
      <c r="N172" s="50">
        <f t="shared" ca="1" si="50"/>
        <v>854.50955507252127</v>
      </c>
      <c r="O172" s="50">
        <f t="shared" ca="1" si="51"/>
        <v>99.816798152564786</v>
      </c>
      <c r="P172" s="16">
        <f t="shared" ca="1" si="52"/>
        <v>3.0248394528356454E-3</v>
      </c>
    </row>
    <row r="173" spans="1:20" x14ac:dyDescent="0.2">
      <c r="A173">
        <v>6251</v>
      </c>
      <c r="B173">
        <v>8.2744200000888668E-2</v>
      </c>
      <c r="D173" s="58">
        <f t="shared" si="41"/>
        <v>0.62509999999999999</v>
      </c>
      <c r="E173" s="58">
        <f t="shared" si="42"/>
        <v>8.2744200000888668E-2</v>
      </c>
      <c r="F173" s="50">
        <f t="shared" si="43"/>
        <v>0.39075000999999998</v>
      </c>
      <c r="G173" s="50">
        <f t="shared" si="44"/>
        <v>0.24425783125099998</v>
      </c>
      <c r="H173" s="50">
        <f t="shared" si="45"/>
        <v>0.15268557031500007</v>
      </c>
      <c r="I173" s="50">
        <f t="shared" si="46"/>
        <v>5.1723399420555503E-2</v>
      </c>
      <c r="J173" s="50">
        <f t="shared" si="47"/>
        <v>3.2332296977789242E-2</v>
      </c>
      <c r="K173" s="50">
        <f t="shared" ca="1" si="53"/>
        <v>7.7846167413484893E-2</v>
      </c>
      <c r="L173" s="50">
        <f t="shared" ca="1" si="48"/>
        <v>2.3990723227269318E-5</v>
      </c>
      <c r="M173" s="50">
        <f t="shared" ca="1" si="49"/>
        <v>21.146329055400638</v>
      </c>
      <c r="N173" s="50">
        <f t="shared" ca="1" si="50"/>
        <v>566.58491014834067</v>
      </c>
      <c r="O173" s="50">
        <f t="shared" ca="1" si="51"/>
        <v>3.5504992767714083</v>
      </c>
      <c r="P173" s="16">
        <f t="shared" ca="1" si="52"/>
        <v>4.898032587403775E-3</v>
      </c>
    </row>
    <row r="174" spans="1:20" x14ac:dyDescent="0.2">
      <c r="A174">
        <v>6301</v>
      </c>
      <c r="B174">
        <v>8.2454199997300748E-2</v>
      </c>
      <c r="D174" s="58">
        <f t="shared" si="41"/>
        <v>0.63009999999999999</v>
      </c>
      <c r="E174" s="58">
        <f t="shared" si="42"/>
        <v>8.2454199997300748E-2</v>
      </c>
      <c r="F174" s="50">
        <f t="shared" si="43"/>
        <v>0.39702600999999998</v>
      </c>
      <c r="G174" s="50">
        <f t="shared" si="44"/>
        <v>0.25016608890100001</v>
      </c>
      <c r="H174" s="50">
        <f t="shared" si="45"/>
        <v>0.15762965261652009</v>
      </c>
      <c r="I174" s="50">
        <f t="shared" si="46"/>
        <v>5.1954391418299203E-2</v>
      </c>
      <c r="J174" s="50">
        <f t="shared" si="47"/>
        <v>3.2736462032670326E-2</v>
      </c>
      <c r="K174" s="50">
        <f t="shared" ca="1" si="53"/>
        <v>7.9694363460059342E-2</v>
      </c>
      <c r="L174" s="50">
        <f t="shared" ca="1" si="48"/>
        <v>7.6166977122926334E-6</v>
      </c>
      <c r="M174" s="50">
        <f t="shared" ca="1" si="49"/>
        <v>19.334992432959794</v>
      </c>
      <c r="N174" s="50">
        <f t="shared" ca="1" si="50"/>
        <v>476.71492800221199</v>
      </c>
      <c r="O174" s="50">
        <f t="shared" ca="1" si="51"/>
        <v>1.0506567998515386</v>
      </c>
      <c r="P174" s="16">
        <f t="shared" ca="1" si="52"/>
        <v>2.7598365372414058E-3</v>
      </c>
    </row>
    <row r="175" spans="1:20" x14ac:dyDescent="0.2">
      <c r="A175">
        <v>6327</v>
      </c>
      <c r="B175">
        <v>8.3303400002478156E-2</v>
      </c>
      <c r="D175" s="58">
        <f t="shared" si="41"/>
        <v>0.63270000000000004</v>
      </c>
      <c r="E175" s="58">
        <f t="shared" si="42"/>
        <v>8.3303400002478156E-2</v>
      </c>
      <c r="F175" s="50">
        <f t="shared" si="43"/>
        <v>0.40030929000000004</v>
      </c>
      <c r="G175" s="50">
        <f t="shared" si="44"/>
        <v>0.25327568778300003</v>
      </c>
      <c r="H175" s="50">
        <f t="shared" si="45"/>
        <v>0.16024752766030415</v>
      </c>
      <c r="I175" s="50">
        <f t="shared" si="46"/>
        <v>5.2706061181567933E-2</v>
      </c>
      <c r="J175" s="50">
        <f t="shared" si="47"/>
        <v>3.334712490957803E-2</v>
      </c>
      <c r="K175" s="50">
        <f t="shared" ca="1" si="53"/>
        <v>8.0663485572247451E-2</v>
      </c>
      <c r="L175" s="50">
        <f t="shared" ca="1" si="48"/>
        <v>6.9691481989403095E-6</v>
      </c>
      <c r="M175" s="50">
        <f t="shared" ca="1" si="49"/>
        <v>18.396445901513957</v>
      </c>
      <c r="N175" s="50">
        <f t="shared" ca="1" si="50"/>
        <v>432.12492681643391</v>
      </c>
      <c r="O175" s="50">
        <f t="shared" ca="1" si="51"/>
        <v>6.5775810626494353</v>
      </c>
      <c r="P175" s="16">
        <f t="shared" ca="1" si="52"/>
        <v>2.6399144302307054E-3</v>
      </c>
    </row>
    <row r="176" spans="1:20" x14ac:dyDescent="0.2">
      <c r="A176">
        <v>6346</v>
      </c>
      <c r="B176">
        <v>8.9193200001318473E-2</v>
      </c>
      <c r="D176" s="58">
        <f t="shared" si="41"/>
        <v>0.63460000000000005</v>
      </c>
      <c r="E176" s="58">
        <f t="shared" si="42"/>
        <v>8.9193200001318473E-2</v>
      </c>
      <c r="F176" s="50">
        <f t="shared" si="43"/>
        <v>0.40271716000000007</v>
      </c>
      <c r="G176" s="50">
        <f t="shared" si="44"/>
        <v>0.25556430973600008</v>
      </c>
      <c r="H176" s="50">
        <f t="shared" si="45"/>
        <v>0.16218111095846566</v>
      </c>
      <c r="I176" s="50">
        <f t="shared" si="46"/>
        <v>5.6602004720836707E-2</v>
      </c>
      <c r="J176" s="50">
        <f t="shared" si="47"/>
        <v>3.5919632195842981E-2</v>
      </c>
      <c r="K176" s="50">
        <f t="shared" ca="1" si="53"/>
        <v>8.137517776537162E-2</v>
      </c>
      <c r="L176" s="50">
        <f t="shared" ca="1" si="48"/>
        <v>6.1121471681759433E-5</v>
      </c>
      <c r="M176" s="50">
        <f t="shared" ca="1" si="49"/>
        <v>17.713169160485272</v>
      </c>
      <c r="N176" s="50">
        <f t="shared" ca="1" si="50"/>
        <v>400.53998269234683</v>
      </c>
      <c r="O176" s="50">
        <f t="shared" ca="1" si="51"/>
        <v>13.700573693308197</v>
      </c>
      <c r="P176" s="16">
        <f t="shared" ca="1" si="52"/>
        <v>7.8180222359468532E-3</v>
      </c>
    </row>
    <row r="177" spans="1:16" x14ac:dyDescent="0.2">
      <c r="A177">
        <v>6350</v>
      </c>
      <c r="B177">
        <v>8.7170000006153714E-2</v>
      </c>
      <c r="D177" s="58">
        <f t="shared" si="41"/>
        <v>0.63500000000000001</v>
      </c>
      <c r="E177" s="58">
        <f t="shared" si="42"/>
        <v>8.7170000006153714E-2</v>
      </c>
      <c r="F177" s="50">
        <f t="shared" si="43"/>
        <v>0.403225</v>
      </c>
      <c r="G177" s="50">
        <f t="shared" si="44"/>
        <v>0.25604787499999998</v>
      </c>
      <c r="H177" s="50">
        <f t="shared" si="45"/>
        <v>0.16259040062499999</v>
      </c>
      <c r="I177" s="50">
        <f t="shared" si="46"/>
        <v>5.5352950003907608E-2</v>
      </c>
      <c r="J177" s="50">
        <f t="shared" si="47"/>
        <v>3.5149123252481332E-2</v>
      </c>
      <c r="K177" s="50">
        <f t="shared" ca="1" si="53"/>
        <v>8.1525382971744498E-2</v>
      </c>
      <c r="L177" s="50">
        <f t="shared" ca="1" si="48"/>
        <v>3.1861701465142691E-5</v>
      </c>
      <c r="M177" s="50">
        <f t="shared" ca="1" si="49"/>
        <v>17.569663778099059</v>
      </c>
      <c r="N177" s="50">
        <f t="shared" ca="1" si="50"/>
        <v>394.002240368223</v>
      </c>
      <c r="O177" s="50">
        <f t="shared" ca="1" si="51"/>
        <v>15.539312431834485</v>
      </c>
      <c r="P177" s="16">
        <f t="shared" ca="1" si="52"/>
        <v>5.6446170344092161E-3</v>
      </c>
    </row>
    <row r="178" spans="1:16" x14ac:dyDescent="0.2">
      <c r="A178">
        <v>6492</v>
      </c>
      <c r="B178">
        <v>8.8346399999863934E-2</v>
      </c>
      <c r="D178" s="58">
        <f t="shared" si="41"/>
        <v>0.6492</v>
      </c>
      <c r="E178" s="58">
        <f t="shared" si="42"/>
        <v>8.8346399999863934E-2</v>
      </c>
      <c r="F178" s="50">
        <f t="shared" si="43"/>
        <v>0.42146064</v>
      </c>
      <c r="G178" s="50">
        <f t="shared" si="44"/>
        <v>0.273612247488</v>
      </c>
      <c r="H178" s="50">
        <f t="shared" si="45"/>
        <v>0.17762907106920961</v>
      </c>
      <c r="I178" s="50">
        <f t="shared" si="46"/>
        <v>5.7354482879911663E-2</v>
      </c>
      <c r="J178" s="50">
        <f t="shared" si="47"/>
        <v>3.7234530285638653E-2</v>
      </c>
      <c r="K178" s="50">
        <f t="shared" ca="1" si="53"/>
        <v>8.6942234297142512E-2</v>
      </c>
      <c r="L178" s="50">
        <f t="shared" ca="1" si="48"/>
        <v>1.9716813206991436E-6</v>
      </c>
      <c r="M178" s="50">
        <f t="shared" ca="1" si="49"/>
        <v>12.603025832963057</v>
      </c>
      <c r="N178" s="50">
        <f t="shared" ca="1" si="50"/>
        <v>190.29013328479073</v>
      </c>
      <c r="O178" s="50">
        <f t="shared" ca="1" si="51"/>
        <v>162.90857686757951</v>
      </c>
      <c r="P178" s="16">
        <f t="shared" ca="1" si="52"/>
        <v>1.4041657027214216E-3</v>
      </c>
    </row>
    <row r="179" spans="1:16" x14ac:dyDescent="0.2">
      <c r="A179">
        <v>6526</v>
      </c>
      <c r="B179">
        <v>9.0149199997540563E-2</v>
      </c>
      <c r="D179" s="58">
        <f t="shared" si="41"/>
        <v>0.65259999999999996</v>
      </c>
      <c r="E179" s="58">
        <f t="shared" si="42"/>
        <v>9.0149199997540563E-2</v>
      </c>
      <c r="F179" s="50">
        <f t="shared" si="43"/>
        <v>0.42588675999999992</v>
      </c>
      <c r="G179" s="50">
        <f t="shared" si="44"/>
        <v>0.27793369957599995</v>
      </c>
      <c r="H179" s="50">
        <f t="shared" si="45"/>
        <v>0.18137953234329754</v>
      </c>
      <c r="I179" s="50">
        <f t="shared" si="46"/>
        <v>5.8831367918394967E-2</v>
      </c>
      <c r="J179" s="50">
        <f t="shared" si="47"/>
        <v>3.8393350703544556E-2</v>
      </c>
      <c r="K179" s="50">
        <f t="shared" ca="1" si="53"/>
        <v>8.8263635797733428E-2</v>
      </c>
      <c r="L179" s="50">
        <f t="shared" ca="1" si="48"/>
        <v>3.5553523515943227E-6</v>
      </c>
      <c r="M179" s="50">
        <f t="shared" ca="1" si="49"/>
        <v>11.467283255421972</v>
      </c>
      <c r="N179" s="50">
        <f t="shared" ca="1" si="50"/>
        <v>150.74006730592276</v>
      </c>
      <c r="O179" s="50">
        <f t="shared" ca="1" si="51"/>
        <v>223.71268420304935</v>
      </c>
      <c r="P179" s="16">
        <f t="shared" ca="1" si="52"/>
        <v>1.8855641998071354E-3</v>
      </c>
    </row>
    <row r="180" spans="1:16" x14ac:dyDescent="0.2">
      <c r="A180">
        <v>6549</v>
      </c>
      <c r="B180">
        <v>9.1015799996966962E-2</v>
      </c>
      <c r="D180" s="58">
        <f t="shared" si="41"/>
        <v>0.65490000000000004</v>
      </c>
      <c r="E180" s="58">
        <f t="shared" si="42"/>
        <v>9.1015799996966962E-2</v>
      </c>
      <c r="F180" s="50">
        <f t="shared" si="43"/>
        <v>0.42889401000000005</v>
      </c>
      <c r="G180" s="50">
        <f t="shared" si="44"/>
        <v>0.28088268714900005</v>
      </c>
      <c r="H180" s="50">
        <f t="shared" si="45"/>
        <v>0.18395007181388015</v>
      </c>
      <c r="I180" s="50">
        <f t="shared" si="46"/>
        <v>5.9606247418013666E-2</v>
      </c>
      <c r="J180" s="50">
        <f t="shared" si="47"/>
        <v>3.9036131434057153E-2</v>
      </c>
      <c r="K180" s="50">
        <f t="shared" ca="1" si="53"/>
        <v>8.9162872659574399E-2</v>
      </c>
      <c r="L180" s="50">
        <f t="shared" ca="1" si="48"/>
        <v>3.4333397176566913E-6</v>
      </c>
      <c r="M180" s="50">
        <f t="shared" ca="1" si="49"/>
        <v>10.714860999928774</v>
      </c>
      <c r="N180" s="50">
        <f t="shared" ca="1" si="50"/>
        <v>126.26431586601228</v>
      </c>
      <c r="O180" s="50">
        <f t="shared" ca="1" si="51"/>
        <v>270.88694410661014</v>
      </c>
      <c r="P180" s="16">
        <f t="shared" ca="1" si="52"/>
        <v>1.8529273373925625E-3</v>
      </c>
    </row>
    <row r="181" spans="1:16" x14ac:dyDescent="0.2">
      <c r="A181">
        <v>6680</v>
      </c>
      <c r="B181">
        <v>9.5256000000517815E-2</v>
      </c>
      <c r="D181" s="58">
        <f t="shared" si="41"/>
        <v>0.66800000000000004</v>
      </c>
      <c r="E181" s="58">
        <f t="shared" si="42"/>
        <v>9.5256000000517815E-2</v>
      </c>
      <c r="F181" s="50">
        <f t="shared" si="43"/>
        <v>0.44622400000000007</v>
      </c>
      <c r="G181" s="50">
        <f t="shared" si="44"/>
        <v>0.29807763200000004</v>
      </c>
      <c r="H181" s="50">
        <f t="shared" si="45"/>
        <v>0.19911585817600005</v>
      </c>
      <c r="I181" s="50">
        <f t="shared" si="46"/>
        <v>6.3631008000345907E-2</v>
      </c>
      <c r="J181" s="50">
        <f t="shared" si="47"/>
        <v>4.2505513344231069E-2</v>
      </c>
      <c r="K181" s="50">
        <f t="shared" ref="K181:K195" ca="1" si="54">+E$4+E$5*D181+E$6*D181^2</f>
        <v>9.436690344567758E-2</v>
      </c>
      <c r="L181" s="50">
        <f t="shared" ca="1" si="48"/>
        <v>7.9049268382877539E-7</v>
      </c>
      <c r="M181" s="50">
        <f t="shared" ca="1" si="49"/>
        <v>6.7377154870459064</v>
      </c>
      <c r="N181" s="50">
        <f t="shared" ca="1" si="50"/>
        <v>25.824211869244284</v>
      </c>
      <c r="O181" s="50">
        <f t="shared" ca="1" si="51"/>
        <v>639.34460922628125</v>
      </c>
      <c r="P181" s="16">
        <f t="shared" ca="1" si="52"/>
        <v>8.890965548402352E-4</v>
      </c>
    </row>
    <row r="182" spans="1:16" x14ac:dyDescent="0.2">
      <c r="A182">
        <v>6921</v>
      </c>
      <c r="B182">
        <v>0.10995820000243839</v>
      </c>
      <c r="D182" s="58">
        <f t="shared" si="41"/>
        <v>0.69210000000000005</v>
      </c>
      <c r="E182" s="58">
        <f t="shared" si="42"/>
        <v>0.10995820000243839</v>
      </c>
      <c r="F182" s="50">
        <f t="shared" si="43"/>
        <v>0.47900241000000005</v>
      </c>
      <c r="G182" s="50">
        <f t="shared" si="44"/>
        <v>0.33151756796100007</v>
      </c>
      <c r="H182" s="50">
        <f t="shared" si="45"/>
        <v>0.22944330878580815</v>
      </c>
      <c r="I182" s="50">
        <f t="shared" si="46"/>
        <v>7.610207022168762E-2</v>
      </c>
      <c r="J182" s="50">
        <f t="shared" si="47"/>
        <v>5.2670242800430006E-2</v>
      </c>
      <c r="K182" s="50">
        <f t="shared" ca="1" si="54"/>
        <v>0.10430642448539169</v>
      </c>
      <c r="L182" s="50">
        <f t="shared" ca="1" si="48"/>
        <v>3.1942566495088435E-5</v>
      </c>
      <c r="M182" s="50">
        <f t="shared" ca="1" si="49"/>
        <v>1.4335900565026447</v>
      </c>
      <c r="N182" s="50">
        <f t="shared" ca="1" si="50"/>
        <v>52.53277292303126</v>
      </c>
      <c r="O182" s="50">
        <f t="shared" ca="1" si="51"/>
        <v>1826.7872205794749</v>
      </c>
      <c r="P182" s="16">
        <f t="shared" ca="1" si="52"/>
        <v>5.6517755170466949E-3</v>
      </c>
    </row>
    <row r="183" spans="1:16" x14ac:dyDescent="0.2">
      <c r="A183">
        <v>7529</v>
      </c>
      <c r="B183">
        <v>0.13223180000204593</v>
      </c>
      <c r="D183" s="58">
        <f t="shared" si="41"/>
        <v>0.75290000000000001</v>
      </c>
      <c r="E183" s="58">
        <f t="shared" si="42"/>
        <v>0.13223180000204593</v>
      </c>
      <c r="F183" s="50">
        <f t="shared" si="43"/>
        <v>0.56685841000000003</v>
      </c>
      <c r="G183" s="50">
        <f t="shared" si="44"/>
        <v>0.42678769688900003</v>
      </c>
      <c r="H183" s="50">
        <f t="shared" si="45"/>
        <v>0.32132845698772816</v>
      </c>
      <c r="I183" s="50">
        <f t="shared" si="46"/>
        <v>9.9557322221540387E-2</v>
      </c>
      <c r="J183" s="50">
        <f t="shared" si="47"/>
        <v>7.495670790059776E-2</v>
      </c>
      <c r="K183" s="50">
        <f t="shared" ca="1" si="54"/>
        <v>0.13148762650584128</v>
      </c>
      <c r="L183" s="50">
        <f t="shared" ca="1" si="48"/>
        <v>5.537941924534486E-7</v>
      </c>
      <c r="M183" s="50">
        <f t="shared" ca="1" si="49"/>
        <v>10.266495828383722</v>
      </c>
      <c r="N183" s="50">
        <f t="shared" ca="1" si="50"/>
        <v>1949.0639143481696</v>
      </c>
      <c r="O183" s="50">
        <f t="shared" ca="1" si="51"/>
        <v>8796.1519943490966</v>
      </c>
      <c r="P183" s="16">
        <f t="shared" ca="1" si="52"/>
        <v>7.4417349620464757E-4</v>
      </c>
    </row>
    <row r="184" spans="1:16" x14ac:dyDescent="0.2">
      <c r="A184">
        <v>7583</v>
      </c>
      <c r="B184">
        <v>0.13501860000542365</v>
      </c>
      <c r="D184" s="58">
        <f t="shared" si="41"/>
        <v>0.75829999999999997</v>
      </c>
      <c r="E184" s="58">
        <f t="shared" si="42"/>
        <v>0.13501860000542365</v>
      </c>
      <c r="F184" s="50">
        <f t="shared" si="43"/>
        <v>0.57501888999999995</v>
      </c>
      <c r="G184" s="50">
        <f t="shared" si="44"/>
        <v>0.43603682428699997</v>
      </c>
      <c r="H184" s="50">
        <f t="shared" si="45"/>
        <v>0.33064672385683203</v>
      </c>
      <c r="I184" s="50">
        <f t="shared" si="46"/>
        <v>0.10238460438411275</v>
      </c>
      <c r="J184" s="50">
        <f t="shared" si="47"/>
        <v>7.7638245504472694E-2</v>
      </c>
      <c r="K184" s="50">
        <f t="shared" ca="1" si="54"/>
        <v>0.1340475636714068</v>
      </c>
      <c r="L184" s="50">
        <f t="shared" ca="1" si="48"/>
        <v>9.4291156198088429E-7</v>
      </c>
      <c r="M184" s="50">
        <f t="shared" ca="1" si="49"/>
        <v>13.363086926690782</v>
      </c>
      <c r="N184" s="50">
        <f t="shared" ca="1" si="50"/>
        <v>2287.4052308891337</v>
      </c>
      <c r="O184" s="50">
        <f t="shared" ca="1" si="51"/>
        <v>9762.82148302114</v>
      </c>
      <c r="P184" s="16">
        <f t="shared" ca="1" si="52"/>
        <v>9.7103633401685041E-4</v>
      </c>
    </row>
    <row r="185" spans="1:16" x14ac:dyDescent="0.2">
      <c r="A185">
        <v>7744</v>
      </c>
      <c r="B185">
        <v>0.14208480000525014</v>
      </c>
      <c r="D185" s="58">
        <f t="shared" si="41"/>
        <v>0.77439999999999998</v>
      </c>
      <c r="E185" s="58">
        <f t="shared" si="42"/>
        <v>0.14208480000525014</v>
      </c>
      <c r="F185" s="50">
        <f t="shared" si="43"/>
        <v>0.59969536000000001</v>
      </c>
      <c r="G185" s="50">
        <f t="shared" si="44"/>
        <v>0.46440408678399997</v>
      </c>
      <c r="H185" s="50">
        <f t="shared" si="45"/>
        <v>0.3596345248055296</v>
      </c>
      <c r="I185" s="50">
        <f t="shared" si="46"/>
        <v>0.11003046912406571</v>
      </c>
      <c r="J185" s="50">
        <f t="shared" si="47"/>
        <v>8.5207595289676488E-2</v>
      </c>
      <c r="K185" s="50">
        <f t="shared" ca="1" si="54"/>
        <v>0.14182116462989341</v>
      </c>
      <c r="L185" s="50">
        <f t="shared" ca="1" si="48"/>
        <v>6.950361113948391E-8</v>
      </c>
      <c r="M185" s="50">
        <f t="shared" ca="1" si="49"/>
        <v>25.603928079504495</v>
      </c>
      <c r="N185" s="50">
        <f t="shared" ca="1" si="50"/>
        <v>3502.6446155861186</v>
      </c>
      <c r="O185" s="50">
        <f t="shared" ca="1" si="51"/>
        <v>13051.152811757242</v>
      </c>
      <c r="P185" s="16">
        <f t="shared" ca="1" si="52"/>
        <v>2.6363537535672998E-4</v>
      </c>
    </row>
    <row r="186" spans="1:16" x14ac:dyDescent="0.2">
      <c r="A186">
        <v>8158</v>
      </c>
      <c r="B186">
        <v>0.1609835999988718</v>
      </c>
      <c r="D186" s="58">
        <f t="shared" si="41"/>
        <v>0.81579999999999997</v>
      </c>
      <c r="E186" s="58">
        <f t="shared" si="42"/>
        <v>0.1609835999988718</v>
      </c>
      <c r="F186" s="50">
        <f t="shared" si="43"/>
        <v>0.66552963999999992</v>
      </c>
      <c r="G186" s="50">
        <f t="shared" si="44"/>
        <v>0.54293908031199989</v>
      </c>
      <c r="H186" s="50">
        <f t="shared" si="45"/>
        <v>0.44292970171852952</v>
      </c>
      <c r="I186" s="50">
        <f t="shared" si="46"/>
        <v>0.13133042087907962</v>
      </c>
      <c r="J186" s="50">
        <f t="shared" si="47"/>
        <v>0.10713935735315315</v>
      </c>
      <c r="K186" s="50">
        <f t="shared" ca="1" si="54"/>
        <v>0.16278143789386018</v>
      </c>
      <c r="L186" s="50">
        <f t="shared" ca="1" si="48"/>
        <v>3.2322210966562693E-6</v>
      </c>
      <c r="M186" s="50">
        <f t="shared" ca="1" si="49"/>
        <v>82.344971896439247</v>
      </c>
      <c r="N186" s="50">
        <f t="shared" ca="1" si="50"/>
        <v>8291.4475000128114</v>
      </c>
      <c r="O186" s="50">
        <f t="shared" ca="1" si="51"/>
        <v>24700.274932379787</v>
      </c>
      <c r="P186" s="16">
        <f t="shared" ca="1" si="52"/>
        <v>-1.7978378949883855E-3</v>
      </c>
    </row>
    <row r="187" spans="1:16" x14ac:dyDescent="0.2">
      <c r="A187">
        <v>8158</v>
      </c>
      <c r="B187">
        <v>0.16132360000483459</v>
      </c>
      <c r="D187" s="58">
        <f t="shared" si="41"/>
        <v>0.81579999999999997</v>
      </c>
      <c r="E187" s="58">
        <f t="shared" si="42"/>
        <v>0.16132360000483459</v>
      </c>
      <c r="F187" s="50">
        <f t="shared" si="43"/>
        <v>0.66552963999999992</v>
      </c>
      <c r="G187" s="50">
        <f t="shared" si="44"/>
        <v>0.54293908031199989</v>
      </c>
      <c r="H187" s="50">
        <f t="shared" si="45"/>
        <v>0.44292970171852952</v>
      </c>
      <c r="I187" s="50">
        <f t="shared" si="46"/>
        <v>0.13160779288394406</v>
      </c>
      <c r="J187" s="50">
        <f t="shared" si="47"/>
        <v>0.10736563743472156</v>
      </c>
      <c r="K187" s="50">
        <f t="shared" ca="1" si="54"/>
        <v>0.16278143789386018</v>
      </c>
      <c r="L187" s="50">
        <f t="shared" ca="1" si="48"/>
        <v>2.1252913106785965E-6</v>
      </c>
      <c r="M187" s="50">
        <f t="shared" ca="1" si="49"/>
        <v>82.344971896439247</v>
      </c>
      <c r="N187" s="50">
        <f t="shared" ca="1" si="50"/>
        <v>8291.4475000128114</v>
      </c>
      <c r="O187" s="50">
        <f t="shared" ca="1" si="51"/>
        <v>24700.274932379787</v>
      </c>
      <c r="P187" s="16">
        <f t="shared" ca="1" si="52"/>
        <v>-1.4578378890255927E-3</v>
      </c>
    </row>
    <row r="188" spans="1:16" x14ac:dyDescent="0.2">
      <c r="A188">
        <v>8177</v>
      </c>
      <c r="B188">
        <v>0.16152340000553522</v>
      </c>
      <c r="D188" s="58">
        <f t="shared" ref="D188:D195" si="55">A188/A$18</f>
        <v>0.81769999999999998</v>
      </c>
      <c r="E188" s="58">
        <f t="shared" ref="E188:E195" si="56">B188/B$18</f>
        <v>0.16152340000553522</v>
      </c>
      <c r="F188" s="50">
        <f t="shared" ref="F188:F195" si="57">D188*D188</f>
        <v>0.66863328999999994</v>
      </c>
      <c r="G188" s="50">
        <f t="shared" ref="G188:G195" si="58">D188*F188</f>
        <v>0.54674144123299995</v>
      </c>
      <c r="H188" s="50">
        <f t="shared" ref="H188:H195" si="59">F188*F188</f>
        <v>0.447070476496224</v>
      </c>
      <c r="I188" s="50">
        <f t="shared" ref="I188:I195" si="60">E188*D188</f>
        <v>0.13207768418452615</v>
      </c>
      <c r="J188" s="50">
        <f t="shared" ref="J188:J195" si="61">I188*D188</f>
        <v>0.10799992235768703</v>
      </c>
      <c r="K188" s="50">
        <f t="shared" ca="1" si="54"/>
        <v>0.1637769410014438</v>
      </c>
      <c r="L188" s="50">
        <f t="shared" ref="L188:L195" ca="1" si="62">+(K188-E188)^2</f>
        <v>5.0784470202406169E-6</v>
      </c>
      <c r="M188" s="50">
        <f t="shared" ref="M188:M195" ca="1" si="63">(M$1-M$2*D188+M$3*F188)^2</f>
        <v>85.980573441253298</v>
      </c>
      <c r="N188" s="50">
        <f t="shared" ref="N188:N195" ca="1" si="64">(-M$2+M$4*D188-M$5*F188)^2</f>
        <v>8577.0875760289655</v>
      </c>
      <c r="O188" s="50">
        <f t="shared" ref="O188:O195" ca="1" si="65">+(M$3-D188*M$5+F188*M$6)^2</f>
        <v>25358.892155606027</v>
      </c>
      <c r="P188" s="16">
        <f t="shared" ref="P188:P195" ca="1" si="66">+E188-K188</f>
        <v>-2.2535409959085761E-3</v>
      </c>
    </row>
    <row r="189" spans="1:16" x14ac:dyDescent="0.2">
      <c r="A189">
        <v>8211</v>
      </c>
      <c r="B189">
        <v>0.1644462000040221</v>
      </c>
      <c r="D189" s="58">
        <f t="shared" si="55"/>
        <v>0.82110000000000005</v>
      </c>
      <c r="E189" s="58">
        <f t="shared" si="56"/>
        <v>0.1644462000040221</v>
      </c>
      <c r="F189" s="50">
        <f t="shared" si="57"/>
        <v>0.67420521000000011</v>
      </c>
      <c r="G189" s="50">
        <f t="shared" si="58"/>
        <v>0.55358989793100011</v>
      </c>
      <c r="H189" s="50">
        <f t="shared" si="59"/>
        <v>0.45455266519114423</v>
      </c>
      <c r="I189" s="50">
        <f t="shared" si="60"/>
        <v>0.13502677482330255</v>
      </c>
      <c r="J189" s="50">
        <f t="shared" si="61"/>
        <v>0.11087048480741374</v>
      </c>
      <c r="K189" s="50">
        <f t="shared" ca="1" si="54"/>
        <v>0.16556571803135101</v>
      </c>
      <c r="L189" s="50">
        <f t="shared" ca="1" si="62"/>
        <v>1.2533206135143983E-6</v>
      </c>
      <c r="M189" s="50">
        <f t="shared" ca="1" si="63"/>
        <v>92.741121704457044</v>
      </c>
      <c r="N189" s="50">
        <f t="shared" ca="1" si="64"/>
        <v>9104.1656858151746</v>
      </c>
      <c r="O189" s="50">
        <f t="shared" ca="1" si="65"/>
        <v>26567.074558664259</v>
      </c>
      <c r="P189" s="16">
        <f t="shared" ca="1" si="66"/>
        <v>-1.1195180273289029E-3</v>
      </c>
    </row>
    <row r="190" spans="1:16" x14ac:dyDescent="0.2">
      <c r="A190">
        <v>8230</v>
      </c>
      <c r="B190">
        <v>0.16577600000164239</v>
      </c>
      <c r="D190" s="58">
        <f t="shared" si="55"/>
        <v>0.82299999999999995</v>
      </c>
      <c r="E190" s="58">
        <f t="shared" si="56"/>
        <v>0.16577600000164239</v>
      </c>
      <c r="F190" s="50">
        <f t="shared" si="57"/>
        <v>0.67732899999999996</v>
      </c>
      <c r="G190" s="50">
        <f t="shared" si="58"/>
        <v>0.55744176699999992</v>
      </c>
      <c r="H190" s="50">
        <f t="shared" si="59"/>
        <v>0.45877457424099993</v>
      </c>
      <c r="I190" s="50">
        <f t="shared" si="60"/>
        <v>0.13643364800135169</v>
      </c>
      <c r="J190" s="50">
        <f t="shared" si="61"/>
        <v>0.11228489230511243</v>
      </c>
      <c r="K190" s="50">
        <f t="shared" ca="1" si="54"/>
        <v>0.16656943631013416</v>
      </c>
      <c r="L190" s="50">
        <f t="shared" ca="1" si="62"/>
        <v>6.2954117563304462E-7</v>
      </c>
      <c r="M190" s="50">
        <f t="shared" ca="1" si="63"/>
        <v>96.664008497058575</v>
      </c>
      <c r="N190" s="50">
        <f t="shared" ca="1" si="64"/>
        <v>9407.7471168749125</v>
      </c>
      <c r="O190" s="50">
        <f t="shared" ca="1" si="65"/>
        <v>27258.995981539792</v>
      </c>
      <c r="P190" s="16">
        <f t="shared" ca="1" si="66"/>
        <v>-7.9343630849176838E-4</v>
      </c>
    </row>
    <row r="191" spans="1:16" x14ac:dyDescent="0.2">
      <c r="A191">
        <v>8320.5</v>
      </c>
      <c r="B191">
        <v>0.18047110000770772</v>
      </c>
      <c r="D191" s="58">
        <f t="shared" si="55"/>
        <v>0.83204999999999996</v>
      </c>
      <c r="E191" s="58">
        <f t="shared" si="56"/>
        <v>0.18047110000770772</v>
      </c>
      <c r="F191" s="50">
        <f t="shared" si="57"/>
        <v>0.69230720249999989</v>
      </c>
      <c r="G191" s="50">
        <f t="shared" si="58"/>
        <v>0.57603420784012482</v>
      </c>
      <c r="H191" s="50">
        <f t="shared" si="59"/>
        <v>0.47928926263337585</v>
      </c>
      <c r="I191" s="50">
        <f t="shared" si="60"/>
        <v>0.15016097876141321</v>
      </c>
      <c r="J191" s="50">
        <f t="shared" si="61"/>
        <v>0.12494144237843385</v>
      </c>
      <c r="K191" s="50">
        <f t="shared" ca="1" si="54"/>
        <v>0.17139072714487175</v>
      </c>
      <c r="L191" s="50">
        <f t="shared" ca="1" si="62"/>
        <v>8.2453171328127959E-5</v>
      </c>
      <c r="M191" s="50">
        <f t="shared" ca="1" si="63"/>
        <v>116.82690001600803</v>
      </c>
      <c r="N191" s="50">
        <f t="shared" ca="1" si="64"/>
        <v>10945.354376804346</v>
      </c>
      <c r="O191" s="50">
        <f t="shared" ca="1" si="65"/>
        <v>30723.967822484854</v>
      </c>
      <c r="P191" s="16">
        <f t="shared" ca="1" si="66"/>
        <v>9.0803728628359726E-3</v>
      </c>
    </row>
    <row r="192" spans="1:16" x14ac:dyDescent="0.2">
      <c r="A192">
        <v>8410</v>
      </c>
      <c r="B192">
        <v>0.17302200000267476</v>
      </c>
      <c r="D192" s="58">
        <f t="shared" si="55"/>
        <v>0.84099999999999997</v>
      </c>
      <c r="E192" s="58">
        <f t="shared" si="56"/>
        <v>0.17302200000267476</v>
      </c>
      <c r="F192" s="50">
        <f t="shared" si="57"/>
        <v>0.70728099999999994</v>
      </c>
      <c r="G192" s="50">
        <f t="shared" si="58"/>
        <v>0.5948233209999999</v>
      </c>
      <c r="H192" s="50">
        <f t="shared" si="59"/>
        <v>0.50024641296099992</v>
      </c>
      <c r="I192" s="50">
        <f t="shared" si="60"/>
        <v>0.14551150200224947</v>
      </c>
      <c r="J192" s="50">
        <f t="shared" si="61"/>
        <v>0.12237517318389179</v>
      </c>
      <c r="K192" s="50">
        <f t="shared" ca="1" si="54"/>
        <v>0.17622445725926539</v>
      </c>
      <c r="L192" s="50">
        <f t="shared" ca="1" si="62"/>
        <v>1.0255732480289982E-5</v>
      </c>
      <c r="M192" s="50">
        <f t="shared" ca="1" si="63"/>
        <v>139.2868033944776</v>
      </c>
      <c r="N192" s="50">
        <f t="shared" ca="1" si="64"/>
        <v>12620.978619261345</v>
      </c>
      <c r="O192" s="50">
        <f t="shared" ca="1" si="65"/>
        <v>34435.617615168136</v>
      </c>
      <c r="P192" s="16">
        <f t="shared" ca="1" si="66"/>
        <v>-3.2024572565906295E-3</v>
      </c>
    </row>
    <row r="193" spans="1:16" x14ac:dyDescent="0.2">
      <c r="A193">
        <v>8602</v>
      </c>
      <c r="B193">
        <v>0.17521839999972144</v>
      </c>
      <c r="D193" s="58">
        <f t="shared" si="55"/>
        <v>0.86019999999999996</v>
      </c>
      <c r="E193" s="58">
        <f t="shared" si="56"/>
        <v>0.17521839999972144</v>
      </c>
      <c r="F193" s="50">
        <f t="shared" si="57"/>
        <v>0.73994403999999991</v>
      </c>
      <c r="G193" s="50">
        <f t="shared" si="58"/>
        <v>0.63649986320799989</v>
      </c>
      <c r="H193" s="50">
        <f t="shared" si="59"/>
        <v>0.54751718233152147</v>
      </c>
      <c r="I193" s="50">
        <f t="shared" si="60"/>
        <v>0.15072286767976037</v>
      </c>
      <c r="J193" s="50">
        <f t="shared" si="61"/>
        <v>0.12965181077812987</v>
      </c>
      <c r="K193" s="50">
        <f t="shared" ca="1" si="54"/>
        <v>0.1868144870798924</v>
      </c>
      <c r="L193" s="50">
        <f t="shared" ca="1" si="62"/>
        <v>1.3446923557090782E-4</v>
      </c>
      <c r="M193" s="50">
        <f t="shared" ca="1" si="63"/>
        <v>196.68387439653466</v>
      </c>
      <c r="N193" s="50">
        <f t="shared" ca="1" si="64"/>
        <v>16774.862142448248</v>
      </c>
      <c r="O193" s="50">
        <f t="shared" ca="1" si="65"/>
        <v>43417.207585390039</v>
      </c>
      <c r="P193" s="16">
        <f t="shared" ca="1" si="66"/>
        <v>-1.1596087080170958E-2</v>
      </c>
    </row>
    <row r="194" spans="1:16" x14ac:dyDescent="0.2">
      <c r="A194">
        <v>8602</v>
      </c>
      <c r="B194">
        <v>0.17531840000447119</v>
      </c>
      <c r="D194" s="58">
        <f t="shared" si="55"/>
        <v>0.86019999999999996</v>
      </c>
      <c r="E194" s="58">
        <f t="shared" si="56"/>
        <v>0.17531840000447119</v>
      </c>
      <c r="F194" s="50">
        <f t="shared" si="57"/>
        <v>0.73994403999999991</v>
      </c>
      <c r="G194" s="50">
        <f t="shared" si="58"/>
        <v>0.63649986320799989</v>
      </c>
      <c r="H194" s="50">
        <f t="shared" si="59"/>
        <v>0.54751718233152147</v>
      </c>
      <c r="I194" s="50">
        <f t="shared" si="60"/>
        <v>0.15080888768384612</v>
      </c>
      <c r="J194" s="50">
        <f t="shared" si="61"/>
        <v>0.12972580518564442</v>
      </c>
      <c r="K194" s="50">
        <f t="shared" ca="1" si="54"/>
        <v>0.1868144870798924</v>
      </c>
      <c r="L194" s="50">
        <f t="shared" ca="1" si="62"/>
        <v>1.3216001804566667E-4</v>
      </c>
      <c r="M194" s="50">
        <f t="shared" ca="1" si="63"/>
        <v>196.68387439653466</v>
      </c>
      <c r="N194" s="50">
        <f t="shared" ca="1" si="64"/>
        <v>16774.862142448248</v>
      </c>
      <c r="O194" s="50">
        <f t="shared" ca="1" si="65"/>
        <v>43417.207585390039</v>
      </c>
      <c r="P194" s="16">
        <f t="shared" ca="1" si="66"/>
        <v>-1.1496087075421213E-2</v>
      </c>
    </row>
    <row r="195" spans="1:16" x14ac:dyDescent="0.2">
      <c r="A195">
        <v>8620.5</v>
      </c>
      <c r="B195">
        <v>0.18710110000392888</v>
      </c>
      <c r="D195" s="58">
        <f t="shared" si="55"/>
        <v>0.86204999999999998</v>
      </c>
      <c r="E195" s="58">
        <f t="shared" si="56"/>
        <v>0.18710110000392888</v>
      </c>
      <c r="F195" s="50">
        <f t="shared" si="57"/>
        <v>0.74313020249999995</v>
      </c>
      <c r="G195" s="50">
        <f t="shared" si="58"/>
        <v>0.64061539106512499</v>
      </c>
      <c r="H195" s="50">
        <f t="shared" si="59"/>
        <v>0.55224249786769097</v>
      </c>
      <c r="I195" s="50">
        <f t="shared" si="60"/>
        <v>0.1612905032583869</v>
      </c>
      <c r="J195" s="50">
        <f t="shared" si="61"/>
        <v>0.13904047833389241</v>
      </c>
      <c r="K195" s="50">
        <f t="shared" ca="1" si="54"/>
        <v>0.18785076535005324</v>
      </c>
      <c r="L195" s="50">
        <f t="shared" ca="1" si="62"/>
        <v>5.6199813117975932E-7</v>
      </c>
      <c r="M195" s="50">
        <f t="shared" ca="1" si="63"/>
        <v>202.92380676501506</v>
      </c>
      <c r="N195" s="50">
        <f t="shared" ca="1" si="64"/>
        <v>17217.736719163349</v>
      </c>
      <c r="O195" s="50">
        <f t="shared" ca="1" si="65"/>
        <v>44359.806312130429</v>
      </c>
      <c r="P195" s="16">
        <f t="shared" ca="1" si="66"/>
        <v>-7.4966534612436186E-4</v>
      </c>
    </row>
  </sheetData>
  <phoneticPr fontId="8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L2530"/>
  <sheetViews>
    <sheetView workbookViewId="0"/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11.5703125" customWidth="1"/>
    <col min="5" max="5" width="9.140625" customWidth="1"/>
    <col min="6" max="6" width="15.425781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9.140625" style="6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166</v>
      </c>
      <c r="AA1" s="138" t="s">
        <v>10</v>
      </c>
      <c r="AB1" s="89"/>
      <c r="AC1" s="89" t="s">
        <v>11</v>
      </c>
      <c r="AD1" s="89" t="s">
        <v>12</v>
      </c>
      <c r="AE1" s="90"/>
      <c r="AM1" s="91"/>
      <c r="AW1" s="139" t="s">
        <v>64</v>
      </c>
      <c r="AX1" s="140" t="s">
        <v>54</v>
      </c>
      <c r="AY1" s="10" t="s">
        <v>13</v>
      </c>
      <c r="AZ1" s="94" t="s">
        <v>14</v>
      </c>
      <c r="BA1" s="27" t="s">
        <v>15</v>
      </c>
      <c r="BB1" s="94" t="s">
        <v>16</v>
      </c>
      <c r="BC1" s="27" t="s">
        <v>17</v>
      </c>
      <c r="BD1" s="94" t="s">
        <v>18</v>
      </c>
      <c r="BE1" s="95" t="s">
        <v>19</v>
      </c>
      <c r="BF1" s="27" t="s">
        <v>20</v>
      </c>
      <c r="BG1" s="94" t="s">
        <v>21</v>
      </c>
      <c r="BH1" s="95" t="s">
        <v>22</v>
      </c>
      <c r="BI1" s="27" t="s">
        <v>23</v>
      </c>
      <c r="BJ1" s="94" t="s">
        <v>24</v>
      </c>
      <c r="BK1" s="95" t="s">
        <v>25</v>
      </c>
      <c r="BL1" s="27" t="s">
        <v>217</v>
      </c>
    </row>
    <row r="2" spans="1:64" ht="16.5" thickBot="1" x14ac:dyDescent="0.35">
      <c r="A2" t="s">
        <v>79</v>
      </c>
      <c r="B2" s="17" t="s">
        <v>160</v>
      </c>
      <c r="AA2" s="96" t="s">
        <v>42</v>
      </c>
      <c r="AB2" s="97">
        <f>C7</f>
        <v>39668.341999999997</v>
      </c>
      <c r="AC2" s="98" t="s">
        <v>43</v>
      </c>
      <c r="AD2" s="97">
        <f>C8</f>
        <v>1.7340058</v>
      </c>
      <c r="AE2" s="99" t="s">
        <v>7</v>
      </c>
      <c r="AH2" s="91" t="s">
        <v>1245</v>
      </c>
      <c r="AL2" s="6"/>
      <c r="AW2">
        <v>-10000</v>
      </c>
      <c r="AX2">
        <f t="shared" ref="AX2:AX33" si="0">AB$3+AB$4*AW2+AB$5*AW2^2+AZ2</f>
        <v>-0.13881312054584094</v>
      </c>
      <c r="AY2">
        <f t="shared" ref="AY2:AY33" si="1">AB$3+AB$4*AW2+AB$5*AW2^2</f>
        <v>-7.1360614888904814E-2</v>
      </c>
      <c r="AZ2" s="141">
        <f t="shared" ref="AZ2:AZ33" si="2">$AB$6*($AB$11/BA2*BB2+$AB$12)</f>
        <v>-6.745250565693614E-2</v>
      </c>
      <c r="BA2">
        <f t="shared" ref="BA2:BA33" si="3">1+$AB$7*COS(BC2)</f>
        <v>0.41117401538565967</v>
      </c>
      <c r="BB2">
        <f t="shared" ref="BB2:BB33" si="4">SIN(BC2+RADIANS($AB$9))</f>
        <v>-0.99568790036118437</v>
      </c>
      <c r="BC2">
        <f t="shared" ref="BC2:BC33" si="5">2*ATAN(BD2)</f>
        <v>-0.12243456569879296</v>
      </c>
      <c r="BD2">
        <f t="shared" ref="BD2:BD33" si="6">SQRT((1+$AB$7)/(1-$AB$7))*TAN(BE2/2)</f>
        <v>-6.129386938252309E-2</v>
      </c>
      <c r="BE2">
        <f t="shared" ref="BE2:BK11" si="7">$BL2+$AB$7*SIN(BF2)</f>
        <v>6.041739524370036</v>
      </c>
      <c r="BF2">
        <f t="shared" si="7"/>
        <v>6.0336465469331362</v>
      </c>
      <c r="BG2">
        <f t="shared" si="7"/>
        <v>6.0476992473424849</v>
      </c>
      <c r="BH2">
        <f t="shared" si="7"/>
        <v>6.023265936773833</v>
      </c>
      <c r="BI2">
        <f t="shared" si="7"/>
        <v>6.0656555125071279</v>
      </c>
      <c r="BJ2">
        <f t="shared" si="7"/>
        <v>5.9918104722061463</v>
      </c>
      <c r="BK2">
        <f t="shared" si="7"/>
        <v>6.1196599478789127</v>
      </c>
      <c r="BL2">
        <f t="shared" ref="BL2:BL33" si="8">RADIANS($AB$9)+$AB$18*(AW2-AB$15)</f>
        <v>5.8952280581324414</v>
      </c>
    </row>
    <row r="3" spans="1:64" ht="13.5" thickBot="1" x14ac:dyDescent="0.25">
      <c r="Z3">
        <v>0.03</v>
      </c>
      <c r="AA3" s="101" t="s">
        <v>26</v>
      </c>
      <c r="AB3" s="142">
        <f t="shared" ref="AB3:AB10" si="9">AC3*AD3</f>
        <v>8.2064005540910274E-3</v>
      </c>
      <c r="AC3" s="102">
        <v>0.82064005540910268</v>
      </c>
      <c r="AD3">
        <v>0.01</v>
      </c>
      <c r="AE3" s="103"/>
      <c r="AF3" s="102">
        <v>0.45502334107005227</v>
      </c>
      <c r="AG3" s="102">
        <v>0.52564398381243349</v>
      </c>
      <c r="AH3" s="102">
        <v>0.82064005540910268</v>
      </c>
      <c r="AI3" s="102"/>
      <c r="AJ3" s="102"/>
      <c r="AK3" s="102"/>
      <c r="AL3" s="102"/>
      <c r="AM3" s="102"/>
      <c r="AW3">
        <v>-9800</v>
      </c>
      <c r="AX3">
        <f t="shared" si="0"/>
        <v>-0.13956929688840636</v>
      </c>
      <c r="AY3">
        <f t="shared" si="1"/>
        <v>-7.1382072064961929E-2</v>
      </c>
      <c r="AZ3" s="141">
        <f t="shared" si="2"/>
        <v>-6.8187224823444414E-2</v>
      </c>
      <c r="BA3">
        <f t="shared" si="3"/>
        <v>0.40933252831178335</v>
      </c>
      <c r="BB3">
        <f t="shared" si="4"/>
        <v>-0.99794543522712598</v>
      </c>
      <c r="BC3">
        <f t="shared" si="5"/>
        <v>-9.3648068206902829E-2</v>
      </c>
      <c r="BD3">
        <f t="shared" si="6"/>
        <v>-4.6858284552767256E-2</v>
      </c>
      <c r="BE3">
        <f t="shared" si="7"/>
        <v>6.0982305672446824</v>
      </c>
      <c r="BF3">
        <f t="shared" si="7"/>
        <v>6.0914343102443294</v>
      </c>
      <c r="BG3">
        <f t="shared" si="7"/>
        <v>6.1030909094697714</v>
      </c>
      <c r="BH3">
        <f t="shared" si="7"/>
        <v>6.0830819828871272</v>
      </c>
      <c r="BI3">
        <f t="shared" si="7"/>
        <v>6.1173827695199252</v>
      </c>
      <c r="BJ3">
        <f t="shared" si="7"/>
        <v>6.0584373237471718</v>
      </c>
      <c r="BK3">
        <f t="shared" si="7"/>
        <v>6.1593658329700318</v>
      </c>
      <c r="BL3">
        <f t="shared" si="8"/>
        <v>5.9851668682130423</v>
      </c>
    </row>
    <row r="4" spans="1:64" ht="14.25" thickTop="1" thickBot="1" x14ac:dyDescent="0.25">
      <c r="A4" s="5" t="s">
        <v>55</v>
      </c>
      <c r="C4" s="3">
        <v>39668.341999999997</v>
      </c>
      <c r="D4" s="4">
        <v>1.7340058</v>
      </c>
      <c r="Z4">
        <v>-2.5000000000000002E-6</v>
      </c>
      <c r="AA4" s="104" t="s">
        <v>27</v>
      </c>
      <c r="AB4" s="143">
        <f t="shared" si="9"/>
        <v>1.6185260140815026E-5</v>
      </c>
      <c r="AC4" s="105">
        <v>1.6185260140815025</v>
      </c>
      <c r="AD4" s="106">
        <v>1.0000000000000001E-5</v>
      </c>
      <c r="AE4" s="103"/>
      <c r="AF4" s="105">
        <v>1.7082010211446721</v>
      </c>
      <c r="AG4" s="105">
        <v>1.6632781155972447</v>
      </c>
      <c r="AH4" s="105">
        <v>1.6185260140815025</v>
      </c>
      <c r="AI4" s="105"/>
      <c r="AJ4" s="105"/>
      <c r="AK4" s="105"/>
      <c r="AL4" s="105"/>
      <c r="AM4" s="105"/>
      <c r="AW4">
        <v>-9600</v>
      </c>
      <c r="AX4">
        <f t="shared" si="0"/>
        <v>-0.14003921397925603</v>
      </c>
      <c r="AY4">
        <f t="shared" si="1"/>
        <v>-7.1337700772246909E-2</v>
      </c>
      <c r="AZ4" s="141">
        <f t="shared" si="2"/>
        <v>-6.8701513207009124E-2</v>
      </c>
      <c r="BA4">
        <f t="shared" si="3"/>
        <v>0.40799258147576478</v>
      </c>
      <c r="BB4">
        <f t="shared" si="4"/>
        <v>-0.99936492159974377</v>
      </c>
      <c r="BC4">
        <f t="shared" si="5"/>
        <v>-6.5175741067176496E-2</v>
      </c>
      <c r="BD4">
        <f t="shared" si="6"/>
        <v>-3.2599411208700725E-2</v>
      </c>
      <c r="BE4">
        <f t="shared" si="7"/>
        <v>6.1543224400056058</v>
      </c>
      <c r="BF4">
        <f t="shared" si="7"/>
        <v>6.1492589937907205</v>
      </c>
      <c r="BG4">
        <f t="shared" si="7"/>
        <v>6.1578660791263289</v>
      </c>
      <c r="BH4">
        <f t="shared" si="7"/>
        <v>6.1432294444786191</v>
      </c>
      <c r="BI4">
        <f t="shared" si="7"/>
        <v>6.1681032864566951</v>
      </c>
      <c r="BJ4">
        <f t="shared" si="7"/>
        <v>6.1257810775822206</v>
      </c>
      <c r="BK4">
        <f t="shared" si="7"/>
        <v>6.1976635740433093</v>
      </c>
      <c r="BL4">
        <f t="shared" si="8"/>
        <v>6.0751056782936432</v>
      </c>
    </row>
    <row r="5" spans="1:64" ht="13.5" thickTop="1" x14ac:dyDescent="0.2">
      <c r="A5" s="65" t="s">
        <v>254</v>
      </c>
      <c r="B5" s="16"/>
      <c r="C5" s="66">
        <v>8</v>
      </c>
      <c r="D5" s="16" t="s">
        <v>255</v>
      </c>
      <c r="Z5">
        <v>3E-11</v>
      </c>
      <c r="AA5" s="104" t="s">
        <v>9</v>
      </c>
      <c r="AB5" s="143">
        <f t="shared" si="9"/>
        <v>8.2285585965154412E-10</v>
      </c>
      <c r="AC5" s="105">
        <v>8.2285585965154411</v>
      </c>
      <c r="AD5">
        <v>1E-10</v>
      </c>
      <c r="AE5" s="103"/>
      <c r="AF5" s="105">
        <v>9.5148693292990512</v>
      </c>
      <c r="AG5" s="105">
        <v>9.5255779117791928</v>
      </c>
      <c r="AH5" s="105">
        <v>8.2285585965154411</v>
      </c>
      <c r="AI5" s="105"/>
      <c r="AJ5" s="105"/>
      <c r="AK5" s="105"/>
      <c r="AL5" s="105"/>
      <c r="AM5" s="105"/>
      <c r="AW5">
        <v>-9400</v>
      </c>
      <c r="AX5">
        <f t="shared" si="0"/>
        <v>-0.14022621795377888</v>
      </c>
      <c r="AY5">
        <f t="shared" si="1"/>
        <v>-7.1227501010759781E-2</v>
      </c>
      <c r="AZ5" s="141">
        <f t="shared" si="2"/>
        <v>-6.8998716943019109E-2</v>
      </c>
      <c r="BA5">
        <f t="shared" si="3"/>
        <v>0.40713740742810434</v>
      </c>
      <c r="BB5">
        <f t="shared" si="4"/>
        <v>-0.99997267689585345</v>
      </c>
      <c r="BC5">
        <f t="shared" si="5"/>
        <v>-3.6926919599788062E-2</v>
      </c>
      <c r="BD5">
        <f t="shared" si="6"/>
        <v>-1.8465558146492353E-2</v>
      </c>
      <c r="BE5">
        <f t="shared" si="7"/>
        <v>6.2101237732887764</v>
      </c>
      <c r="BF5">
        <f t="shared" si="7"/>
        <v>6.2071271844332205</v>
      </c>
      <c r="BG5">
        <f t="shared" si="7"/>
        <v>6.2121918686540454</v>
      </c>
      <c r="BH5">
        <f t="shared" si="7"/>
        <v>6.203630660810175</v>
      </c>
      <c r="BI5">
        <f t="shared" si="7"/>
        <v>6.2180992216177602</v>
      </c>
      <c r="BJ5">
        <f t="shared" si="7"/>
        <v>6.1936375954571714</v>
      </c>
      <c r="BK5">
        <f t="shared" si="7"/>
        <v>6.234970613662191</v>
      </c>
      <c r="BL5">
        <f t="shared" si="8"/>
        <v>6.1650444883742441</v>
      </c>
    </row>
    <row r="6" spans="1:64" x14ac:dyDescent="0.2">
      <c r="A6" s="5" t="s">
        <v>56</v>
      </c>
      <c r="AA6" s="104" t="s">
        <v>28</v>
      </c>
      <c r="AB6" s="143">
        <f t="shared" si="9"/>
        <v>6.9093200462270549E-2</v>
      </c>
      <c r="AC6" s="105">
        <v>6.9093200462270552</v>
      </c>
      <c r="AD6">
        <v>0.01</v>
      </c>
      <c r="AE6" s="103" t="s">
        <v>7</v>
      </c>
      <c r="AF6" s="105">
        <v>7.285243748376562</v>
      </c>
      <c r="AG6" s="105">
        <v>7.1808085067758931</v>
      </c>
      <c r="AH6" s="105">
        <v>6.9093200462270552</v>
      </c>
      <c r="AI6" s="105"/>
      <c r="AJ6" s="105"/>
      <c r="AK6" s="105"/>
      <c r="AL6" s="105"/>
      <c r="AM6" s="105"/>
      <c r="AW6">
        <v>-9200</v>
      </c>
      <c r="AX6">
        <f t="shared" si="0"/>
        <v>-0.14013267713134625</v>
      </c>
      <c r="AY6">
        <f t="shared" si="1"/>
        <v>-7.1051472780500516E-2</v>
      </c>
      <c r="AZ6">
        <f t="shared" si="2"/>
        <v>-6.9081204350845749E-2</v>
      </c>
      <c r="BA6">
        <f t="shared" si="3"/>
        <v>0.40675597054717594</v>
      </c>
      <c r="BB6">
        <f t="shared" si="4"/>
        <v>-0.99978518369885794</v>
      </c>
      <c r="BC6">
        <f t="shared" si="5"/>
        <v>-8.8066436107297457E-3</v>
      </c>
      <c r="BD6">
        <f t="shared" si="6"/>
        <v>-4.4033502646109758E-3</v>
      </c>
      <c r="BE6">
        <f t="shared" si="7"/>
        <v>6.2657555301007131</v>
      </c>
      <c r="BF6">
        <f t="shared" si="7"/>
        <v>6.2650268338178643</v>
      </c>
      <c r="BG6">
        <f t="shared" si="7"/>
        <v>6.2662552999995089</v>
      </c>
      <c r="BH6">
        <f t="shared" si="7"/>
        <v>6.2641842854234895</v>
      </c>
      <c r="BI6">
        <f t="shared" si="7"/>
        <v>6.2676756710249251</v>
      </c>
      <c r="BJ6">
        <f t="shared" si="7"/>
        <v>6.2617896451247619</v>
      </c>
      <c r="BK6">
        <f t="shared" si="7"/>
        <v>6.2717124027633524</v>
      </c>
      <c r="BL6">
        <f t="shared" si="8"/>
        <v>6.254983298454845</v>
      </c>
    </row>
    <row r="7" spans="1:64" x14ac:dyDescent="0.2">
      <c r="A7" t="s">
        <v>57</v>
      </c>
      <c r="C7">
        <f>+C4</f>
        <v>39668.341999999997</v>
      </c>
      <c r="AA7" s="107" t="s">
        <v>34</v>
      </c>
      <c r="AB7" s="144">
        <f t="shared" si="9"/>
        <v>-0.59326703530146452</v>
      </c>
      <c r="AC7" s="105">
        <v>-0.59326703530146452</v>
      </c>
      <c r="AD7">
        <v>1</v>
      </c>
      <c r="AE7" s="103"/>
      <c r="AF7" s="105">
        <v>-0.5817109532166459</v>
      </c>
      <c r="AG7" s="105">
        <v>-0.58933760974406602</v>
      </c>
      <c r="AH7" s="105">
        <v>-0.59326703530146452</v>
      </c>
      <c r="AI7" s="105"/>
      <c r="AJ7" s="105"/>
      <c r="AK7" s="105"/>
      <c r="AL7" s="105"/>
      <c r="AM7" s="105"/>
      <c r="AW7">
        <v>-9000</v>
      </c>
      <c r="AX7">
        <f t="shared" si="0"/>
        <v>-0.13975973943354617</v>
      </c>
      <c r="AY7">
        <f t="shared" si="1"/>
        <v>-7.0809616081469143E-2</v>
      </c>
      <c r="AZ7">
        <f t="shared" si="2"/>
        <v>-6.8950123352077022E-2</v>
      </c>
      <c r="BA7">
        <f t="shared" si="3"/>
        <v>0.40684325701584789</v>
      </c>
      <c r="BB7">
        <f t="shared" si="4"/>
        <v>-0.99880866941252955</v>
      </c>
      <c r="BC7">
        <f t="shared" si="5"/>
        <v>1.9282762325338321E-2</v>
      </c>
      <c r="BD7">
        <f t="shared" si="6"/>
        <v>9.6416799159281738E-3</v>
      </c>
      <c r="BE7">
        <f t="shared" si="7"/>
        <v>6.3213462939514251</v>
      </c>
      <c r="BF7">
        <f t="shared" si="7"/>
        <v>6.3229347331370782</v>
      </c>
      <c r="BG7">
        <f t="shared" si="7"/>
        <v>6.320255312228106</v>
      </c>
      <c r="BH7">
        <f t="shared" si="7"/>
        <v>6.3247751939885939</v>
      </c>
      <c r="BI7">
        <f t="shared" si="7"/>
        <v>6.3171511062260679</v>
      </c>
      <c r="BJ7">
        <f t="shared" si="7"/>
        <v>6.3300127097742305</v>
      </c>
      <c r="BK7">
        <f t="shared" si="7"/>
        <v>6.3083189615077284</v>
      </c>
      <c r="BL7">
        <f t="shared" si="8"/>
        <v>6.3449221085354459</v>
      </c>
    </row>
    <row r="8" spans="1:64" ht="15.75" x14ac:dyDescent="0.3">
      <c r="A8" t="s">
        <v>58</v>
      </c>
      <c r="C8">
        <f>+D4</f>
        <v>1.7340058</v>
      </c>
      <c r="AA8" s="104" t="s">
        <v>44</v>
      </c>
      <c r="AB8" s="144">
        <f t="shared" si="9"/>
        <v>66.333409804322642</v>
      </c>
      <c r="AC8" s="105">
        <v>6.6333409804322647</v>
      </c>
      <c r="AD8">
        <v>10</v>
      </c>
      <c r="AE8" s="103" t="s">
        <v>8</v>
      </c>
      <c r="AF8" s="105">
        <v>7.0729495658002302</v>
      </c>
      <c r="AG8" s="105">
        <v>6.8825969123363642</v>
      </c>
      <c r="AH8" s="105">
        <v>6.6333409804322647</v>
      </c>
      <c r="AI8" s="105"/>
      <c r="AJ8" s="105"/>
      <c r="AK8" s="105"/>
      <c r="AL8" s="105"/>
      <c r="AM8" s="105"/>
      <c r="AW8">
        <v>-8800</v>
      </c>
      <c r="AX8">
        <f t="shared" si="0"/>
        <v>-0.13910722419267466</v>
      </c>
      <c r="AY8">
        <f t="shared" si="1"/>
        <v>-7.050193091366562E-2</v>
      </c>
      <c r="AZ8">
        <f t="shared" si="2"/>
        <v>-6.8605293279009036E-2</v>
      </c>
      <c r="BA8">
        <f t="shared" si="3"/>
        <v>0.40740041935123983</v>
      </c>
      <c r="BB8">
        <f t="shared" si="4"/>
        <v>-0.99703894506321122</v>
      </c>
      <c r="BC8">
        <f t="shared" si="5"/>
        <v>4.7439652239710244E-2</v>
      </c>
      <c r="BD8">
        <f t="shared" si="6"/>
        <v>2.3724275617678196E-2</v>
      </c>
      <c r="BE8">
        <f t="shared" si="7"/>
        <v>6.3770265359161566</v>
      </c>
      <c r="BF8">
        <f t="shared" si="7"/>
        <v>6.3808249459421313</v>
      </c>
      <c r="BG8">
        <f t="shared" si="7"/>
        <v>6.3743937562230686</v>
      </c>
      <c r="BH8">
        <f t="shared" si="7"/>
        <v>6.385284938009006</v>
      </c>
      <c r="BI8">
        <f t="shared" si="7"/>
        <v>6.3668472299183652</v>
      </c>
      <c r="BJ8">
        <f t="shared" si="7"/>
        <v>6.3980805498490971</v>
      </c>
      <c r="BK8">
        <f t="shared" si="7"/>
        <v>6.3452214031960308</v>
      </c>
      <c r="BL8">
        <f t="shared" si="8"/>
        <v>6.4348609186160468</v>
      </c>
    </row>
    <row r="9" spans="1:64" ht="15.75" x14ac:dyDescent="0.3">
      <c r="A9" s="22" t="s">
        <v>170</v>
      </c>
      <c r="B9" s="86">
        <v>330</v>
      </c>
      <c r="C9" s="87" t="str">
        <f>"F"&amp;B9</f>
        <v>F330</v>
      </c>
      <c r="D9" s="87" t="str">
        <f>"G"&amp;B9</f>
        <v>G330</v>
      </c>
      <c r="AA9" s="145" t="s">
        <v>1246</v>
      </c>
      <c r="AB9" s="144">
        <f t="shared" si="9"/>
        <v>271.69220766577223</v>
      </c>
      <c r="AC9" s="105">
        <v>27.169220766577222</v>
      </c>
      <c r="AD9">
        <v>10</v>
      </c>
      <c r="AE9" s="103" t="s">
        <v>39</v>
      </c>
      <c r="AF9" s="105">
        <v>27.598818165872068</v>
      </c>
      <c r="AG9" s="105">
        <v>27.005520476876352</v>
      </c>
      <c r="AH9" s="105">
        <v>27.169220766577222</v>
      </c>
      <c r="AI9" s="105"/>
      <c r="AJ9" s="105"/>
      <c r="AK9" s="105"/>
      <c r="AL9" s="105"/>
      <c r="AM9" s="105"/>
      <c r="AW9">
        <v>-8600</v>
      </c>
      <c r="AX9">
        <f t="shared" si="0"/>
        <v>-0.1381736663282212</v>
      </c>
      <c r="AY9">
        <f t="shared" si="1"/>
        <v>-7.0128417277090016E-2</v>
      </c>
      <c r="AZ9">
        <f t="shared" si="2"/>
        <v>-6.8045249051131185E-2</v>
      </c>
      <c r="BA9">
        <f t="shared" si="3"/>
        <v>0.40843474248273137</v>
      </c>
      <c r="BB9">
        <f t="shared" si="4"/>
        <v>-0.99446154824338251</v>
      </c>
      <c r="BC9">
        <f t="shared" si="5"/>
        <v>7.5760910004423809E-2</v>
      </c>
      <c r="BD9">
        <f t="shared" si="6"/>
        <v>3.7898583993987128E-2</v>
      </c>
      <c r="BE9">
        <f t="shared" si="7"/>
        <v>6.4329226296116682</v>
      </c>
      <c r="BF9">
        <f t="shared" si="7"/>
        <v>6.4386774748398636</v>
      </c>
      <c r="BG9">
        <f t="shared" si="7"/>
        <v>6.4288661424150249</v>
      </c>
      <c r="BH9">
        <f t="shared" si="7"/>
        <v>6.4456023282678236</v>
      </c>
      <c r="BI9">
        <f t="shared" si="7"/>
        <v>6.4170786907403956</v>
      </c>
      <c r="BJ9">
        <f t="shared" si="7"/>
        <v>6.4657707051815354</v>
      </c>
      <c r="BK9">
        <f t="shared" si="7"/>
        <v>6.382848449347839</v>
      </c>
      <c r="BL9">
        <f t="shared" si="8"/>
        <v>6.5247997286966477</v>
      </c>
    </row>
    <row r="10" spans="1:64" ht="13.5" thickBot="1" x14ac:dyDescent="0.25">
      <c r="C10" s="7" t="s">
        <v>74</v>
      </c>
      <c r="D10" s="7" t="s">
        <v>75</v>
      </c>
      <c r="Z10">
        <f>Y10/AD10</f>
        <v>0</v>
      </c>
      <c r="AA10" s="108" t="s">
        <v>36</v>
      </c>
      <c r="AB10" s="146">
        <f t="shared" si="9"/>
        <v>17881.178996557999</v>
      </c>
      <c r="AC10" s="109">
        <v>1.7881178996557998</v>
      </c>
      <c r="AD10">
        <v>10000</v>
      </c>
      <c r="AE10" s="103" t="s">
        <v>35</v>
      </c>
      <c r="AF10" s="109">
        <v>1.7166054017423502</v>
      </c>
      <c r="AG10" s="109">
        <v>1.7023019102699153</v>
      </c>
      <c r="AH10" s="109">
        <v>1.7881178996557998</v>
      </c>
      <c r="AI10" s="109"/>
      <c r="AJ10" s="109"/>
      <c r="AK10" s="109"/>
      <c r="AL10" s="109"/>
      <c r="AM10" s="109"/>
      <c r="AW10">
        <v>-8400</v>
      </c>
      <c r="AX10">
        <f t="shared" si="0"/>
        <v>-0.1369565063987469</v>
      </c>
      <c r="AY10">
        <f t="shared" si="1"/>
        <v>-6.9689075171742249E-2</v>
      </c>
      <c r="AZ10">
        <f t="shared" si="2"/>
        <v>-6.7267431227004654E-2</v>
      </c>
      <c r="BA10">
        <f t="shared" si="3"/>
        <v>0.4099594390177147</v>
      </c>
      <c r="BB10">
        <f t="shared" si="4"/>
        <v>-0.99105216629229864</v>
      </c>
      <c r="BC10">
        <f t="shared" si="5"/>
        <v>0.10434004442957316</v>
      </c>
      <c r="BD10">
        <f t="shared" si="6"/>
        <v>5.2217404377914396E-2</v>
      </c>
      <c r="BE10">
        <f t="shared" si="7"/>
        <v>6.4891514137923636</v>
      </c>
      <c r="BF10">
        <f t="shared" si="7"/>
        <v>6.4964864187976721</v>
      </c>
      <c r="BG10">
        <f t="shared" si="7"/>
        <v>6.4838529265258833</v>
      </c>
      <c r="BH10">
        <f t="shared" si="7"/>
        <v>6.5056337339636947</v>
      </c>
      <c r="BI10">
        <f t="shared" si="7"/>
        <v>6.4681431054195766</v>
      </c>
      <c r="BJ10">
        <f t="shared" si="7"/>
        <v>6.5328701274951841</v>
      </c>
      <c r="BK10">
        <f t="shared" si="7"/>
        <v>6.4216229641147367</v>
      </c>
      <c r="BL10">
        <f t="shared" si="8"/>
        <v>6.6147385387772486</v>
      </c>
    </row>
    <row r="11" spans="1:64" ht="14.25" x14ac:dyDescent="0.2">
      <c r="A11" t="s">
        <v>70</v>
      </c>
      <c r="C11" s="23">
        <f ca="1">INTERCEPT(INDIRECT(D9):G990,INDIRECT(C9):$F990)</f>
        <v>-0.4356380261033555</v>
      </c>
      <c r="D11" s="125">
        <f>AB3</f>
        <v>8.2064005540910274E-3</v>
      </c>
      <c r="E11" s="12">
        <v>781.87427868372697</v>
      </c>
      <c r="F11">
        <v>1.0000000000000001E-5</v>
      </c>
      <c r="AA11" s="110" t="s">
        <v>45</v>
      </c>
      <c r="AB11" s="11">
        <f>1-AB7^2</f>
        <v>0.64803422482461093</v>
      </c>
      <c r="AC11" s="11">
        <f>SUM(AE21:AE1938)</f>
        <v>2.495065561388701E-3</v>
      </c>
      <c r="AD11" s="110" t="s">
        <v>46</v>
      </c>
      <c r="AE11" s="103"/>
      <c r="AF11" s="11">
        <v>2.7867232062285204E-3</v>
      </c>
      <c r="AG11" s="11">
        <v>2.5059267076195726E-3</v>
      </c>
      <c r="AH11" s="11">
        <v>2.4920356515327835E-3</v>
      </c>
      <c r="AI11" s="11"/>
      <c r="AJ11" s="11"/>
      <c r="AK11" s="11"/>
      <c r="AL11" s="11"/>
      <c r="AM11" s="11"/>
      <c r="AW11">
        <v>-8200</v>
      </c>
      <c r="AX11">
        <f t="shared" si="0"/>
        <v>-0.13545239648354718</v>
      </c>
      <c r="AY11">
        <f t="shared" si="1"/>
        <v>-6.9183904597622345E-2</v>
      </c>
      <c r="AZ11">
        <f t="shared" si="2"/>
        <v>-6.6268491885924832E-2</v>
      </c>
      <c r="BA11">
        <f t="shared" si="3"/>
        <v>0.4119933212513982</v>
      </c>
      <c r="BB11">
        <f t="shared" si="4"/>
        <v>-0.98677724946282586</v>
      </c>
      <c r="BC11">
        <f t="shared" si="5"/>
        <v>0.13326585862641221</v>
      </c>
      <c r="BD11">
        <f t="shared" si="6"/>
        <v>6.6731720331855107E-2</v>
      </c>
      <c r="BE11">
        <f t="shared" si="7"/>
        <v>6.5458160355720443</v>
      </c>
      <c r="BF11">
        <f t="shared" si="7"/>
        <v>6.5542669195676559</v>
      </c>
      <c r="BG11">
        <f t="shared" si="7"/>
        <v>6.5395120767087374</v>
      </c>
      <c r="BH11">
        <f t="shared" si="7"/>
        <v>6.565312679165805</v>
      </c>
      <c r="BI11">
        <f t="shared" si="7"/>
        <v>6.5203118215944196</v>
      </c>
      <c r="BJ11">
        <f t="shared" si="7"/>
        <v>6.5991811286127726</v>
      </c>
      <c r="BK11">
        <f t="shared" si="7"/>
        <v>6.4619585360417187</v>
      </c>
      <c r="BL11">
        <f t="shared" si="8"/>
        <v>6.7046773488578495</v>
      </c>
    </row>
    <row r="12" spans="1:64" x14ac:dyDescent="0.2">
      <c r="A12" t="s">
        <v>71</v>
      </c>
      <c r="C12" s="23">
        <f ca="1">SLOPE(INDIRECT(D9):G990,INDIRECT(C9):$F990)</f>
        <v>7.0149765897828498E-5</v>
      </c>
      <c r="D12" s="125">
        <f>AB4</f>
        <v>1.6185260140815026E-5</v>
      </c>
      <c r="E12" s="13">
        <v>-1.4409171661991733</v>
      </c>
      <c r="F12">
        <v>1.0000000000000001E-5</v>
      </c>
      <c r="AA12" s="111" t="s">
        <v>30</v>
      </c>
      <c r="AB12" s="11">
        <f>AB7*SIN(RADIANS(AB9))</f>
        <v>0.59300830296897222</v>
      </c>
      <c r="AE12" s="103"/>
      <c r="AW12">
        <v>-8000</v>
      </c>
      <c r="AX12">
        <f t="shared" si="0"/>
        <v>-0.13365757254755908</v>
      </c>
      <c r="AY12">
        <f t="shared" si="1"/>
        <v>-6.8612905554730361E-2</v>
      </c>
      <c r="AZ12">
        <f t="shared" si="2"/>
        <v>-6.5044666992828723E-2</v>
      </c>
      <c r="BA12">
        <f t="shared" si="3"/>
        <v>0.41456043284113375</v>
      </c>
      <c r="BB12">
        <f t="shared" si="4"/>
        <v>-0.98159466635845005</v>
      </c>
      <c r="BC12">
        <f t="shared" si="5"/>
        <v>0.16262196464796658</v>
      </c>
      <c r="BD12">
        <f t="shared" si="6"/>
        <v>8.1490652692029708E-2</v>
      </c>
      <c r="BE12">
        <f t="shared" ref="BE12:BK21" si="10">$BL12+$AB$7*SIN(BF12)</f>
        <v>6.6030036517775672</v>
      </c>
      <c r="BF12">
        <f t="shared" si="10"/>
        <v>6.6120602975970071</v>
      </c>
      <c r="BG12">
        <f t="shared" si="10"/>
        <v>6.5959735677080111</v>
      </c>
      <c r="BH12">
        <f t="shared" si="10"/>
        <v>6.6246083106742013</v>
      </c>
      <c r="BI12">
        <f t="shared" si="10"/>
        <v>6.5738218196291811</v>
      </c>
      <c r="BJ12">
        <f t="shared" si="10"/>
        <v>6.6645278170837452</v>
      </c>
      <c r="BK12">
        <f t="shared" si="10"/>
        <v>6.5042561348083048</v>
      </c>
      <c r="BL12">
        <f t="shared" si="8"/>
        <v>6.7946161589384513</v>
      </c>
    </row>
    <row r="13" spans="1:64" ht="16.5" thickBot="1" x14ac:dyDescent="0.35">
      <c r="A13" t="s">
        <v>73</v>
      </c>
      <c r="C13" s="6" t="s">
        <v>68</v>
      </c>
      <c r="D13" s="125">
        <f>AB5</f>
        <v>8.2285585965154412E-10</v>
      </c>
      <c r="E13" s="14">
        <v>4.0960432543750551</v>
      </c>
      <c r="F13">
        <v>1.0000000000000001E-9</v>
      </c>
      <c r="AA13" s="112" t="s">
        <v>47</v>
      </c>
      <c r="AB13" s="113">
        <f>AB6*86400*300000/149600000</f>
        <v>11.971228315388053</v>
      </c>
      <c r="AC13" t="s">
        <v>5</v>
      </c>
      <c r="AE13" s="103"/>
      <c r="AW13">
        <v>-7800</v>
      </c>
      <c r="AX13">
        <f t="shared" si="0"/>
        <v>-0.13156823187565025</v>
      </c>
      <c r="AY13">
        <f t="shared" si="1"/>
        <v>-6.7976078043066213E-2</v>
      </c>
      <c r="AZ13">
        <f t="shared" si="2"/>
        <v>-6.3592153832584042E-2</v>
      </c>
      <c r="BA13">
        <f t="shared" si="3"/>
        <v>0.41768975039625633</v>
      </c>
      <c r="BB13">
        <f t="shared" si="4"/>
        <v>-0.97545421094806672</v>
      </c>
      <c r="BC13">
        <f t="shared" si="5"/>
        <v>0.19248732928987902</v>
      </c>
      <c r="BD13">
        <f t="shared" si="6"/>
        <v>9.6541933137336389E-2</v>
      </c>
      <c r="BE13">
        <f t="shared" si="10"/>
        <v>6.6607853413884444</v>
      </c>
      <c r="BF13">
        <f t="shared" si="10"/>
        <v>6.6699369369584121</v>
      </c>
      <c r="BG13">
        <f t="shared" si="10"/>
        <v>6.6533363040779516</v>
      </c>
      <c r="BH13">
        <f t="shared" si="10"/>
        <v>6.6835323079702276</v>
      </c>
      <c r="BI13">
        <f t="shared" si="10"/>
        <v>6.6288691003769049</v>
      </c>
      <c r="BJ13">
        <f t="shared" si="10"/>
        <v>6.7287631729082502</v>
      </c>
      <c r="BK13">
        <f t="shared" si="10"/>
        <v>6.5489008699747506</v>
      </c>
      <c r="BL13">
        <f t="shared" si="8"/>
        <v>6.8845549690190513</v>
      </c>
    </row>
    <row r="14" spans="1:64" x14ac:dyDescent="0.2">
      <c r="A14" t="s">
        <v>78</v>
      </c>
      <c r="E14">
        <f>+SUM(R21:R1149)</f>
        <v>0.91398972028081016</v>
      </c>
      <c r="AA14" s="112" t="s">
        <v>31</v>
      </c>
      <c r="AB14" s="11">
        <f>2*AB5*365.24/C8</f>
        <v>3.4664229402131177E-7</v>
      </c>
      <c r="AC14" t="s">
        <v>53</v>
      </c>
      <c r="AE14" s="103"/>
      <c r="AW14">
        <v>-7600</v>
      </c>
      <c r="AX14">
        <f t="shared" si="0"/>
        <v>-0.12918085160408038</v>
      </c>
      <c r="AY14">
        <f t="shared" si="1"/>
        <v>-6.7273422062629984E-2</v>
      </c>
      <c r="AZ14">
        <f t="shared" si="2"/>
        <v>-6.1907429541450398E-2</v>
      </c>
      <c r="BA14">
        <f t="shared" si="3"/>
        <v>0.42141508170807096</v>
      </c>
      <c r="BB14">
        <f t="shared" si="4"/>
        <v>-0.96829774638236488</v>
      </c>
      <c r="BC14">
        <f t="shared" si="5"/>
        <v>0.2229379368660469</v>
      </c>
      <c r="BD14">
        <f t="shared" si="6"/>
        <v>0.11193295424728743</v>
      </c>
      <c r="BE14">
        <f t="shared" si="10"/>
        <v>6.7192183161337109</v>
      </c>
      <c r="BF14">
        <f t="shared" si="10"/>
        <v>6.7279966890543967</v>
      </c>
      <c r="BG14">
        <f t="shared" si="10"/>
        <v>6.7116677990135054</v>
      </c>
      <c r="BH14">
        <f t="shared" si="10"/>
        <v>6.7421438171979711</v>
      </c>
      <c r="BI14">
        <f t="shared" si="10"/>
        <v>6.6856038439402985</v>
      </c>
      <c r="BJ14">
        <f t="shared" si="10"/>
        <v>6.7917768729046077</v>
      </c>
      <c r="BK14">
        <f t="shared" si="10"/>
        <v>6.5962588779341358</v>
      </c>
      <c r="BL14">
        <f t="shared" si="8"/>
        <v>6.9744937790996531</v>
      </c>
    </row>
    <row r="15" spans="1:64" ht="15.75" x14ac:dyDescent="0.3">
      <c r="A15" s="5" t="s">
        <v>72</v>
      </c>
      <c r="C15" s="21">
        <f ca="1">(C7+C11)+(C8+C12)*INT(MAX(F21:F3512))</f>
        <v>58969.905758818102</v>
      </c>
      <c r="D15" s="11">
        <f>+C7+INT(MAX(F21:F1567))*C8+D11+D12*INT(MAX(F21:F4002))+D13*INT(MAX(F21:F4029)^2)</f>
        <v>58969.850875481818</v>
      </c>
      <c r="E15" s="67" t="s">
        <v>256</v>
      </c>
      <c r="F15" s="66">
        <v>1</v>
      </c>
      <c r="R15" t="s">
        <v>162</v>
      </c>
      <c r="S15" s="6">
        <v>0.2</v>
      </c>
      <c r="AA15" s="111" t="s">
        <v>48</v>
      </c>
      <c r="AB15" s="114">
        <f>(AB10-AB2)/AD2</f>
        <v>-12564.642519328365</v>
      </c>
      <c r="AC15" t="s">
        <v>37</v>
      </c>
      <c r="AE15" s="103"/>
      <c r="AW15">
        <v>-7400</v>
      </c>
      <c r="AX15">
        <f t="shared" si="0"/>
        <v>-0.12649239246309377</v>
      </c>
      <c r="AY15">
        <f t="shared" si="1"/>
        <v>-6.6504937613421605E-2</v>
      </c>
      <c r="AZ15">
        <f t="shared" si="2"/>
        <v>-5.9987454849672162E-2</v>
      </c>
      <c r="BA15">
        <f t="shared" si="3"/>
        <v>0.42577529114650514</v>
      </c>
      <c r="BB15">
        <f t="shared" si="4"/>
        <v>-0.96005876830971504</v>
      </c>
      <c r="BC15">
        <f t="shared" si="5"/>
        <v>0.25404955141823493</v>
      </c>
      <c r="BD15">
        <f t="shared" si="6"/>
        <v>0.1277124081294759</v>
      </c>
      <c r="BE15">
        <f t="shared" si="10"/>
        <v>6.7783502409318164</v>
      </c>
      <c r="BF15">
        <f t="shared" si="10"/>
        <v>6.7863668146151781</v>
      </c>
      <c r="BG15">
        <f t="shared" si="10"/>
        <v>6.7710067427214282</v>
      </c>
      <c r="BH15">
        <f t="shared" si="10"/>
        <v>6.800552028997795</v>
      </c>
      <c r="BI15">
        <f t="shared" si="10"/>
        <v>6.7441275596784251</v>
      </c>
      <c r="BJ15">
        <f t="shared" si="10"/>
        <v>6.8535039236747242</v>
      </c>
      <c r="BK15">
        <f t="shared" si="10"/>
        <v>6.646674362234771</v>
      </c>
      <c r="BL15">
        <f t="shared" si="8"/>
        <v>7.0644325891802531</v>
      </c>
    </row>
    <row r="16" spans="1:64" ht="15.75" x14ac:dyDescent="0.3">
      <c r="A16" s="5" t="s">
        <v>59</v>
      </c>
      <c r="C16" s="21">
        <f ca="1">+C8+C12</f>
        <v>1.734075949765898</v>
      </c>
      <c r="D16" s="64">
        <f>+C8+D12+2*D13*MAX(F21:F120)</f>
        <v>1.7340219967801229</v>
      </c>
      <c r="E16" s="67" t="s">
        <v>257</v>
      </c>
      <c r="F16" s="50">
        <f ca="1">NOW()+15018.5+$C$5/24</f>
        <v>60318.489011921301</v>
      </c>
      <c r="R16" t="s">
        <v>163</v>
      </c>
      <c r="S16" s="6">
        <v>0.1</v>
      </c>
      <c r="AA16" s="110" t="s">
        <v>49</v>
      </c>
      <c r="AB16" s="114">
        <f>365.24*AB8</f>
        <v>24227.614596930802</v>
      </c>
      <c r="AC16" t="s">
        <v>7</v>
      </c>
      <c r="AD16" s="11"/>
      <c r="AE16" s="103"/>
      <c r="AW16">
        <v>-7200</v>
      </c>
      <c r="AX16">
        <f t="shared" si="0"/>
        <v>-0.12350035014549166</v>
      </c>
      <c r="AY16">
        <f t="shared" si="1"/>
        <v>-6.5670624695441104E-2</v>
      </c>
      <c r="AZ16">
        <f t="shared" si="2"/>
        <v>-5.7829725450050558E-2</v>
      </c>
      <c r="BA16">
        <f t="shared" si="3"/>
        <v>0.43081497347194231</v>
      </c>
      <c r="BB16">
        <f t="shared" si="4"/>
        <v>-0.95066118972207336</v>
      </c>
      <c r="BC16">
        <f t="shared" si="5"/>
        <v>0.28590146534504346</v>
      </c>
      <c r="BD16">
        <f t="shared" si="6"/>
        <v>0.1439324868241332</v>
      </c>
      <c r="BE16">
        <f t="shared" si="10"/>
        <v>6.8382252233638123</v>
      </c>
      <c r="BF16">
        <f t="shared" si="10"/>
        <v>6.8451977549046878</v>
      </c>
      <c r="BG16">
        <f t="shared" si="10"/>
        <v>6.8313683973553205</v>
      </c>
      <c r="BH16">
        <f t="shared" si="10"/>
        <v>6.8589160957142159</v>
      </c>
      <c r="BI16">
        <f t="shared" si="10"/>
        <v>6.8044923892757785</v>
      </c>
      <c r="BJ16">
        <f t="shared" si="10"/>
        <v>6.9139340806454426</v>
      </c>
      <c r="BK16">
        <f t="shared" si="10"/>
        <v>6.7004668111976136</v>
      </c>
      <c r="BL16">
        <f t="shared" si="8"/>
        <v>7.1543713992608549</v>
      </c>
    </row>
    <row r="17" spans="1:64" ht="16.5" thickBot="1" x14ac:dyDescent="0.35">
      <c r="A17" s="23" t="s">
        <v>165</v>
      </c>
      <c r="C17">
        <f>COUNT(C21:C2170)</f>
        <v>333</v>
      </c>
      <c r="E17" s="67" t="s">
        <v>258</v>
      </c>
      <c r="F17" s="50">
        <f ca="1">ROUND(2*(F16-$C$7)/$C$8,0)/2+F15</f>
        <v>11910</v>
      </c>
      <c r="R17" t="s">
        <v>277</v>
      </c>
      <c r="S17" s="6">
        <v>1</v>
      </c>
      <c r="AA17" s="110" t="s">
        <v>50</v>
      </c>
      <c r="AB17" s="115">
        <f>AB13^3/AB8^2</f>
        <v>0.38989843908057442</v>
      </c>
      <c r="AE17" s="103"/>
      <c r="AW17">
        <v>-7000</v>
      </c>
      <c r="AX17">
        <f t="shared" si="0"/>
        <v>-0.12020264296963862</v>
      </c>
      <c r="AY17">
        <f t="shared" si="1"/>
        <v>-6.4770483308688481E-2</v>
      </c>
      <c r="AZ17">
        <f t="shared" si="2"/>
        <v>-5.543215966095013E-2</v>
      </c>
      <c r="BA17">
        <f t="shared" si="3"/>
        <v>0.43658567640284285</v>
      </c>
      <c r="BB17">
        <f t="shared" si="4"/>
        <v>-0.94001718775201881</v>
      </c>
      <c r="BC17">
        <f t="shared" si="5"/>
        <v>0.31858104418759603</v>
      </c>
      <c r="BD17">
        <f t="shared" si="6"/>
        <v>0.16065158887720302</v>
      </c>
      <c r="BE17">
        <f t="shared" si="10"/>
        <v>6.8988908321738398</v>
      </c>
      <c r="BF17">
        <f t="shared" si="10"/>
        <v>6.9046572918707767</v>
      </c>
      <c r="BG17">
        <f t="shared" si="10"/>
        <v>6.8927525633890152</v>
      </c>
      <c r="BH17">
        <f t="shared" si="10"/>
        <v>6.9174422051116373</v>
      </c>
      <c r="BI17">
        <f t="shared" si="10"/>
        <v>6.8667026831970217</v>
      </c>
      <c r="BJ17">
        <f t="shared" si="10"/>
        <v>6.9731219266823672</v>
      </c>
      <c r="BK17">
        <f t="shared" si="10"/>
        <v>6.7579284153201513</v>
      </c>
      <c r="BL17">
        <f t="shared" si="8"/>
        <v>7.2443102093414549</v>
      </c>
    </row>
    <row r="18" spans="1:64" ht="17.25" thickTop="1" thickBot="1" x14ac:dyDescent="0.35">
      <c r="A18" s="5" t="s">
        <v>261</v>
      </c>
      <c r="C18" s="147">
        <f ca="1">+C15</f>
        <v>58969.905758818102</v>
      </c>
      <c r="D18" s="148">
        <f ca="1">C16</f>
        <v>1.734075949765898</v>
      </c>
      <c r="E18" s="67" t="s">
        <v>259</v>
      </c>
      <c r="F18" s="11">
        <f ca="1">ROUND(2*(F16-$C$15)/$C$16,0)/2+F15</f>
        <v>778.5</v>
      </c>
      <c r="R18" t="s">
        <v>276</v>
      </c>
      <c r="S18" s="6">
        <v>1</v>
      </c>
      <c r="AA18" s="149" t="s">
        <v>51</v>
      </c>
      <c r="AB18" s="116">
        <f>2*PI()/(AB8*365.2422)*AD2</f>
        <v>4.4969405040300468E-4</v>
      </c>
      <c r="AC18" s="117" t="s">
        <v>29</v>
      </c>
      <c r="AD18" s="117"/>
      <c r="AE18" s="118"/>
      <c r="AW18">
        <v>-6800</v>
      </c>
      <c r="AX18">
        <f t="shared" si="0"/>
        <v>-0.11659735466115856</v>
      </c>
      <c r="AY18">
        <f t="shared" si="1"/>
        <v>-6.380451345316375E-2</v>
      </c>
      <c r="AZ18">
        <f t="shared" si="2"/>
        <v>-5.2792841207994802E-2</v>
      </c>
      <c r="BA18">
        <f t="shared" si="3"/>
        <v>0.44314774353976649</v>
      </c>
      <c r="BB18">
        <f t="shared" si="4"/>
        <v>-0.92802400357026416</v>
      </c>
      <c r="BC18">
        <f t="shared" si="5"/>
        <v>0.35218882841317789</v>
      </c>
      <c r="BD18">
        <f t="shared" si="6"/>
        <v>0.17793746301634997</v>
      </c>
      <c r="BE18">
        <f t="shared" si="10"/>
        <v>6.9604053857748678</v>
      </c>
      <c r="BF18">
        <f t="shared" si="10"/>
        <v>6.9649238944428475</v>
      </c>
      <c r="BG18">
        <f t="shared" si="10"/>
        <v>6.9551536795638151</v>
      </c>
      <c r="BH18">
        <f t="shared" si="10"/>
        <v>6.9763777984402306</v>
      </c>
      <c r="BI18">
        <f t="shared" si="10"/>
        <v>6.9307189575488328</v>
      </c>
      <c r="BJ18">
        <f t="shared" si="10"/>
        <v>7.0311973504998999</v>
      </c>
      <c r="BK18">
        <f t="shared" si="10"/>
        <v>6.8193217053433122</v>
      </c>
      <c r="BL18">
        <f t="shared" si="8"/>
        <v>7.3342490194220566</v>
      </c>
    </row>
    <row r="19" spans="1:64" ht="13.5" thickBot="1" x14ac:dyDescent="0.25">
      <c r="A19" s="5" t="s">
        <v>262</v>
      </c>
      <c r="C19" s="123">
        <f>+D15</f>
        <v>58969.850875481818</v>
      </c>
      <c r="D19" s="124">
        <f>+D16</f>
        <v>1.7340219967801229</v>
      </c>
      <c r="E19" s="67" t="s">
        <v>260</v>
      </c>
      <c r="F19" s="68">
        <f ca="1">+$C$15+$C$16*F18-15018.5-$C$5/24</f>
        <v>45301.050552377521</v>
      </c>
      <c r="AA19" s="119"/>
      <c r="AC19" s="119"/>
      <c r="AW19">
        <v>-6600</v>
      </c>
      <c r="AX19">
        <f t="shared" si="0"/>
        <v>-0.1126823797410568</v>
      </c>
      <c r="AY19">
        <f t="shared" si="1"/>
        <v>-6.2772715128866882E-2</v>
      </c>
      <c r="AZ19">
        <f t="shared" si="2"/>
        <v>-4.9909664612189923E-2</v>
      </c>
      <c r="BA19">
        <f t="shared" si="3"/>
        <v>0.45057281928736626</v>
      </c>
      <c r="BB19">
        <f t="shared" si="4"/>
        <v>-0.91455963817621433</v>
      </c>
      <c r="BC19">
        <f t="shared" si="5"/>
        <v>0.38684394341058631</v>
      </c>
      <c r="BD19">
        <f t="shared" si="6"/>
        <v>0.19587072820178683</v>
      </c>
      <c r="BE19">
        <f t="shared" si="10"/>
        <v>7.0228447350701444</v>
      </c>
      <c r="BF19">
        <f t="shared" si="10"/>
        <v>7.0261802240075761</v>
      </c>
      <c r="BG19">
        <f t="shared" si="10"/>
        <v>7.0185724467647246</v>
      </c>
      <c r="BH19">
        <f t="shared" si="10"/>
        <v>7.0360031382812309</v>
      </c>
      <c r="BI19">
        <f t="shared" si="10"/>
        <v>6.9964643639000483</v>
      </c>
      <c r="BJ19">
        <f t="shared" si="10"/>
        <v>7.088376004755637</v>
      </c>
      <c r="BK19">
        <f t="shared" si="10"/>
        <v>6.8848774300741322</v>
      </c>
      <c r="BL19">
        <f t="shared" si="8"/>
        <v>7.4241878295026567</v>
      </c>
    </row>
    <row r="20" spans="1:64" ht="15" thickBot="1" x14ac:dyDescent="0.25">
      <c r="A20" s="7" t="s">
        <v>60</v>
      </c>
      <c r="B20" s="7" t="s">
        <v>61</v>
      </c>
      <c r="C20" s="7" t="s">
        <v>62</v>
      </c>
      <c r="D20" s="7" t="s">
        <v>67</v>
      </c>
      <c r="E20" s="7" t="s">
        <v>63</v>
      </c>
      <c r="F20" s="7" t="s">
        <v>64</v>
      </c>
      <c r="G20" s="7" t="s">
        <v>65</v>
      </c>
      <c r="H20" s="10" t="s">
        <v>162</v>
      </c>
      <c r="I20" s="10" t="s">
        <v>163</v>
      </c>
      <c r="J20" s="10" t="s">
        <v>277</v>
      </c>
      <c r="K20" s="10" t="s">
        <v>276</v>
      </c>
      <c r="L20" s="10" t="s">
        <v>80</v>
      </c>
      <c r="M20" s="10" t="s">
        <v>81</v>
      </c>
      <c r="N20" s="10" t="s">
        <v>82</v>
      </c>
      <c r="O20" s="10" t="s">
        <v>77</v>
      </c>
      <c r="P20" s="10" t="s">
        <v>76</v>
      </c>
      <c r="Q20" s="7" t="s">
        <v>69</v>
      </c>
      <c r="S20" s="10" t="s">
        <v>1238</v>
      </c>
      <c r="U20" s="27" t="s">
        <v>177</v>
      </c>
      <c r="Z20" s="7" t="s">
        <v>64</v>
      </c>
      <c r="AA20" s="10" t="s">
        <v>38</v>
      </c>
      <c r="AB20" s="10" t="s">
        <v>40</v>
      </c>
      <c r="AC20" s="10" t="s">
        <v>41</v>
      </c>
      <c r="AD20" s="10" t="s">
        <v>32</v>
      </c>
      <c r="AE20" s="10" t="s">
        <v>52</v>
      </c>
      <c r="AF20" s="10" t="s">
        <v>6</v>
      </c>
      <c r="AG20" s="27"/>
      <c r="AH20" s="10" t="s">
        <v>14</v>
      </c>
      <c r="AI20" s="10" t="s">
        <v>15</v>
      </c>
      <c r="AJ20" s="10" t="s">
        <v>16</v>
      </c>
      <c r="AK20" s="10" t="s">
        <v>33</v>
      </c>
      <c r="AL20" s="10" t="s">
        <v>17</v>
      </c>
      <c r="AM20" s="10" t="s">
        <v>18</v>
      </c>
      <c r="AN20" s="7" t="s">
        <v>19</v>
      </c>
      <c r="AO20" s="7" t="s">
        <v>20</v>
      </c>
      <c r="AP20" s="7" t="s">
        <v>21</v>
      </c>
      <c r="AQ20" s="7" t="s">
        <v>22</v>
      </c>
      <c r="AR20" s="7" t="s">
        <v>23</v>
      </c>
      <c r="AS20" s="7" t="s">
        <v>24</v>
      </c>
      <c r="AT20" s="7" t="s">
        <v>25</v>
      </c>
      <c r="AU20" s="7" t="s">
        <v>217</v>
      </c>
      <c r="AV20" s="120"/>
      <c r="AW20">
        <v>-6400</v>
      </c>
      <c r="AX20">
        <f t="shared" si="0"/>
        <v>-0.10845504027670891</v>
      </c>
      <c r="AY20">
        <f t="shared" si="1"/>
        <v>-6.1675088335797892E-2</v>
      </c>
      <c r="AZ20">
        <f t="shared" si="2"/>
        <v>-4.6779951940911016E-2</v>
      </c>
      <c r="BA20">
        <f t="shared" si="3"/>
        <v>0.45894703598848086</v>
      </c>
      <c r="BB20">
        <f t="shared" si="4"/>
        <v>-0.89947742279204601</v>
      </c>
      <c r="BC20">
        <f t="shared" si="5"/>
        <v>0.42268961085878431</v>
      </c>
      <c r="BD20">
        <f t="shared" si="6"/>
        <v>0.21454874786513137</v>
      </c>
      <c r="BE20">
        <f t="shared" si="10"/>
        <v>7.0863078662395456</v>
      </c>
      <c r="BF20">
        <f t="shared" si="10"/>
        <v>7.0886078582013514</v>
      </c>
      <c r="BG20">
        <f t="shared" si="10"/>
        <v>7.083028207092001</v>
      </c>
      <c r="BH20">
        <f t="shared" si="10"/>
        <v>7.0966206897086952</v>
      </c>
      <c r="BI20">
        <f t="shared" si="10"/>
        <v>7.063833876538065</v>
      </c>
      <c r="BJ20">
        <f t="shared" si="10"/>
        <v>7.1449691418039718</v>
      </c>
      <c r="BK20">
        <f t="shared" si="10"/>
        <v>6.9547926911189286</v>
      </c>
      <c r="BL20">
        <f t="shared" si="8"/>
        <v>7.5141266395832584</v>
      </c>
    </row>
    <row r="21" spans="1:64" x14ac:dyDescent="0.2">
      <c r="A21" s="150" t="s">
        <v>285</v>
      </c>
      <c r="B21" s="151" t="s">
        <v>84</v>
      </c>
      <c r="C21" s="152">
        <v>22244.9</v>
      </c>
      <c r="D21" s="152" t="s">
        <v>163</v>
      </c>
      <c r="E21">
        <f t="shared" ref="E21:E84" si="11">+(C21-C$7)/C$8</f>
        <v>-10048.087497746545</v>
      </c>
      <c r="F21">
        <f t="shared" ref="F21:F84" si="12">ROUND(2*E21,0)/2</f>
        <v>-10048</v>
      </c>
      <c r="G21">
        <f>+C21-(C$7+F21*C$8)</f>
        <v>-0.15172159999565338</v>
      </c>
      <c r="I21">
        <f>+C21-(C$7+F21*C$8)</f>
        <v>-0.15172159999565338</v>
      </c>
      <c r="P21">
        <f t="shared" ref="P21:P84" si="13">+D$11+D$12*F21+D$13*F21^2</f>
        <v>-7.1345669890497829E-2</v>
      </c>
      <c r="Q21" s="2">
        <f t="shared" ref="Q21:Q84" si="14">+C21-15018.5</f>
        <v>7226.4000000000015</v>
      </c>
      <c r="R21">
        <f>+(P21-G21)^2</f>
        <v>6.46029014026885E-3</v>
      </c>
      <c r="S21" s="6">
        <f>S$16</f>
        <v>0.1</v>
      </c>
      <c r="Z21">
        <f t="shared" ref="Z21:Z84" si="15">F21</f>
        <v>-10048</v>
      </c>
      <c r="AA21" s="141">
        <f t="shared" ref="AA21:AA84" si="16">AB$3+AB$4*Z21+AB$5*Z21^2+AH21</f>
        <v>-0.13858860827654426</v>
      </c>
      <c r="AB21" s="141">
        <f>IF(S21&lt;&gt;0,G21-AH21, -9999)</f>
        <v>-8.4478661609606945E-2</v>
      </c>
      <c r="AC21" s="141">
        <f>+G21-P21</f>
        <v>-8.0375930105155549E-2</v>
      </c>
      <c r="AD21" s="141">
        <f>IF(S21&lt;&gt;0,G21-AA21, -9999)</f>
        <v>-1.3132991719109116E-2</v>
      </c>
      <c r="AE21" s="141">
        <f>+(G21-AA21)^2*S21</f>
        <v>1.7247547149418861E-5</v>
      </c>
      <c r="AF21">
        <f>IF(S21&lt;&gt;0,G21-P21, -9999)</f>
        <v>-8.0375930105155549E-2</v>
      </c>
      <c r="AG21" s="153"/>
      <c r="AH21">
        <f t="shared" ref="AH21:AH84" si="17">$AB$6*($AB$11/AI21*AJ21+$AB$12)</f>
        <v>-6.7242938386046433E-2</v>
      </c>
      <c r="AI21">
        <f t="shared" ref="AI21:AI84" si="18">1+$AB$7*COS(AL21)</f>
        <v>0.41169295241464698</v>
      </c>
      <c r="AJ21">
        <f t="shared" ref="AJ21:AJ84" si="19">SIN(AL21+RADIANS($AB$9))</f>
        <v>-0.99501762447648912</v>
      </c>
      <c r="AK21">
        <f t="shared" ref="AK21:AK84" si="20">$AB$7*SIN(AL21)</f>
        <v>7.6554509578432975E-2</v>
      </c>
      <c r="AL21">
        <f t="shared" ref="AL21:AL84" si="21">2*ATAN(AM21)</f>
        <v>-0.12939968813189942</v>
      </c>
      <c r="AM21">
        <f t="shared" ref="AM21:AM84" si="22">SQRT((1+$AB$7)/(1-$AB$7))*TAN(AN21/2)</f>
        <v>-6.4790274843702797E-2</v>
      </c>
      <c r="AN21" s="141">
        <f t="shared" ref="AN21:AT30" si="23">$AU21+$AB$7*SIN(AO21)</f>
        <v>6.0281115702627215</v>
      </c>
      <c r="AO21" s="141">
        <f t="shared" si="23"/>
        <v>6.0197801010074281</v>
      </c>
      <c r="AP21" s="141">
        <f t="shared" si="23"/>
        <v>6.0342972401394794</v>
      </c>
      <c r="AQ21" s="141">
        <f t="shared" si="23"/>
        <v>6.0089652025277474</v>
      </c>
      <c r="AR21" s="141">
        <f t="shared" si="23"/>
        <v>6.0530625493749968</v>
      </c>
      <c r="AS21" s="141">
        <f t="shared" si="23"/>
        <v>5.9759477345430501</v>
      </c>
      <c r="AT21" s="141">
        <f t="shared" si="23"/>
        <v>6.1098756031390344</v>
      </c>
      <c r="AU21" s="141">
        <f t="shared" ref="AU21:AU84" si="24">RADIANS($AB$9)+$AB$18*(F21-AB$15)</f>
        <v>5.8736427437130967</v>
      </c>
      <c r="AW21">
        <v>-6200</v>
      </c>
      <c r="AX21">
        <f t="shared" si="0"/>
        <v>-0.10391175133912206</v>
      </c>
      <c r="AY21">
        <f t="shared" si="1"/>
        <v>-6.051163307395678E-2</v>
      </c>
      <c r="AZ21">
        <f t="shared" si="2"/>
        <v>-4.340011826516528E-2</v>
      </c>
      <c r="BA21">
        <f t="shared" si="3"/>
        <v>0.46837490348559707</v>
      </c>
      <c r="BB21">
        <f t="shared" si="4"/>
        <v>-0.88259944096242249</v>
      </c>
      <c r="BC21">
        <f t="shared" si="5"/>
        <v>0.4598986613060444</v>
      </c>
      <c r="BD21">
        <f t="shared" si="6"/>
        <v>0.23408991578713353</v>
      </c>
      <c r="BE21">
        <f t="shared" si="10"/>
        <v>7.1509208743914101</v>
      </c>
      <c r="BF21">
        <f t="shared" si="10"/>
        <v>7.1523842660853463</v>
      </c>
      <c r="BG21">
        <f t="shared" si="10"/>
        <v>7.1485711701685544</v>
      </c>
      <c r="BH21">
        <f t="shared" si="10"/>
        <v>7.1585430692979024</v>
      </c>
      <c r="BI21">
        <f t="shared" si="10"/>
        <v>7.1327065203312117</v>
      </c>
      <c r="BJ21">
        <f t="shared" si="10"/>
        <v>7.201392032480606</v>
      </c>
      <c r="BK21">
        <f t="shared" si="10"/>
        <v>7.0292293496048872</v>
      </c>
      <c r="BL21">
        <f t="shared" si="8"/>
        <v>7.6040654496638593</v>
      </c>
    </row>
    <row r="22" spans="1:64" x14ac:dyDescent="0.2">
      <c r="A22" s="150" t="s">
        <v>291</v>
      </c>
      <c r="B22" s="151" t="s">
        <v>84</v>
      </c>
      <c r="C22" s="152">
        <v>25794.423999999999</v>
      </c>
      <c r="D22" s="152" t="s">
        <v>163</v>
      </c>
      <c r="E22">
        <f t="shared" si="11"/>
        <v>-8001.0793504842932</v>
      </c>
      <c r="F22">
        <f t="shared" si="12"/>
        <v>-8001</v>
      </c>
      <c r="G22">
        <f>+C22-(C$7+F22*C$8)</f>
        <v>-0.13759419999769307</v>
      </c>
      <c r="I22">
        <f>+C22-(C$7+F22*C$8)</f>
        <v>-0.13759419999769307</v>
      </c>
      <c r="P22">
        <f t="shared" si="13"/>
        <v>-6.8615924298260883E-2</v>
      </c>
      <c r="Q22" s="2">
        <f t="shared" si="14"/>
        <v>10775.923999999999</v>
      </c>
      <c r="R22">
        <f>+(P22-G22)^2</f>
        <v>4.758002518466877E-3</v>
      </c>
      <c r="S22" s="6">
        <f>S$16</f>
        <v>0.1</v>
      </c>
      <c r="Z22">
        <f t="shared" si="15"/>
        <v>-8001</v>
      </c>
      <c r="AA22" s="141">
        <f t="shared" si="16"/>
        <v>-0.13366727617979746</v>
      </c>
      <c r="AB22" s="141">
        <f>IF(S22&lt;&gt;0,G22-AH22, -9999)</f>
        <v>-7.254284811615648E-2</v>
      </c>
      <c r="AC22" s="141">
        <f>+G22-P22</f>
        <v>-6.8978275699432184E-2</v>
      </c>
      <c r="AD22" s="141">
        <f>IF(S22&lt;&gt;0,G22-AA22, -9999)</f>
        <v>-3.9269238178956112E-3</v>
      </c>
      <c r="AE22" s="141">
        <f>+(G22-AA22)^2*S22</f>
        <v>1.5420730671555845E-6</v>
      </c>
      <c r="AF22">
        <f>IF(S22&lt;&gt;0,G22-P22, -9999)</f>
        <v>-6.8978275699432184E-2</v>
      </c>
      <c r="AG22" s="153"/>
      <c r="AH22">
        <f t="shared" si="17"/>
        <v>-6.5051351881536587E-2</v>
      </c>
      <c r="AI22">
        <f t="shared" si="18"/>
        <v>0.4145462249446682</v>
      </c>
      <c r="AJ22">
        <f t="shared" si="19"/>
        <v>-0.9816229168645958</v>
      </c>
      <c r="AK22">
        <f t="shared" si="20"/>
        <v>-9.5966934143224616E-2</v>
      </c>
      <c r="AL22">
        <f t="shared" si="21"/>
        <v>0.16247398153047682</v>
      </c>
      <c r="AM22">
        <f t="shared" si="22"/>
        <v>8.1416170224546738E-2</v>
      </c>
      <c r="AN22" s="141">
        <f t="shared" si="23"/>
        <v>6.6027162888510347</v>
      </c>
      <c r="AO22" s="141">
        <f t="shared" si="23"/>
        <v>6.6117711946362396</v>
      </c>
      <c r="AP22" s="141">
        <f t="shared" si="23"/>
        <v>6.5956890875912499</v>
      </c>
      <c r="AQ22" s="141">
        <f t="shared" si="23"/>
        <v>6.6243127857783994</v>
      </c>
      <c r="AR22" s="141">
        <f t="shared" si="23"/>
        <v>6.5735505905823723</v>
      </c>
      <c r="AS22" s="141">
        <f t="shared" si="23"/>
        <v>6.6642037394489382</v>
      </c>
      <c r="AT22" s="141">
        <f t="shared" si="23"/>
        <v>6.5040391218507061</v>
      </c>
      <c r="AU22" s="141">
        <f t="shared" si="24"/>
        <v>6.7941664648880478</v>
      </c>
      <c r="AW22">
        <v>-6000</v>
      </c>
      <c r="AX22">
        <f t="shared" si="0"/>
        <v>-9.9047804996426292E-2</v>
      </c>
      <c r="AY22">
        <f t="shared" si="1"/>
        <v>-5.9282349343343546E-2</v>
      </c>
      <c r="AZ22">
        <f t="shared" si="2"/>
        <v>-3.9765455653082746E-2</v>
      </c>
      <c r="BA22">
        <f t="shared" si="3"/>
        <v>0.47898395833079555</v>
      </c>
      <c r="BB22">
        <f t="shared" si="4"/>
        <v>-0.86370871428121754</v>
      </c>
      <c r="BC22">
        <f t="shared" si="5"/>
        <v>0.49867913121131313</v>
      </c>
      <c r="BD22">
        <f t="shared" si="6"/>
        <v>0.25463854534919839</v>
      </c>
      <c r="BE22">
        <f t="shared" ref="BE22:BK31" si="25">$BL22+$AB$7*SIN(BF22)</f>
        <v>7.2168391994295167</v>
      </c>
      <c r="BF22">
        <f t="shared" si="25"/>
        <v>7.2176829151881527</v>
      </c>
      <c r="BG22">
        <f t="shared" si="25"/>
        <v>7.2152934787524963</v>
      </c>
      <c r="BH22">
        <f t="shared" si="25"/>
        <v>7.2220806348579893</v>
      </c>
      <c r="BI22">
        <f t="shared" si="25"/>
        <v>7.2029611148896988</v>
      </c>
      <c r="BJ22">
        <f t="shared" si="25"/>
        <v>7.2581699871158696</v>
      </c>
      <c r="BK22">
        <f t="shared" si="25"/>
        <v>7.1083127177694383</v>
      </c>
      <c r="BL22">
        <f t="shared" si="8"/>
        <v>7.6940042597444602</v>
      </c>
    </row>
    <row r="23" spans="1:64" x14ac:dyDescent="0.2">
      <c r="A23" s="150" t="s">
        <v>291</v>
      </c>
      <c r="B23" s="151" t="s">
        <v>84</v>
      </c>
      <c r="C23" s="152">
        <v>26082.225999999999</v>
      </c>
      <c r="D23" s="152" t="s">
        <v>163</v>
      </c>
      <c r="E23">
        <f t="shared" si="11"/>
        <v>-7835.1041271026879</v>
      </c>
      <c r="F23">
        <f t="shared" si="12"/>
        <v>-7835</v>
      </c>
      <c r="P23">
        <f t="shared" si="13"/>
        <v>-6.8092274850196949E-2</v>
      </c>
      <c r="Q23" s="2">
        <f t="shared" si="14"/>
        <v>11063.725999999999</v>
      </c>
      <c r="R23">
        <f>+(P23-U23)^2</f>
        <v>1.2648314402130602E-2</v>
      </c>
      <c r="U23">
        <f>+C23-(C$7+F23*C$8)</f>
        <v>-0.18055699999604258</v>
      </c>
      <c r="Z23">
        <f t="shared" si="15"/>
        <v>-7835</v>
      </c>
      <c r="AA23" s="141">
        <f t="shared" si="16"/>
        <v>-0.13195528708921547</v>
      </c>
      <c r="AB23" s="141">
        <f>IF(S23&lt;&gt;0,U23-AH23, -9999)</f>
        <v>-9999</v>
      </c>
      <c r="AC23" s="141"/>
      <c r="AD23" s="141">
        <f>IF(S23&lt;&gt;0,U23-AA23, -9999)</f>
        <v>-9999</v>
      </c>
      <c r="AE23" s="141">
        <f>+(U23-AA23)^2*S23</f>
        <v>0</v>
      </c>
      <c r="AF23">
        <f>IF(S23&lt;&gt;0,U23-P23, -9999)</f>
        <v>-9999</v>
      </c>
      <c r="AG23" s="153"/>
      <c r="AH23">
        <f t="shared" si="17"/>
        <v>-6.3863012239018524E-2</v>
      </c>
      <c r="AI23">
        <f t="shared" si="18"/>
        <v>0.4171001138587157</v>
      </c>
      <c r="AJ23">
        <f t="shared" si="19"/>
        <v>-0.97660038642591429</v>
      </c>
      <c r="AK23">
        <f t="shared" si="20"/>
        <v>-0.11042417267911461</v>
      </c>
      <c r="AL23">
        <f t="shared" si="21"/>
        <v>0.18722077045770658</v>
      </c>
      <c r="AM23">
        <f t="shared" si="22"/>
        <v>9.3884780013760674E-2</v>
      </c>
      <c r="AN23" s="141">
        <f t="shared" si="23"/>
        <v>6.6506279961680583</v>
      </c>
      <c r="AO23" s="141">
        <f t="shared" si="23"/>
        <v>6.6597985011260388</v>
      </c>
      <c r="AP23" s="141">
        <f t="shared" si="23"/>
        <v>6.643229407907155</v>
      </c>
      <c r="AQ23" s="141">
        <f t="shared" si="23"/>
        <v>6.6732454762585247</v>
      </c>
      <c r="AR23" s="141">
        <f t="shared" si="23"/>
        <v>6.6191176412592716</v>
      </c>
      <c r="AS23" s="141">
        <f t="shared" si="23"/>
        <v>6.7176075888482858</v>
      </c>
      <c r="AT23" s="141">
        <f t="shared" si="23"/>
        <v>6.5409022621143631</v>
      </c>
      <c r="AU23" s="141">
        <f t="shared" si="24"/>
        <v>6.8688156772549469</v>
      </c>
      <c r="AW23">
        <v>-5800</v>
      </c>
      <c r="AX23">
        <f t="shared" si="0"/>
        <v>-9.3857318732182754E-2</v>
      </c>
      <c r="AY23">
        <f t="shared" si="1"/>
        <v>-5.7987237143958183E-2</v>
      </c>
      <c r="AZ23">
        <f t="shared" si="2"/>
        <v>-3.5870081588224578E-2</v>
      </c>
      <c r="BA23">
        <f t="shared" si="3"/>
        <v>0.4909303210759326</v>
      </c>
      <c r="BB23">
        <f t="shared" si="4"/>
        <v>-0.84253990658432398</v>
      </c>
      <c r="BC23">
        <f t="shared" si="5"/>
        <v>0.53928029561965751</v>
      </c>
      <c r="BD23">
        <f t="shared" si="6"/>
        <v>0.27637075934557526</v>
      </c>
      <c r="BE23">
        <f t="shared" si="25"/>
        <v>7.2842484420393392</v>
      </c>
      <c r="BF23">
        <f t="shared" si="25"/>
        <v>7.284677107635086</v>
      </c>
      <c r="BG23">
        <f t="shared" si="25"/>
        <v>7.2833380838224224</v>
      </c>
      <c r="BH23">
        <f t="shared" si="25"/>
        <v>7.287530133109331</v>
      </c>
      <c r="BI23">
        <f t="shared" si="25"/>
        <v>7.2744961628300375</v>
      </c>
      <c r="BJ23">
        <f t="shared" si="25"/>
        <v>7.3159408417904856</v>
      </c>
      <c r="BK23">
        <f t="shared" si="25"/>
        <v>7.1921305459939733</v>
      </c>
      <c r="BL23">
        <f t="shared" si="8"/>
        <v>7.7839430698250611</v>
      </c>
    </row>
    <row r="24" spans="1:64" x14ac:dyDescent="0.2">
      <c r="A24" s="150" t="s">
        <v>291</v>
      </c>
      <c r="B24" s="151" t="s">
        <v>84</v>
      </c>
      <c r="C24" s="152">
        <v>26094.403999999999</v>
      </c>
      <c r="D24" s="152" t="s">
        <v>163</v>
      </c>
      <c r="E24">
        <f t="shared" si="11"/>
        <v>-7828.0810825430908</v>
      </c>
      <c r="F24">
        <f t="shared" si="12"/>
        <v>-7828</v>
      </c>
      <c r="G24">
        <f t="shared" ref="G24:G55" si="26">+C24-(C$7+F24*C$8)</f>
        <v>-0.14059759999872767</v>
      </c>
      <c r="I24">
        <f>+C24-(C$7+F24*C$8)</f>
        <v>-0.14059759999872767</v>
      </c>
      <c r="P24">
        <f t="shared" si="13"/>
        <v>-6.8069196768519302E-2</v>
      </c>
      <c r="Q24" s="2">
        <f t="shared" si="14"/>
        <v>11075.903999999999</v>
      </c>
      <c r="R24">
        <f t="shared" ref="R24:R55" si="27">+(P24-G24)^2</f>
        <v>5.2603692751236998E-3</v>
      </c>
      <c r="S24" s="6">
        <f>S$16</f>
        <v>0.1</v>
      </c>
      <c r="Z24">
        <f t="shared" si="15"/>
        <v>-7828</v>
      </c>
      <c r="AA24" s="141">
        <f t="shared" si="16"/>
        <v>-0.1318786054861886</v>
      </c>
      <c r="AB24" s="141">
        <f t="shared" ref="AB24:AB55" si="28">IF(S24&lt;&gt;0,G24-AH24, -9999)</f>
        <v>-7.6788191281058377E-2</v>
      </c>
      <c r="AC24" s="141">
        <f t="shared" ref="AC24:AC55" si="29">+G24-P24</f>
        <v>-7.2528403230208371E-2</v>
      </c>
      <c r="AD24" s="141">
        <f t="shared" ref="AD24:AD55" si="30">IF(S24&lt;&gt;0,G24-AA24, -9999)</f>
        <v>-8.7189945125390744E-3</v>
      </c>
      <c r="AE24" s="141">
        <f t="shared" ref="AE24:AE55" si="31">+(G24-AA24)^2*S24</f>
        <v>7.6020865309686487E-6</v>
      </c>
      <c r="AF24">
        <f t="shared" ref="AF24:AF55" si="32">IF(S24&lt;&gt;0,G24-P24, -9999)</f>
        <v>-7.2528403230208371E-2</v>
      </c>
      <c r="AG24" s="153"/>
      <c r="AH24">
        <f t="shared" si="17"/>
        <v>-6.3809408717669297E-2</v>
      </c>
      <c r="AI24">
        <f t="shared" si="18"/>
        <v>0.41721659119710486</v>
      </c>
      <c r="AJ24">
        <f t="shared" si="19"/>
        <v>-0.97637362300935948</v>
      </c>
      <c r="AK24">
        <f t="shared" si="20"/>
        <v>-0.11103726221168642</v>
      </c>
      <c r="AL24">
        <f t="shared" si="21"/>
        <v>0.18827266762171257</v>
      </c>
      <c r="AM24">
        <f t="shared" si="22"/>
        <v>9.4415390741379848E-2</v>
      </c>
      <c r="AN24" s="141">
        <f t="shared" si="23"/>
        <v>6.652657880871371</v>
      </c>
      <c r="AO24" s="141">
        <f t="shared" si="23"/>
        <v>6.6618257743176903</v>
      </c>
      <c r="AP24" s="141">
        <f t="shared" si="23"/>
        <v>6.645248421571825</v>
      </c>
      <c r="AQ24" s="141">
        <f t="shared" si="23"/>
        <v>6.6753036392858718</v>
      </c>
      <c r="AR24" s="141">
        <f t="shared" si="23"/>
        <v>6.6210638220396163</v>
      </c>
      <c r="AS24" s="141">
        <f t="shared" si="23"/>
        <v>6.719841684134745</v>
      </c>
      <c r="AT24" s="141">
        <f t="shared" si="23"/>
        <v>6.5424954235709789</v>
      </c>
      <c r="AU24" s="141">
        <f t="shared" si="24"/>
        <v>6.8719635356077671</v>
      </c>
      <c r="AW24">
        <v>-5600</v>
      </c>
      <c r="AX24">
        <f t="shared" si="0"/>
        <v>-8.8333357619417463E-2</v>
      </c>
      <c r="AY24">
        <f t="shared" si="1"/>
        <v>-5.6626296475800697E-2</v>
      </c>
      <c r="AZ24">
        <f t="shared" si="2"/>
        <v>-3.1707061143616759E-2</v>
      </c>
      <c r="BA24">
        <f t="shared" si="3"/>
        <v>0.50440547260816371</v>
      </c>
      <c r="BB24">
        <f t="shared" si="4"/>
        <v>-0.81876802495810197</v>
      </c>
      <c r="BC24">
        <f t="shared" si="5"/>
        <v>0.58199984034421814</v>
      </c>
      <c r="BD24">
        <f t="shared" si="6"/>
        <v>0.29950207521879074</v>
      </c>
      <c r="BE24">
        <f t="shared" si="25"/>
        <v>7.3533645360536894</v>
      </c>
      <c r="BF24">
        <f t="shared" si="25"/>
        <v>7.3535477380791185</v>
      </c>
      <c r="BG24">
        <f t="shared" si="25"/>
        <v>7.3529045191302629</v>
      </c>
      <c r="BH24">
        <f t="shared" si="25"/>
        <v>7.3551661944086755</v>
      </c>
      <c r="BI24">
        <f t="shared" si="25"/>
        <v>7.3472545970121663</v>
      </c>
      <c r="BJ24">
        <f t="shared" si="25"/>
        <v>7.3754526759107497</v>
      </c>
      <c r="BK24">
        <f t="shared" si="25"/>
        <v>7.2807323134702644</v>
      </c>
      <c r="BL24">
        <f t="shared" si="8"/>
        <v>7.873881879905662</v>
      </c>
    </row>
    <row r="25" spans="1:64" x14ac:dyDescent="0.2">
      <c r="A25" s="150" t="s">
        <v>291</v>
      </c>
      <c r="B25" s="151" t="s">
        <v>84</v>
      </c>
      <c r="C25" s="152">
        <v>26120.416000000001</v>
      </c>
      <c r="D25" s="152" t="s">
        <v>163</v>
      </c>
      <c r="E25">
        <f t="shared" si="11"/>
        <v>-7813.0799793172519</v>
      </c>
      <c r="F25">
        <f t="shared" si="12"/>
        <v>-7813</v>
      </c>
      <c r="G25">
        <f t="shared" si="26"/>
        <v>-0.13868459999503102</v>
      </c>
      <c r="I25">
        <f>+C25-(C$7+F25*C$8)</f>
        <v>-0.13868459999503102</v>
      </c>
      <c r="P25">
        <f t="shared" si="13"/>
        <v>-6.8019472193919225E-2</v>
      </c>
      <c r="Q25" s="2">
        <f t="shared" si="14"/>
        <v>11101.916000000001</v>
      </c>
      <c r="R25">
        <f t="shared" si="27"/>
        <v>4.9935602871474631E-3</v>
      </c>
      <c r="S25" s="6">
        <f>S$16</f>
        <v>0.1</v>
      </c>
      <c r="Z25">
        <f t="shared" si="15"/>
        <v>-7813</v>
      </c>
      <c r="AA25" s="141">
        <f t="shared" si="16"/>
        <v>-0.13171305992766535</v>
      </c>
      <c r="AB25" s="141">
        <f t="shared" si="28"/>
        <v>-7.4991012261284892E-2</v>
      </c>
      <c r="AC25" s="141">
        <f t="shared" si="29"/>
        <v>-7.0665127801111796E-2</v>
      </c>
      <c r="AD25" s="141">
        <f t="shared" si="30"/>
        <v>-6.9715400673656669E-3</v>
      </c>
      <c r="AE25" s="141">
        <f t="shared" si="31"/>
        <v>4.8602370910884892E-6</v>
      </c>
      <c r="AF25">
        <f t="shared" si="32"/>
        <v>-7.0665127801111796E-2</v>
      </c>
      <c r="AG25" s="153"/>
      <c r="AH25">
        <f t="shared" si="17"/>
        <v>-6.3693587733746129E-2</v>
      </c>
      <c r="AI25">
        <f t="shared" si="18"/>
        <v>0.4174686235722268</v>
      </c>
      <c r="AJ25">
        <f t="shared" si="19"/>
        <v>-0.97588354538486943</v>
      </c>
      <c r="AK25">
        <f t="shared" si="20"/>
        <v>-0.1123519944306874</v>
      </c>
      <c r="AL25">
        <f t="shared" si="21"/>
        <v>0.19052910798929656</v>
      </c>
      <c r="AM25">
        <f t="shared" si="22"/>
        <v>9.5553789926839744E-2</v>
      </c>
      <c r="AN25" s="141">
        <f t="shared" si="23"/>
        <v>6.6570102966651437</v>
      </c>
      <c r="AO25" s="141">
        <f t="shared" si="23"/>
        <v>6.6661706181711109</v>
      </c>
      <c r="AP25" s="141">
        <f t="shared" si="23"/>
        <v>6.6495788573646006</v>
      </c>
      <c r="AQ25" s="141">
        <f t="shared" si="23"/>
        <v>6.6797126402074998</v>
      </c>
      <c r="AR25" s="141">
        <f t="shared" si="23"/>
        <v>6.6252411193772414</v>
      </c>
      <c r="AS25" s="141">
        <f t="shared" si="23"/>
        <v>6.7246240248149389</v>
      </c>
      <c r="AT25" s="141">
        <f t="shared" si="23"/>
        <v>6.5459203540775928</v>
      </c>
      <c r="AU25" s="141">
        <f t="shared" si="24"/>
        <v>6.8787089463638127</v>
      </c>
      <c r="AW25">
        <v>-5400</v>
      </c>
      <c r="AX25">
        <f t="shared" si="0"/>
        <v>-8.246819903671683E-2</v>
      </c>
      <c r="AY25">
        <f t="shared" si="1"/>
        <v>-5.5199527338871096E-2</v>
      </c>
      <c r="AZ25">
        <f t="shared" si="2"/>
        <v>-2.7268671697845737E-2</v>
      </c>
      <c r="BA25">
        <f t="shared" si="3"/>
        <v>0.51964480898988286</v>
      </c>
      <c r="BB25">
        <f t="shared" si="4"/>
        <v>-0.79199417764294811</v>
      </c>
      <c r="BC25">
        <f t="shared" si="5"/>
        <v>0.62719330599545575</v>
      </c>
      <c r="BD25">
        <f t="shared" si="6"/>
        <v>0.32429780092353178</v>
      </c>
      <c r="BE25">
        <f t="shared" si="25"/>
        <v>7.4244344631447827</v>
      </c>
      <c r="BF25">
        <f t="shared" si="25"/>
        <v>7.4244946718160181</v>
      </c>
      <c r="BG25">
        <f t="shared" si="25"/>
        <v>7.4242510153179531</v>
      </c>
      <c r="BH25">
        <f t="shared" si="25"/>
        <v>7.4252378613308334</v>
      </c>
      <c r="BI25">
        <f t="shared" si="25"/>
        <v>7.4212540204135644</v>
      </c>
      <c r="BJ25">
        <f t="shared" si="25"/>
        <v>7.4375555224241579</v>
      </c>
      <c r="BK25">
        <f t="shared" si="25"/>
        <v>7.3741288282335224</v>
      </c>
      <c r="BL25">
        <f t="shared" si="8"/>
        <v>7.9638206899862629</v>
      </c>
    </row>
    <row r="26" spans="1:64" x14ac:dyDescent="0.2">
      <c r="A26" s="150" t="s">
        <v>291</v>
      </c>
      <c r="B26" s="151" t="s">
        <v>84</v>
      </c>
      <c r="C26" s="152">
        <v>26212.319</v>
      </c>
      <c r="D26" s="152" t="s">
        <v>163</v>
      </c>
      <c r="E26">
        <f t="shared" si="11"/>
        <v>-7760.0795798952904</v>
      </c>
      <c r="F26">
        <f t="shared" si="12"/>
        <v>-7760</v>
      </c>
      <c r="G26">
        <f t="shared" si="26"/>
        <v>-0.13799199999630218</v>
      </c>
      <c r="I26">
        <f>+C26-(C$7+F26*C$8)</f>
        <v>-0.13799199999630218</v>
      </c>
      <c r="P26">
        <f t="shared" si="13"/>
        <v>-6.7840813124480745E-2</v>
      </c>
      <c r="Q26" s="2">
        <f t="shared" si="14"/>
        <v>11193.819</v>
      </c>
      <c r="R26">
        <f t="shared" si="27"/>
        <v>4.9211890195252125E-3</v>
      </c>
      <c r="S26" s="6">
        <f>S$16</f>
        <v>0.1</v>
      </c>
      <c r="Z26">
        <f t="shared" si="15"/>
        <v>-7760</v>
      </c>
      <c r="AA26" s="141">
        <f t="shared" si="16"/>
        <v>-0.13111470401974248</v>
      </c>
      <c r="AB26" s="141">
        <f t="shared" si="28"/>
        <v>-7.4718109101040445E-2</v>
      </c>
      <c r="AC26" s="141">
        <f t="shared" si="29"/>
        <v>-7.0151186871821439E-2</v>
      </c>
      <c r="AD26" s="141">
        <f t="shared" si="30"/>
        <v>-6.8772959765596997E-3</v>
      </c>
      <c r="AE26" s="141">
        <f t="shared" si="31"/>
        <v>4.7297199949204234E-6</v>
      </c>
      <c r="AF26">
        <f t="shared" si="32"/>
        <v>-7.0151186871821439E-2</v>
      </c>
      <c r="AG26" s="153"/>
      <c r="AH26">
        <f t="shared" si="17"/>
        <v>-6.3273890895261739E-2</v>
      </c>
      <c r="AI26">
        <f t="shared" si="18"/>
        <v>0.41838596750425394</v>
      </c>
      <c r="AJ26">
        <f t="shared" si="19"/>
        <v>-0.97410620126244152</v>
      </c>
      <c r="AK26">
        <f t="shared" si="20"/>
        <v>-0.11700808681209325</v>
      </c>
      <c r="AL26">
        <f t="shared" si="21"/>
        <v>0.19852822479838106</v>
      </c>
      <c r="AM26">
        <f t="shared" si="22"/>
        <v>9.9591431013074536E-2</v>
      </c>
      <c r="AN26" s="141">
        <f t="shared" si="23"/>
        <v>6.672418204547216</v>
      </c>
      <c r="AO26" s="141">
        <f t="shared" si="23"/>
        <v>6.6815305397457312</v>
      </c>
      <c r="AP26" s="141">
        <f t="shared" si="23"/>
        <v>6.6649234752908049</v>
      </c>
      <c r="AQ26" s="141">
        <f t="shared" si="23"/>
        <v>6.6952768430837475</v>
      </c>
      <c r="AR26" s="141">
        <f t="shared" si="23"/>
        <v>6.6400770919417367</v>
      </c>
      <c r="AS26" s="141">
        <f t="shared" si="23"/>
        <v>6.741466435361378</v>
      </c>
      <c r="AT26" s="141">
        <f t="shared" si="23"/>
        <v>6.5581440612119026</v>
      </c>
      <c r="AU26" s="141">
        <f t="shared" si="24"/>
        <v>6.9025427310351724</v>
      </c>
      <c r="AW26">
        <v>-5200</v>
      </c>
      <c r="AX26">
        <f t="shared" si="0"/>
        <v>-7.6253677540318074E-2</v>
      </c>
      <c r="AY26">
        <f t="shared" si="1"/>
        <v>-5.3706929733169345E-2</v>
      </c>
      <c r="AZ26">
        <f t="shared" si="2"/>
        <v>-2.2546747807148729E-2</v>
      </c>
      <c r="BA26">
        <f t="shared" si="3"/>
        <v>0.5369388778983617</v>
      </c>
      <c r="BB26">
        <f t="shared" si="4"/>
        <v>-0.76172687693327612</v>
      </c>
      <c r="BC26">
        <f t="shared" si="5"/>
        <v>0.67528742433687194</v>
      </c>
      <c r="BD26">
        <f t="shared" si="6"/>
        <v>0.35108795142580662</v>
      </c>
      <c r="BE26">
        <f t="shared" si="25"/>
        <v>7.497738957493798</v>
      </c>
      <c r="BF26">
        <f t="shared" si="25"/>
        <v>7.4977509274634002</v>
      </c>
      <c r="BG26">
        <f t="shared" si="25"/>
        <v>7.4976930776128103</v>
      </c>
      <c r="BH26">
        <f t="shared" si="25"/>
        <v>7.4979727443990791</v>
      </c>
      <c r="BI26">
        <f t="shared" si="25"/>
        <v>7.4966226775239964</v>
      </c>
      <c r="BJ26">
        <f t="shared" si="25"/>
        <v>7.5031859525107949</v>
      </c>
      <c r="BK26">
        <f t="shared" si="25"/>
        <v>7.47229213979523</v>
      </c>
      <c r="BL26">
        <f t="shared" si="8"/>
        <v>8.0537595000668638</v>
      </c>
    </row>
    <row r="27" spans="1:64" x14ac:dyDescent="0.2">
      <c r="A27" s="150" t="s">
        <v>291</v>
      </c>
      <c r="B27" s="151" t="s">
        <v>84</v>
      </c>
      <c r="C27" s="152">
        <v>26219.254000000001</v>
      </c>
      <c r="D27" s="152" t="s">
        <v>163</v>
      </c>
      <c r="E27">
        <f t="shared" si="11"/>
        <v>-7756.0801699740541</v>
      </c>
      <c r="F27">
        <f t="shared" si="12"/>
        <v>-7756</v>
      </c>
      <c r="G27">
        <f t="shared" si="26"/>
        <v>-0.1390151999949012</v>
      </c>
      <c r="I27">
        <f>+C27-(C$7+F27*C$8)</f>
        <v>-0.1390151999949012</v>
      </c>
      <c r="P27">
        <f t="shared" si="13"/>
        <v>-6.7827141809990901E-2</v>
      </c>
      <c r="Q27" s="2">
        <f t="shared" si="14"/>
        <v>11200.754000000001</v>
      </c>
      <c r="R27">
        <f t="shared" si="27"/>
        <v>5.0677396281381733E-3</v>
      </c>
      <c r="S27" s="6">
        <f>S$16</f>
        <v>0.1</v>
      </c>
      <c r="Z27">
        <f t="shared" si="15"/>
        <v>-7756</v>
      </c>
      <c r="AA27" s="141">
        <f t="shared" si="16"/>
        <v>-0.1310686944462367</v>
      </c>
      <c r="AB27" s="141">
        <f t="shared" si="28"/>
        <v>-7.5773647358655383E-2</v>
      </c>
      <c r="AC27" s="141">
        <f t="shared" si="29"/>
        <v>-7.1188058184910294E-2</v>
      </c>
      <c r="AD27" s="141">
        <f t="shared" si="30"/>
        <v>-7.9465055486644953E-3</v>
      </c>
      <c r="AE27" s="141">
        <f t="shared" si="31"/>
        <v>6.3146950434955615E-6</v>
      </c>
      <c r="AF27">
        <f t="shared" si="32"/>
        <v>-7.1188058184910294E-2</v>
      </c>
      <c r="AG27" s="153"/>
      <c r="AH27">
        <f t="shared" si="17"/>
        <v>-6.3241552636245812E-2</v>
      </c>
      <c r="AI27">
        <f t="shared" si="18"/>
        <v>0.41845691080975045</v>
      </c>
      <c r="AJ27">
        <f t="shared" si="19"/>
        <v>-0.97396914725314554</v>
      </c>
      <c r="AK27">
        <f t="shared" si="20"/>
        <v>-0.11736017463539612</v>
      </c>
      <c r="AL27">
        <f t="shared" si="21"/>
        <v>0.19913362505942039</v>
      </c>
      <c r="AM27">
        <f t="shared" si="22"/>
        <v>9.9897142686076551E-2</v>
      </c>
      <c r="AN27" s="141">
        <f t="shared" si="23"/>
        <v>6.6735829409950602</v>
      </c>
      <c r="AO27" s="141">
        <f t="shared" si="23"/>
        <v>6.682690333687999</v>
      </c>
      <c r="AP27" s="141">
        <f t="shared" si="23"/>
        <v>6.6660843443753093</v>
      </c>
      <c r="AQ27" s="141">
        <f t="shared" si="23"/>
        <v>6.696450626931485</v>
      </c>
      <c r="AR27" s="141">
        <f t="shared" si="23"/>
        <v>6.6412016501988704</v>
      </c>
      <c r="AS27" s="141">
        <f t="shared" si="23"/>
        <v>6.742734039087483</v>
      </c>
      <c r="AT27" s="141">
        <f t="shared" si="23"/>
        <v>6.5590744626379509</v>
      </c>
      <c r="AU27" s="141">
        <f t="shared" si="24"/>
        <v>6.9043415072367837</v>
      </c>
      <c r="AW27">
        <v>-5000</v>
      </c>
      <c r="AX27">
        <f t="shared" si="0"/>
        <v>-6.9681542187071094E-2</v>
      </c>
      <c r="AY27">
        <f t="shared" si="1"/>
        <v>-5.21485036586955E-2</v>
      </c>
      <c r="AZ27">
        <f t="shared" si="2"/>
        <v>-1.7533038528375601E-2</v>
      </c>
      <c r="BA27">
        <f t="shared" si="3"/>
        <v>0.55664863954438226</v>
      </c>
      <c r="BB27">
        <f t="shared" si="4"/>
        <v>-0.72735665292752061</v>
      </c>
      <c r="BC27">
        <f t="shared" si="5"/>
        <v>0.72679950288015327</v>
      </c>
      <c r="BD27">
        <f t="shared" si="6"/>
        <v>0.38028926515331546</v>
      </c>
      <c r="BE27">
        <f t="shared" si="25"/>
        <v>7.5735986654425123</v>
      </c>
      <c r="BF27">
        <f t="shared" si="25"/>
        <v>7.5735984497606266</v>
      </c>
      <c r="BG27">
        <f t="shared" si="25"/>
        <v>7.5735997635259444</v>
      </c>
      <c r="BH27">
        <f t="shared" si="25"/>
        <v>7.5735917611883519</v>
      </c>
      <c r="BI27">
        <f t="shared" si="25"/>
        <v>7.5736405080510272</v>
      </c>
      <c r="BJ27">
        <f t="shared" si="25"/>
        <v>7.5733436905921856</v>
      </c>
      <c r="BK27">
        <f t="shared" si="25"/>
        <v>7.5751557650819841</v>
      </c>
      <c r="BL27">
        <f t="shared" si="8"/>
        <v>8.1436983101474638</v>
      </c>
    </row>
    <row r="28" spans="1:64" x14ac:dyDescent="0.2">
      <c r="A28" s="150" t="s">
        <v>309</v>
      </c>
      <c r="B28" s="151" t="s">
        <v>84</v>
      </c>
      <c r="C28" s="152">
        <v>27162.563999999998</v>
      </c>
      <c r="D28" s="152" t="s">
        <v>163</v>
      </c>
      <c r="E28">
        <f t="shared" si="11"/>
        <v>-7212.0739157850558</v>
      </c>
      <c r="F28">
        <f t="shared" si="12"/>
        <v>-7212</v>
      </c>
      <c r="G28">
        <f t="shared" si="26"/>
        <v>-0.12817039999936242</v>
      </c>
      <c r="H28">
        <f t="shared" ref="H28:H47" si="33">+C28-(C$7+F28*C$8)</f>
        <v>-0.12817039999936242</v>
      </c>
      <c r="P28">
        <f t="shared" si="13"/>
        <v>-6.5722539833339325E-2</v>
      </c>
      <c r="Q28" s="2">
        <f t="shared" si="14"/>
        <v>12144.063999999998</v>
      </c>
      <c r="R28">
        <f t="shared" si="27"/>
        <v>3.8997352393151737E-3</v>
      </c>
      <c r="S28" s="6">
        <f t="shared" ref="S28:S47" si="34">S$15</f>
        <v>0.2</v>
      </c>
      <c r="Z28">
        <f t="shared" si="15"/>
        <v>-7212</v>
      </c>
      <c r="AA28" s="141">
        <f t="shared" si="16"/>
        <v>-0.1236884731238457</v>
      </c>
      <c r="AB28" s="141">
        <f t="shared" si="28"/>
        <v>-7.0204466708856036E-2</v>
      </c>
      <c r="AC28" s="141">
        <f t="shared" si="29"/>
        <v>-6.2447860166023092E-2</v>
      </c>
      <c r="AD28" s="141">
        <f t="shared" si="30"/>
        <v>-4.4819268755167119E-3</v>
      </c>
      <c r="AE28" s="141">
        <f t="shared" si="31"/>
        <v>4.0175337034957989E-6</v>
      </c>
      <c r="AF28">
        <f t="shared" si="32"/>
        <v>-6.2447860166023092E-2</v>
      </c>
      <c r="AG28" s="153"/>
      <c r="AH28">
        <f t="shared" si="17"/>
        <v>-5.796593329050638E-2</v>
      </c>
      <c r="AI28">
        <f t="shared" si="18"/>
        <v>0.43049252957605832</v>
      </c>
      <c r="AJ28">
        <f t="shared" si="19"/>
        <v>-0.95125925376516662</v>
      </c>
      <c r="AK28">
        <f t="shared" si="20"/>
        <v>-0.16621376689887146</v>
      </c>
      <c r="AL28">
        <f t="shared" si="21"/>
        <v>0.28396793397625864</v>
      </c>
      <c r="AM28">
        <f t="shared" si="22"/>
        <v>0.14294583006459854</v>
      </c>
      <c r="AN28" s="141">
        <f t="shared" si="23"/>
        <v>6.8346109403378454</v>
      </c>
      <c r="AO28" s="141">
        <f t="shared" si="23"/>
        <v>6.8416519090206656</v>
      </c>
      <c r="AP28" s="141">
        <f t="shared" si="23"/>
        <v>6.8277178134663847</v>
      </c>
      <c r="AQ28" s="141">
        <f t="shared" si="23"/>
        <v>6.8554119501573858</v>
      </c>
      <c r="AR28" s="141">
        <f t="shared" si="23"/>
        <v>6.800818278659996</v>
      </c>
      <c r="AS28" s="141">
        <f t="shared" si="23"/>
        <v>6.9103441911192558</v>
      </c>
      <c r="AT28" s="141">
        <f t="shared" si="23"/>
        <v>6.6971385666149654</v>
      </c>
      <c r="AU28" s="141">
        <f t="shared" si="24"/>
        <v>7.148975070656018</v>
      </c>
      <c r="AW28">
        <v>-4800</v>
      </c>
      <c r="AX28">
        <f t="shared" si="0"/>
        <v>-6.2743794577552581E-2</v>
      </c>
      <c r="AY28">
        <f t="shared" si="1"/>
        <v>-5.0524249115449518E-2</v>
      </c>
      <c r="AZ28">
        <f t="shared" si="2"/>
        <v>-1.2219545462103068E-2</v>
      </c>
      <c r="BA28">
        <f t="shared" si="3"/>
        <v>0.5792266239729118</v>
      </c>
      <c r="BB28">
        <f t="shared" si="4"/>
        <v>-0.68812089028640899</v>
      </c>
      <c r="BC28">
        <f t="shared" si="5"/>
        <v>0.78236561590380371</v>
      </c>
      <c r="BD28">
        <f t="shared" si="6"/>
        <v>0.4124382508235408</v>
      </c>
      <c r="BE28">
        <f t="shared" si="25"/>
        <v>7.6523849485871835</v>
      </c>
      <c r="BF28">
        <f t="shared" si="25"/>
        <v>7.652384202424833</v>
      </c>
      <c r="BG28">
        <f t="shared" si="25"/>
        <v>7.6523904837390777</v>
      </c>
      <c r="BH28">
        <f t="shared" si="25"/>
        <v>7.6523376126555958</v>
      </c>
      <c r="BI28">
        <f t="shared" si="25"/>
        <v>7.652783066990362</v>
      </c>
      <c r="BJ28">
        <f t="shared" si="25"/>
        <v>7.6490598601423319</v>
      </c>
      <c r="BK28">
        <f t="shared" si="25"/>
        <v>7.6826152258539802</v>
      </c>
      <c r="BL28">
        <f t="shared" si="8"/>
        <v>8.2336371202280656</v>
      </c>
    </row>
    <row r="29" spans="1:64" x14ac:dyDescent="0.2">
      <c r="A29" s="150" t="s">
        <v>313</v>
      </c>
      <c r="B29" s="151" t="s">
        <v>84</v>
      </c>
      <c r="C29" s="152">
        <v>27188.576000000001</v>
      </c>
      <c r="D29" s="152" t="s">
        <v>163</v>
      </c>
      <c r="E29">
        <f t="shared" si="11"/>
        <v>-7197.0728125592177</v>
      </c>
      <c r="F29">
        <f t="shared" si="12"/>
        <v>-7197</v>
      </c>
      <c r="G29">
        <f t="shared" si="26"/>
        <v>-0.12625739999566576</v>
      </c>
      <c r="H29">
        <f t="shared" si="33"/>
        <v>-0.12625739999566576</v>
      </c>
      <c r="P29">
        <f t="shared" si="13"/>
        <v>-6.5657608882452867E-2</v>
      </c>
      <c r="Q29" s="2">
        <f t="shared" si="14"/>
        <v>12170.076000000001</v>
      </c>
      <c r="R29">
        <f t="shared" si="27"/>
        <v>3.6723346829650367E-3</v>
      </c>
      <c r="S29" s="6">
        <f t="shared" si="34"/>
        <v>0.2</v>
      </c>
      <c r="Z29">
        <f t="shared" si="15"/>
        <v>-7197</v>
      </c>
      <c r="AA29" s="141">
        <f t="shared" si="16"/>
        <v>-0.12345314747225269</v>
      </c>
      <c r="AB29" s="141">
        <f t="shared" si="28"/>
        <v>-6.8461861405865937E-2</v>
      </c>
      <c r="AC29" s="141">
        <f t="shared" si="29"/>
        <v>-6.0599791113212897E-2</v>
      </c>
      <c r="AD29" s="141">
        <f t="shared" si="30"/>
        <v>-2.80425252341307E-3</v>
      </c>
      <c r="AE29" s="141">
        <f t="shared" si="31"/>
        <v>1.5727664430137142E-6</v>
      </c>
      <c r="AF29">
        <f t="shared" si="32"/>
        <v>-6.0599791113212897E-2</v>
      </c>
      <c r="AG29" s="153"/>
      <c r="AH29">
        <f t="shared" si="17"/>
        <v>-5.7795538589799834E-2</v>
      </c>
      <c r="AI29">
        <f t="shared" si="18"/>
        <v>0.43089599477057605</v>
      </c>
      <c r="AJ29">
        <f t="shared" si="19"/>
        <v>-0.95051097408543184</v>
      </c>
      <c r="AK29">
        <f t="shared" si="20"/>
        <v>-0.16758999494962976</v>
      </c>
      <c r="AL29">
        <f t="shared" si="21"/>
        <v>0.28638531235333459</v>
      </c>
      <c r="AM29">
        <f t="shared" si="22"/>
        <v>0.14417943075481868</v>
      </c>
      <c r="AN29" s="141">
        <f t="shared" si="23"/>
        <v>6.8391292379104645</v>
      </c>
      <c r="AO29" s="141">
        <f t="shared" si="23"/>
        <v>6.8460845679876234</v>
      </c>
      <c r="AP29" s="141">
        <f t="shared" si="23"/>
        <v>6.8322816187980013</v>
      </c>
      <c r="AQ29" s="141">
        <f t="shared" si="23"/>
        <v>6.8597922193786793</v>
      </c>
      <c r="AR29" s="141">
        <f t="shared" si="23"/>
        <v>6.8054119572268386</v>
      </c>
      <c r="AS29" s="141">
        <f t="shared" si="23"/>
        <v>6.914830849951584</v>
      </c>
      <c r="AT29" s="141">
        <f t="shared" si="23"/>
        <v>6.7013009352858166</v>
      </c>
      <c r="AU29" s="141">
        <f t="shared" si="24"/>
        <v>7.1557204814120636</v>
      </c>
      <c r="AW29">
        <v>-4600</v>
      </c>
      <c r="AX29">
        <f t="shared" si="0"/>
        <v>-5.5433060145107314E-2</v>
      </c>
      <c r="AY29">
        <f t="shared" si="1"/>
        <v>-4.8834166103431415E-2</v>
      </c>
      <c r="AZ29">
        <f t="shared" si="2"/>
        <v>-6.5988940416758972E-3</v>
      </c>
      <c r="BA29">
        <f t="shared" si="3"/>
        <v>0.6052464691503423</v>
      </c>
      <c r="BB29">
        <f t="shared" si="4"/>
        <v>-0.64305483488411408</v>
      </c>
      <c r="BC29">
        <f t="shared" si="5"/>
        <v>0.84278114180504016</v>
      </c>
      <c r="BD29">
        <f t="shared" si="6"/>
        <v>0.44824147208813475</v>
      </c>
      <c r="BE29">
        <f t="shared" si="25"/>
        <v>7.7345360178270397</v>
      </c>
      <c r="BF29">
        <f t="shared" si="25"/>
        <v>7.7345359317624203</v>
      </c>
      <c r="BG29">
        <f t="shared" si="25"/>
        <v>7.7345371491792427</v>
      </c>
      <c r="BH29">
        <f t="shared" si="25"/>
        <v>7.7345199295024711</v>
      </c>
      <c r="BI29">
        <f t="shared" si="25"/>
        <v>7.7347637222618264</v>
      </c>
      <c r="BJ29">
        <f t="shared" si="25"/>
        <v>7.7313570754581313</v>
      </c>
      <c r="BK29">
        <f t="shared" si="25"/>
        <v>7.7945288932588621</v>
      </c>
      <c r="BL29">
        <f t="shared" si="8"/>
        <v>8.3235759303086674</v>
      </c>
    </row>
    <row r="30" spans="1:64" x14ac:dyDescent="0.2">
      <c r="A30" s="150" t="s">
        <v>309</v>
      </c>
      <c r="B30" s="151" t="s">
        <v>84</v>
      </c>
      <c r="C30" s="152">
        <v>27190.313999999998</v>
      </c>
      <c r="D30" s="152" t="s">
        <v>163</v>
      </c>
      <c r="E30">
        <f t="shared" si="11"/>
        <v>-7196.0705091067157</v>
      </c>
      <c r="F30">
        <f t="shared" si="12"/>
        <v>-7196</v>
      </c>
      <c r="G30">
        <f t="shared" si="26"/>
        <v>-0.12226319999899715</v>
      </c>
      <c r="H30">
        <f t="shared" si="33"/>
        <v>-0.12226319999899715</v>
      </c>
      <c r="P30">
        <f t="shared" si="13"/>
        <v>-6.5653266986700029E-2</v>
      </c>
      <c r="Q30" s="2">
        <f t="shared" si="14"/>
        <v>12171.813999999998</v>
      </c>
      <c r="R30">
        <f t="shared" si="27"/>
        <v>3.2046845156567675E-3</v>
      </c>
      <c r="S30" s="6">
        <f t="shared" si="34"/>
        <v>0.2</v>
      </c>
      <c r="Z30">
        <f t="shared" si="15"/>
        <v>-7196</v>
      </c>
      <c r="AA30" s="141">
        <f t="shared" si="16"/>
        <v>-0.1234373979627328</v>
      </c>
      <c r="AB30" s="141">
        <f t="shared" si="28"/>
        <v>-6.447906902296438E-2</v>
      </c>
      <c r="AC30" s="141">
        <f t="shared" si="29"/>
        <v>-5.6609933012297123E-2</v>
      </c>
      <c r="AD30" s="141">
        <f t="shared" si="30"/>
        <v>1.1741979637356487E-3</v>
      </c>
      <c r="AE30" s="141">
        <f t="shared" si="31"/>
        <v>2.7574817160818877E-7</v>
      </c>
      <c r="AF30">
        <f t="shared" si="32"/>
        <v>-5.6609933012297123E-2</v>
      </c>
      <c r="AG30" s="153"/>
      <c r="AH30">
        <f t="shared" si="17"/>
        <v>-5.7784130976032771E-2</v>
      </c>
      <c r="AI30">
        <f t="shared" si="18"/>
        <v>0.43092303841722368</v>
      </c>
      <c r="AJ30">
        <f t="shared" si="19"/>
        <v>-0.950460839891901</v>
      </c>
      <c r="AK30">
        <f t="shared" si="20"/>
        <v>-0.16768180274288719</v>
      </c>
      <c r="AL30">
        <f t="shared" si="21"/>
        <v>0.28654663607203185</v>
      </c>
      <c r="AM30">
        <f t="shared" si="22"/>
        <v>0.14426177034713658</v>
      </c>
      <c r="AN30" s="141">
        <f t="shared" si="23"/>
        <v>6.8394306156087952</v>
      </c>
      <c r="AO30" s="141">
        <f t="shared" si="23"/>
        <v>6.8463802038360129</v>
      </c>
      <c r="AP30" s="141">
        <f t="shared" si="23"/>
        <v>6.8325860770910234</v>
      </c>
      <c r="AQ30" s="141">
        <f t="shared" si="23"/>
        <v>6.8600842686624333</v>
      </c>
      <c r="AR30" s="141">
        <f t="shared" si="23"/>
        <v>6.8057185723232685</v>
      </c>
      <c r="AS30" s="141">
        <f t="shared" si="23"/>
        <v>6.915129710676867</v>
      </c>
      <c r="AT30" s="141">
        <f t="shared" si="23"/>
        <v>6.7015791603920318</v>
      </c>
      <c r="AU30" s="141">
        <f t="shared" si="24"/>
        <v>7.1561701754624671</v>
      </c>
      <c r="AW30">
        <v>-4400</v>
      </c>
      <c r="AX30">
        <f t="shared" si="0"/>
        <v>-4.7743166850876539E-2</v>
      </c>
      <c r="AY30">
        <f t="shared" si="1"/>
        <v>-4.7078254622641189E-2</v>
      </c>
      <c r="AZ30">
        <f t="shared" si="2"/>
        <v>-6.6491222823535036E-4</v>
      </c>
      <c r="BA30">
        <f t="shared" si="3"/>
        <v>0.63544404070133653</v>
      </c>
      <c r="BB30">
        <f t="shared" si="4"/>
        <v>-0.59092362157489764</v>
      </c>
      <c r="BC30">
        <f t="shared" si="5"/>
        <v>0.90905847097421177</v>
      </c>
      <c r="BD30">
        <f t="shared" si="6"/>
        <v>0.48865344967944713</v>
      </c>
      <c r="BE30">
        <f t="shared" si="25"/>
        <v>7.8205786460097606</v>
      </c>
      <c r="BF30">
        <f t="shared" si="25"/>
        <v>7.8205786461068847</v>
      </c>
      <c r="BG30">
        <f t="shared" si="25"/>
        <v>7.8205786412048921</v>
      </c>
      <c r="BH30">
        <f t="shared" si="25"/>
        <v>7.8205788886161383</v>
      </c>
      <c r="BI30">
        <f t="shared" si="25"/>
        <v>7.8205664036694138</v>
      </c>
      <c r="BJ30">
        <f t="shared" si="25"/>
        <v>7.8212023548879639</v>
      </c>
      <c r="BK30">
        <f t="shared" si="25"/>
        <v>7.9107191326939921</v>
      </c>
      <c r="BL30">
        <f t="shared" si="8"/>
        <v>8.4135147403892674</v>
      </c>
    </row>
    <row r="31" spans="1:64" x14ac:dyDescent="0.2">
      <c r="A31" s="150" t="s">
        <v>309</v>
      </c>
      <c r="B31" s="151" t="s">
        <v>84</v>
      </c>
      <c r="C31" s="152">
        <v>27221.526000000002</v>
      </c>
      <c r="D31" s="152" t="s">
        <v>163</v>
      </c>
      <c r="E31">
        <f t="shared" si="11"/>
        <v>-7178.0705693141254</v>
      </c>
      <c r="F31">
        <f t="shared" si="12"/>
        <v>-7178</v>
      </c>
      <c r="G31">
        <f t="shared" si="26"/>
        <v>-0.1223675999972329</v>
      </c>
      <c r="H31">
        <f t="shared" si="33"/>
        <v>-0.1223675999972329</v>
      </c>
      <c r="P31">
        <f t="shared" si="13"/>
        <v>-6.5574831446444715E-2</v>
      </c>
      <c r="Q31" s="2">
        <f t="shared" si="14"/>
        <v>12203.026000000002</v>
      </c>
      <c r="R31">
        <f t="shared" si="27"/>
        <v>3.2254185596633958E-3</v>
      </c>
      <c r="S31" s="6">
        <f t="shared" si="34"/>
        <v>0.2</v>
      </c>
      <c r="Z31">
        <f t="shared" si="15"/>
        <v>-7178</v>
      </c>
      <c r="AA31" s="141">
        <f t="shared" si="16"/>
        <v>-0.12315259961492823</v>
      </c>
      <c r="AB31" s="141">
        <f t="shared" si="28"/>
        <v>-6.4789831828749381E-2</v>
      </c>
      <c r="AC31" s="141">
        <f t="shared" si="29"/>
        <v>-5.6792768550788186E-2</v>
      </c>
      <c r="AD31" s="141">
        <f t="shared" si="30"/>
        <v>7.8499961769533388E-4</v>
      </c>
      <c r="AE31" s="141">
        <f t="shared" si="31"/>
        <v>1.2324487995636407E-7</v>
      </c>
      <c r="AF31">
        <f t="shared" si="32"/>
        <v>-5.6792768550788186E-2</v>
      </c>
      <c r="AG31" s="153"/>
      <c r="AH31">
        <f t="shared" si="17"/>
        <v>-5.757776816848352E-2</v>
      </c>
      <c r="AI31">
        <f t="shared" si="18"/>
        <v>0.43141295756837272</v>
      </c>
      <c r="AJ31">
        <f t="shared" si="19"/>
        <v>-0.94955308163134544</v>
      </c>
      <c r="AK31">
        <f t="shared" si="20"/>
        <v>-0.16933561454769055</v>
      </c>
      <c r="AL31">
        <f t="shared" si="21"/>
        <v>0.28945401581510999</v>
      </c>
      <c r="AM31">
        <f t="shared" si="22"/>
        <v>0.14574602593647853</v>
      </c>
      <c r="AN31" s="141">
        <f t="shared" ref="AN31:AT40" si="35">$AU31+$AB$7*SIN(AO31)</f>
        <v>6.8448588008852163</v>
      </c>
      <c r="AO31" s="141">
        <f t="shared" si="35"/>
        <v>6.8517043687447874</v>
      </c>
      <c r="AP31" s="141">
        <f t="shared" si="35"/>
        <v>6.838070698388492</v>
      </c>
      <c r="AQ31" s="141">
        <f t="shared" si="35"/>
        <v>6.8653418811643681</v>
      </c>
      <c r="AR31" s="141">
        <f t="shared" si="35"/>
        <v>6.8112455449913414</v>
      </c>
      <c r="AS31" s="141">
        <f t="shared" si="35"/>
        <v>6.920503884990918</v>
      </c>
      <c r="AT31" s="141">
        <f t="shared" si="35"/>
        <v>6.7066029657667272</v>
      </c>
      <c r="AU31" s="141">
        <f t="shared" si="24"/>
        <v>7.1642646683697206</v>
      </c>
      <c r="AW31">
        <v>-4200</v>
      </c>
      <c r="AX31">
        <f t="shared" si="0"/>
        <v>-3.967023023349197E-2</v>
      </c>
      <c r="AY31">
        <f t="shared" si="1"/>
        <v>-4.5256514673078847E-2</v>
      </c>
      <c r="AZ31">
        <f t="shared" si="2"/>
        <v>5.5862844395868803E-3</v>
      </c>
      <c r="BA31">
        <f t="shared" si="3"/>
        <v>0.67077423613707698</v>
      </c>
      <c r="BB31">
        <f t="shared" si="4"/>
        <v>-0.53012883951043199</v>
      </c>
      <c r="BC31">
        <f t="shared" si="5"/>
        <v>0.9825092250343721</v>
      </c>
      <c r="BD31">
        <f t="shared" si="6"/>
        <v>0.53500078008577234</v>
      </c>
      <c r="BE31">
        <f t="shared" si="25"/>
        <v>7.9111559163177212</v>
      </c>
      <c r="BF31">
        <f t="shared" si="25"/>
        <v>7.9111559277062184</v>
      </c>
      <c r="BG31">
        <f t="shared" si="25"/>
        <v>7.9111562636377499</v>
      </c>
      <c r="BH31">
        <f t="shared" si="25"/>
        <v>7.9111661718714581</v>
      </c>
      <c r="BI31">
        <f t="shared" si="25"/>
        <v>7.9114576459453367</v>
      </c>
      <c r="BJ31">
        <f t="shared" si="25"/>
        <v>7.9194546850399155</v>
      </c>
      <c r="BK31">
        <f t="shared" si="25"/>
        <v>8.0309737397225867</v>
      </c>
      <c r="BL31">
        <f t="shared" si="8"/>
        <v>8.5034535504698692</v>
      </c>
    </row>
    <row r="32" spans="1:64" x14ac:dyDescent="0.2">
      <c r="A32" s="150" t="s">
        <v>309</v>
      </c>
      <c r="B32" s="151" t="s">
        <v>84</v>
      </c>
      <c r="C32" s="152">
        <v>27247.534</v>
      </c>
      <c r="D32" s="152" t="s">
        <v>163</v>
      </c>
      <c r="E32">
        <f t="shared" si="11"/>
        <v>-7163.071772885648</v>
      </c>
      <c r="F32">
        <f t="shared" si="12"/>
        <v>-7163</v>
      </c>
      <c r="G32">
        <f t="shared" si="26"/>
        <v>-0.12445459999435116</v>
      </c>
      <c r="H32">
        <f t="shared" si="33"/>
        <v>-0.12445459999435116</v>
      </c>
      <c r="P32">
        <f t="shared" si="13"/>
        <v>-6.550906118258143E-2</v>
      </c>
      <c r="Q32" s="2">
        <f t="shared" si="14"/>
        <v>12229.034</v>
      </c>
      <c r="R32">
        <f t="shared" si="27"/>
        <v>3.4745765458098514E-3</v>
      </c>
      <c r="S32" s="6">
        <f t="shared" si="34"/>
        <v>0.2</v>
      </c>
      <c r="Z32">
        <f t="shared" si="15"/>
        <v>-7163</v>
      </c>
      <c r="AA32" s="141">
        <f t="shared" si="16"/>
        <v>-0.12291337502449934</v>
      </c>
      <c r="AB32" s="141">
        <f t="shared" si="28"/>
        <v>-6.7050286152433247E-2</v>
      </c>
      <c r="AC32" s="141">
        <f t="shared" si="29"/>
        <v>-5.8945538811769727E-2</v>
      </c>
      <c r="AD32" s="141">
        <f t="shared" si="30"/>
        <v>-1.5412249698518177E-3</v>
      </c>
      <c r="AE32" s="141">
        <f t="shared" si="31"/>
        <v>4.7507488153894727E-7</v>
      </c>
      <c r="AF32">
        <f t="shared" si="32"/>
        <v>-5.8945538811769727E-2</v>
      </c>
      <c r="AG32" s="153"/>
      <c r="AH32">
        <f t="shared" si="17"/>
        <v>-5.7404313841917909E-2</v>
      </c>
      <c r="AI32">
        <f t="shared" si="18"/>
        <v>0.43182577855340964</v>
      </c>
      <c r="AJ32">
        <f t="shared" si="19"/>
        <v>-0.94878884993251023</v>
      </c>
      <c r="AK32">
        <f t="shared" si="20"/>
        <v>-0.17071563858929276</v>
      </c>
      <c r="AL32">
        <f t="shared" si="21"/>
        <v>0.29188200735124092</v>
      </c>
      <c r="AM32">
        <f t="shared" si="22"/>
        <v>0.14698602929543184</v>
      </c>
      <c r="AN32" s="141">
        <f t="shared" si="35"/>
        <v>6.8493872086821872</v>
      </c>
      <c r="AO32" s="141">
        <f t="shared" si="35"/>
        <v>6.8561451707519065</v>
      </c>
      <c r="AP32" s="141">
        <f t="shared" si="35"/>
        <v>6.8426475419409396</v>
      </c>
      <c r="AQ32" s="141">
        <f t="shared" si="35"/>
        <v>6.8697243561817025</v>
      </c>
      <c r="AR32" s="141">
        <f t="shared" si="35"/>
        <v>6.8158627832220695</v>
      </c>
      <c r="AS32" s="141">
        <f t="shared" si="35"/>
        <v>6.9249746990131733</v>
      </c>
      <c r="AT32" s="141">
        <f t="shared" si="35"/>
        <v>6.7108123678945528</v>
      </c>
      <c r="AU32" s="141">
        <f t="shared" si="24"/>
        <v>7.1710100791257663</v>
      </c>
      <c r="AW32">
        <v>-4000</v>
      </c>
      <c r="AX32">
        <f t="shared" si="0"/>
        <v>-3.1214628343417664E-2</v>
      </c>
      <c r="AY32">
        <f t="shared" si="1"/>
        <v>-4.336894625474437E-2</v>
      </c>
      <c r="AZ32">
        <f t="shared" si="2"/>
        <v>1.2154317911326708E-2</v>
      </c>
      <c r="BA32">
        <f t="shared" si="3"/>
        <v>0.71248876764153268</v>
      </c>
      <c r="BB32">
        <f t="shared" si="4"/>
        <v>-0.45858146499449104</v>
      </c>
      <c r="BC32">
        <f t="shared" si="5"/>
        <v>1.064863468183568</v>
      </c>
      <c r="BD32">
        <f t="shared" si="6"/>
        <v>0.5891882252069699</v>
      </c>
      <c r="BE32">
        <f t="shared" ref="BE32:BK41" si="36">$BL32+$AB$7*SIN(BF32)</f>
        <v>8.0070631751743324</v>
      </c>
      <c r="BF32">
        <f t="shared" si="36"/>
        <v>8.0070644636089927</v>
      </c>
      <c r="BG32">
        <f t="shared" si="36"/>
        <v>8.0070787053544414</v>
      </c>
      <c r="BH32">
        <f t="shared" si="36"/>
        <v>8.0072360393762203</v>
      </c>
      <c r="BI32">
        <f t="shared" si="36"/>
        <v>8.0089636234055614</v>
      </c>
      <c r="BJ32">
        <f t="shared" si="36"/>
        <v>8.0268099333730216</v>
      </c>
      <c r="BK32">
        <f t="shared" si="36"/>
        <v>8.1550476554364089</v>
      </c>
      <c r="BL32">
        <f t="shared" si="8"/>
        <v>8.5933923605504692</v>
      </c>
    </row>
    <row r="33" spans="1:64" x14ac:dyDescent="0.2">
      <c r="A33" s="150" t="s">
        <v>309</v>
      </c>
      <c r="B33" s="151" t="s">
        <v>84</v>
      </c>
      <c r="C33" s="152">
        <v>27327.302</v>
      </c>
      <c r="D33" s="152" t="s">
        <v>163</v>
      </c>
      <c r="E33">
        <f t="shared" si="11"/>
        <v>-7117.0696199516733</v>
      </c>
      <c r="F33">
        <f t="shared" si="12"/>
        <v>-7117</v>
      </c>
      <c r="G33">
        <f t="shared" si="26"/>
        <v>-0.12072139999872888</v>
      </c>
      <c r="H33">
        <f t="shared" si="33"/>
        <v>-0.12072139999872888</v>
      </c>
      <c r="P33">
        <f t="shared" si="13"/>
        <v>-6.5305056773191858E-2</v>
      </c>
      <c r="Q33" s="2">
        <f t="shared" si="14"/>
        <v>12308.802</v>
      </c>
      <c r="R33">
        <f t="shared" si="27"/>
        <v>3.0709710964905235E-3</v>
      </c>
      <c r="S33" s="6">
        <f t="shared" si="34"/>
        <v>0.2</v>
      </c>
      <c r="Z33">
        <f t="shared" si="15"/>
        <v>-7117</v>
      </c>
      <c r="AA33" s="141">
        <f t="shared" si="16"/>
        <v>-0.12216901546057563</v>
      </c>
      <c r="AB33" s="141">
        <f t="shared" si="28"/>
        <v>-6.3857441311345103E-2</v>
      </c>
      <c r="AC33" s="141">
        <f t="shared" si="29"/>
        <v>-5.5416343225537026E-2</v>
      </c>
      <c r="AD33" s="141">
        <f t="shared" si="30"/>
        <v>1.4476154618467407E-3</v>
      </c>
      <c r="AE33" s="141">
        <f t="shared" si="31"/>
        <v>4.1911810507555049E-7</v>
      </c>
      <c r="AF33">
        <f t="shared" si="32"/>
        <v>-5.5416343225537026E-2</v>
      </c>
      <c r="AG33" s="153"/>
      <c r="AH33">
        <f t="shared" si="17"/>
        <v>-5.6863958687383774E-2</v>
      </c>
      <c r="AI33">
        <f t="shared" si="18"/>
        <v>0.43311784730052594</v>
      </c>
      <c r="AJ33">
        <f t="shared" si="19"/>
        <v>-0.94640073178889794</v>
      </c>
      <c r="AK33">
        <f t="shared" si="20"/>
        <v>-0.17495828110209391</v>
      </c>
      <c r="AL33">
        <f t="shared" si="21"/>
        <v>0.2993576232785885</v>
      </c>
      <c r="AM33">
        <f t="shared" si="22"/>
        <v>0.15080670909537572</v>
      </c>
      <c r="AN33" s="141">
        <f t="shared" si="35"/>
        <v>6.8633024621840777</v>
      </c>
      <c r="AO33" s="141">
        <f t="shared" si="35"/>
        <v>6.869787108964224</v>
      </c>
      <c r="AP33" s="141">
        <f t="shared" si="35"/>
        <v>6.8567190247134828</v>
      </c>
      <c r="AQ33" s="141">
        <f t="shared" si="35"/>
        <v>6.8831714492998941</v>
      </c>
      <c r="AR33" s="141">
        <f t="shared" si="35"/>
        <v>6.830086969767069</v>
      </c>
      <c r="AS33" s="141">
        <f t="shared" si="35"/>
        <v>6.93864222541748</v>
      </c>
      <c r="AT33" s="141">
        <f t="shared" si="35"/>
        <v>6.7238522589656364</v>
      </c>
      <c r="AU33" s="141">
        <f t="shared" si="24"/>
        <v>7.191696005444304</v>
      </c>
      <c r="AW33">
        <v>-3800</v>
      </c>
      <c r="AX33">
        <f t="shared" si="0"/>
        <v>-2.2384306494646632E-2</v>
      </c>
      <c r="AY33">
        <f t="shared" si="1"/>
        <v>-4.1415549367637777E-2</v>
      </c>
      <c r="AZ33">
        <f t="shared" si="2"/>
        <v>1.9031242872991145E-2</v>
      </c>
      <c r="BA33">
        <f t="shared" si="3"/>
        <v>0.76224132246588983</v>
      </c>
      <c r="BB33">
        <f t="shared" si="4"/>
        <v>-0.37353173343304963</v>
      </c>
      <c r="BC33">
        <f t="shared" si="5"/>
        <v>1.1584482986938156</v>
      </c>
      <c r="BD33">
        <f t="shared" si="6"/>
        <v>0.65406013070459068</v>
      </c>
      <c r="BE33">
        <f t="shared" si="36"/>
        <v>8.109298229220153</v>
      </c>
      <c r="BF33">
        <f t="shared" si="36"/>
        <v>8.1093141553605026</v>
      </c>
      <c r="BG33">
        <f t="shared" si="36"/>
        <v>8.1094204215340753</v>
      </c>
      <c r="BH33">
        <f t="shared" si="36"/>
        <v>8.1101283720956427</v>
      </c>
      <c r="BI33">
        <f t="shared" si="36"/>
        <v>8.1147968081575979</v>
      </c>
      <c r="BJ33">
        <f t="shared" si="36"/>
        <v>8.1437465854033064</v>
      </c>
      <c r="BK33">
        <f t="shared" si="36"/>
        <v>8.2826649473988798</v>
      </c>
      <c r="BL33">
        <f t="shared" si="8"/>
        <v>8.683331170631071</v>
      </c>
    </row>
    <row r="34" spans="1:64" x14ac:dyDescent="0.2">
      <c r="A34" s="150" t="s">
        <v>309</v>
      </c>
      <c r="B34" s="151" t="s">
        <v>84</v>
      </c>
      <c r="C34" s="152">
        <v>27535.386999999999</v>
      </c>
      <c r="D34" s="152" t="s">
        <v>163</v>
      </c>
      <c r="E34">
        <f t="shared" si="11"/>
        <v>-6997.0671378377156</v>
      </c>
      <c r="F34">
        <f t="shared" si="12"/>
        <v>-6997</v>
      </c>
      <c r="G34">
        <f t="shared" si="26"/>
        <v>-0.11641739999686251</v>
      </c>
      <c r="H34">
        <f t="shared" si="33"/>
        <v>-0.11641739999686251</v>
      </c>
      <c r="P34">
        <f t="shared" si="13"/>
        <v>-6.4756480068668673E-2</v>
      </c>
      <c r="Q34" s="2">
        <f t="shared" si="14"/>
        <v>12516.886999999999</v>
      </c>
      <c r="R34">
        <f t="shared" si="27"/>
        <v>2.6688506478272553E-3</v>
      </c>
      <c r="S34" s="6">
        <f t="shared" si="34"/>
        <v>0.2</v>
      </c>
      <c r="Z34">
        <f t="shared" si="15"/>
        <v>-6997</v>
      </c>
      <c r="AA34" s="141">
        <f t="shared" si="16"/>
        <v>-0.12015084073583121</v>
      </c>
      <c r="AB34" s="141">
        <f t="shared" si="28"/>
        <v>-6.1023039329699977E-2</v>
      </c>
      <c r="AC34" s="141">
        <f t="shared" si="29"/>
        <v>-5.1660919928193841E-2</v>
      </c>
      <c r="AD34" s="141">
        <f t="shared" si="30"/>
        <v>3.7334407389686963E-3</v>
      </c>
      <c r="AE34" s="141">
        <f t="shared" si="31"/>
        <v>2.787715950278225E-6</v>
      </c>
      <c r="AF34">
        <f t="shared" si="32"/>
        <v>-5.1660919928193841E-2</v>
      </c>
      <c r="AG34" s="153"/>
      <c r="AH34">
        <f t="shared" si="17"/>
        <v>-5.5394360667162537E-2</v>
      </c>
      <c r="AI34">
        <f t="shared" si="18"/>
        <v>0.43667809757500342</v>
      </c>
      <c r="AJ34">
        <f t="shared" si="19"/>
        <v>-0.93984753570429747</v>
      </c>
      <c r="AK34">
        <f t="shared" si="20"/>
        <v>-0.18610268515975728</v>
      </c>
      <c r="AL34">
        <f t="shared" si="21"/>
        <v>0.31907803188679673</v>
      </c>
      <c r="AM34">
        <f t="shared" si="22"/>
        <v>0.16090650626970759</v>
      </c>
      <c r="AN34" s="141">
        <f t="shared" si="35"/>
        <v>6.8998071142170891</v>
      </c>
      <c r="AO34" s="141">
        <f t="shared" si="35"/>
        <v>6.9055548743063051</v>
      </c>
      <c r="AP34" s="141">
        <f t="shared" si="35"/>
        <v>6.893681079518311</v>
      </c>
      <c r="AQ34" s="141">
        <f t="shared" si="35"/>
        <v>6.9183225493312852</v>
      </c>
      <c r="AR34" s="141">
        <f t="shared" si="35"/>
        <v>6.8676497352541022</v>
      </c>
      <c r="AS34" s="141">
        <f t="shared" si="35"/>
        <v>6.9740008485713973</v>
      </c>
      <c r="AT34" s="141">
        <f t="shared" si="35"/>
        <v>6.7588196521801081</v>
      </c>
      <c r="AU34" s="141">
        <f t="shared" si="24"/>
        <v>7.2456592914926645</v>
      </c>
      <c r="AW34">
        <v>-3600</v>
      </c>
      <c r="AX34">
        <f t="shared" ref="AX34:AX65" si="37">AB$3+AB$4*AW34+AB$5*AW34^2+AZ34</f>
        <v>-1.3200105474079533E-2</v>
      </c>
      <c r="AY34">
        <f t="shared" ref="AY34:AY65" si="38">AB$3+AB$4*AW34+AB$5*AW34^2</f>
        <v>-3.9396324011759049E-2</v>
      </c>
      <c r="AZ34">
        <f t="shared" ref="AZ34:AZ65" si="39">$AB$6*($AB$11/BA34*BB34+$AB$12)</f>
        <v>2.6196218537679516E-2</v>
      </c>
      <c r="BA34">
        <f t="shared" ref="BA34:BA65" si="40">1+$AB$7*COS(BC34)</f>
        <v>0.82222427113304697</v>
      </c>
      <c r="BB34">
        <f t="shared" ref="BB34:BB65" si="41">SIN(BC34+RADIANS($AB$9))</f>
        <v>-0.27135150401089075</v>
      </c>
      <c r="BC34">
        <f t="shared" ref="BC34:BC65" si="42">2*ATAN(BD34)</f>
        <v>1.2664647885814837</v>
      </c>
      <c r="BD34">
        <f t="shared" ref="BD34:BD65" si="43">SQRT((1+$AB$7)/(1-$AB$7))*TAN(BE34/2)</f>
        <v>0.73407720390354725</v>
      </c>
      <c r="BE34">
        <f t="shared" si="36"/>
        <v>8.2191367879265673</v>
      </c>
      <c r="BF34">
        <f t="shared" si="36"/>
        <v>8.219225417573508</v>
      </c>
      <c r="BG34">
        <f t="shared" si="36"/>
        <v>8.2196434481077034</v>
      </c>
      <c r="BH34">
        <f t="shared" si="36"/>
        <v>8.2216090102938555</v>
      </c>
      <c r="BI34">
        <f t="shared" si="36"/>
        <v>8.2307197772963701</v>
      </c>
      <c r="BJ34">
        <f t="shared" si="36"/>
        <v>8.2704763568261814</v>
      </c>
      <c r="BK34">
        <f t="shared" si="36"/>
        <v>8.4135210401555014</v>
      </c>
      <c r="BL34">
        <f t="shared" ref="BL34:BL65" si="44">RADIANS($AB$9)+$AB$18*(AW34-AB$15)</f>
        <v>8.773269980711671</v>
      </c>
    </row>
    <row r="35" spans="1:64" x14ac:dyDescent="0.2">
      <c r="A35" s="150" t="s">
        <v>309</v>
      </c>
      <c r="B35" s="151" t="s">
        <v>84</v>
      </c>
      <c r="C35" s="152">
        <v>27573.536</v>
      </c>
      <c r="D35" s="152" t="s">
        <v>163</v>
      </c>
      <c r="E35">
        <f t="shared" si="11"/>
        <v>-6975.0666347252109</v>
      </c>
      <c r="F35">
        <f t="shared" si="12"/>
        <v>-6975</v>
      </c>
      <c r="G35">
        <f t="shared" si="26"/>
        <v>-0.1155449999969278</v>
      </c>
      <c r="H35">
        <f t="shared" si="33"/>
        <v>-0.1155449999969278</v>
      </c>
      <c r="P35">
        <f t="shared" si="13"/>
        <v>-6.4653337071133882E-2</v>
      </c>
      <c r="Q35" s="2">
        <f t="shared" si="14"/>
        <v>12555.036</v>
      </c>
      <c r="R35">
        <f t="shared" si="27"/>
        <v>2.5899613553526271E-3</v>
      </c>
      <c r="S35" s="6">
        <f t="shared" si="34"/>
        <v>0.2</v>
      </c>
      <c r="Z35">
        <f t="shared" si="15"/>
        <v>-6975</v>
      </c>
      <c r="AA35" s="141">
        <f t="shared" si="16"/>
        <v>-0.11976884255761786</v>
      </c>
      <c r="AB35" s="141">
        <f t="shared" si="28"/>
        <v>-6.0429494510443833E-2</v>
      </c>
      <c r="AC35" s="141">
        <f t="shared" si="29"/>
        <v>-5.0891662925793918E-2</v>
      </c>
      <c r="AD35" s="141">
        <f t="shared" si="30"/>
        <v>4.2238425606900554E-3</v>
      </c>
      <c r="AE35" s="141">
        <f t="shared" si="31"/>
        <v>3.5681691954993447E-6</v>
      </c>
      <c r="AF35">
        <f t="shared" si="32"/>
        <v>-5.0891662925793918E-2</v>
      </c>
      <c r="AG35" s="153"/>
      <c r="AH35">
        <f t="shared" si="17"/>
        <v>-5.5115505486483966E-2</v>
      </c>
      <c r="AI35">
        <f t="shared" si="18"/>
        <v>0.43736130810354279</v>
      </c>
      <c r="AJ35">
        <f t="shared" si="19"/>
        <v>-0.93859412013752608</v>
      </c>
      <c r="AK35">
        <f t="shared" si="20"/>
        <v>-0.18815811849726993</v>
      </c>
      <c r="AL35">
        <f t="shared" si="21"/>
        <v>0.32272901410534105</v>
      </c>
      <c r="AM35">
        <f t="shared" si="22"/>
        <v>0.16277981332733052</v>
      </c>
      <c r="AN35" s="141">
        <f t="shared" si="35"/>
        <v>6.9065323634223956</v>
      </c>
      <c r="AO35" s="141">
        <f t="shared" si="35"/>
        <v>6.9121427502300508</v>
      </c>
      <c r="AP35" s="141">
        <f t="shared" si="35"/>
        <v>6.90049718411107</v>
      </c>
      <c r="AQ35" s="141">
        <f t="shared" si="35"/>
        <v>6.9247812889319356</v>
      </c>
      <c r="AR35" s="141">
        <f t="shared" si="35"/>
        <v>6.8746072017341842</v>
      </c>
      <c r="AS35" s="141">
        <f t="shared" si="35"/>
        <v>6.9804386341523612</v>
      </c>
      <c r="AT35" s="141">
        <f t="shared" si="35"/>
        <v>6.76538251668853</v>
      </c>
      <c r="AU35" s="141">
        <f t="shared" si="24"/>
        <v>7.2555525606015312</v>
      </c>
      <c r="AW35">
        <v>-3400</v>
      </c>
      <c r="AX35">
        <f t="shared" si="37"/>
        <v>-3.7049528553546526E-3</v>
      </c>
      <c r="AY35">
        <f t="shared" si="38"/>
        <v>-3.7311270187108211E-2</v>
      </c>
      <c r="AZ35">
        <f t="shared" si="39"/>
        <v>3.3606317331753559E-2</v>
      </c>
      <c r="BA35">
        <f t="shared" si="40"/>
        <v>0.8953205863159015</v>
      </c>
      <c r="BB35">
        <f t="shared" si="41"/>
        <v>-0.14730176087189598</v>
      </c>
      <c r="BC35">
        <f t="shared" si="42"/>
        <v>1.3934220136030542</v>
      </c>
      <c r="BD35">
        <f t="shared" si="43"/>
        <v>0.83668152432277387</v>
      </c>
      <c r="BE35">
        <f t="shared" si="36"/>
        <v>8.3382437088066297</v>
      </c>
      <c r="BF35">
        <f t="shared" si="36"/>
        <v>8.3385599048270063</v>
      </c>
      <c r="BG35">
        <f t="shared" si="36"/>
        <v>8.3397027905046279</v>
      </c>
      <c r="BH35">
        <f t="shared" si="36"/>
        <v>8.3438132694287734</v>
      </c>
      <c r="BI35">
        <f t="shared" si="36"/>
        <v>8.3583424550124281</v>
      </c>
      <c r="BJ35">
        <f t="shared" si="36"/>
        <v>8.4069039870755731</v>
      </c>
      <c r="BK35">
        <f t="shared" si="36"/>
        <v>8.5472851772812461</v>
      </c>
      <c r="BL35">
        <f t="shared" si="44"/>
        <v>8.863208790792271</v>
      </c>
    </row>
    <row r="36" spans="1:64" x14ac:dyDescent="0.2">
      <c r="A36" s="150" t="s">
        <v>309</v>
      </c>
      <c r="B36" s="151" t="s">
        <v>84</v>
      </c>
      <c r="C36" s="152">
        <v>27606.484</v>
      </c>
      <c r="D36" s="152" t="s">
        <v>163</v>
      </c>
      <c r="E36">
        <f t="shared" si="11"/>
        <v>-6956.0655448787984</v>
      </c>
      <c r="F36">
        <f t="shared" si="12"/>
        <v>-6956</v>
      </c>
      <c r="G36">
        <f t="shared" si="26"/>
        <v>-0.11365519999890239</v>
      </c>
      <c r="H36">
        <f t="shared" si="33"/>
        <v>-0.11365519999890239</v>
      </c>
      <c r="P36">
        <f t="shared" si="13"/>
        <v>-6.4563618023093711E-2</v>
      </c>
      <c r="Q36" s="2">
        <f t="shared" si="14"/>
        <v>12587.984</v>
      </c>
      <c r="R36">
        <f t="shared" si="27"/>
        <v>2.4099834208875437E-3</v>
      </c>
      <c r="S36" s="6">
        <f t="shared" si="34"/>
        <v>0.2</v>
      </c>
      <c r="Z36">
        <f t="shared" si="15"/>
        <v>-6956</v>
      </c>
      <c r="AA36" s="141">
        <f t="shared" si="16"/>
        <v>-0.11943593786634818</v>
      </c>
      <c r="AB36" s="141">
        <f t="shared" si="28"/>
        <v>-5.8782880155647921E-2</v>
      </c>
      <c r="AC36" s="141">
        <f t="shared" si="29"/>
        <v>-4.9091581975808679E-2</v>
      </c>
      <c r="AD36" s="141">
        <f t="shared" si="30"/>
        <v>5.7807378674457899E-3</v>
      </c>
      <c r="AE36" s="141">
        <f t="shared" si="31"/>
        <v>6.6833860584243401E-6</v>
      </c>
      <c r="AF36">
        <f t="shared" si="32"/>
        <v>-4.9091581975808679E-2</v>
      </c>
      <c r="AG36" s="153"/>
      <c r="AH36">
        <f t="shared" si="17"/>
        <v>-5.4872319843254469E-2</v>
      </c>
      <c r="AI36">
        <f t="shared" si="18"/>
        <v>0.43795912754703747</v>
      </c>
      <c r="AJ36">
        <f t="shared" si="19"/>
        <v>-0.93749837129333335</v>
      </c>
      <c r="AK36">
        <f t="shared" si="20"/>
        <v>-0.18993639163599457</v>
      </c>
      <c r="AL36">
        <f t="shared" si="21"/>
        <v>0.32589128665514694</v>
      </c>
      <c r="AM36">
        <f t="shared" si="22"/>
        <v>0.16440326458526031</v>
      </c>
      <c r="AN36" s="141">
        <f t="shared" si="35"/>
        <v>6.9123488633902834</v>
      </c>
      <c r="AO36" s="141">
        <f t="shared" si="35"/>
        <v>6.9178403480413992</v>
      </c>
      <c r="AP36" s="141">
        <f t="shared" si="35"/>
        <v>6.9063937115766221</v>
      </c>
      <c r="AQ36" s="141">
        <f t="shared" si="35"/>
        <v>6.9303635654971947</v>
      </c>
      <c r="AR36" s="141">
        <f t="shared" si="35"/>
        <v>6.880633465950396</v>
      </c>
      <c r="AS36" s="141">
        <f t="shared" si="35"/>
        <v>6.9859878436757121</v>
      </c>
      <c r="AT36" s="141">
        <f t="shared" si="35"/>
        <v>6.7710890420080778</v>
      </c>
      <c r="AU36" s="141">
        <f t="shared" si="24"/>
        <v>7.2640967475591882</v>
      </c>
      <c r="AW36">
        <v>-3200</v>
      </c>
      <c r="AX36">
        <f t="shared" si="37"/>
        <v>6.0179464951655437E-3</v>
      </c>
      <c r="AY36">
        <f t="shared" si="38"/>
        <v>-3.5160387893685245E-2</v>
      </c>
      <c r="AZ36">
        <f t="shared" si="39"/>
        <v>4.1178334388850789E-2</v>
      </c>
      <c r="BA36">
        <f t="shared" si="40"/>
        <v>0.98516204094353577</v>
      </c>
      <c r="BB36">
        <f t="shared" si="41"/>
        <v>4.5213809757393333E-3</v>
      </c>
      <c r="BC36">
        <f t="shared" si="42"/>
        <v>1.5457831277805771</v>
      </c>
      <c r="BD36">
        <f t="shared" si="43"/>
        <v>0.97529449472817875</v>
      </c>
      <c r="BE36">
        <f t="shared" si="36"/>
        <v>8.4688061771040601</v>
      </c>
      <c r="BF36">
        <f t="shared" si="36"/>
        <v>8.4696338126630764</v>
      </c>
      <c r="BG36">
        <f t="shared" si="36"/>
        <v>8.4720454076985074</v>
      </c>
      <c r="BH36">
        <f t="shared" si="36"/>
        <v>8.4790262641950651</v>
      </c>
      <c r="BI36">
        <f t="shared" si="36"/>
        <v>8.4988644664377713</v>
      </c>
      <c r="BJ36">
        <f t="shared" si="36"/>
        <v>8.5526003675030076</v>
      </c>
      <c r="BK36">
        <f t="shared" si="36"/>
        <v>8.6836030950628178</v>
      </c>
      <c r="BL36">
        <f t="shared" si="44"/>
        <v>8.9531476008728745</v>
      </c>
    </row>
    <row r="37" spans="1:64" x14ac:dyDescent="0.2">
      <c r="A37" s="150" t="s">
        <v>309</v>
      </c>
      <c r="B37" s="151" t="s">
        <v>84</v>
      </c>
      <c r="C37" s="152">
        <v>27932.477999999999</v>
      </c>
      <c r="D37" s="152" t="s">
        <v>163</v>
      </c>
      <c r="E37">
        <f t="shared" si="11"/>
        <v>-6768.065020313079</v>
      </c>
      <c r="F37">
        <f t="shared" si="12"/>
        <v>-6768</v>
      </c>
      <c r="G37">
        <f t="shared" si="26"/>
        <v>-0.11274559999947087</v>
      </c>
      <c r="H37">
        <f t="shared" si="33"/>
        <v>-0.11274559999947087</v>
      </c>
      <c r="P37">
        <f t="shared" si="13"/>
        <v>-6.3643849394377741E-2</v>
      </c>
      <c r="Q37" s="2">
        <f t="shared" si="14"/>
        <v>12913.977999999999</v>
      </c>
      <c r="R37">
        <f t="shared" si="27"/>
        <v>2.4109819124847635E-3</v>
      </c>
      <c r="S37" s="6">
        <f t="shared" si="34"/>
        <v>0.2</v>
      </c>
      <c r="Z37">
        <f t="shared" si="15"/>
        <v>-6768</v>
      </c>
      <c r="AA37" s="141">
        <f t="shared" si="16"/>
        <v>-0.11599183042363384</v>
      </c>
      <c r="AB37" s="141">
        <f t="shared" si="28"/>
        <v>-6.0397618970214777E-2</v>
      </c>
      <c r="AC37" s="141">
        <f t="shared" si="29"/>
        <v>-4.9101750605093128E-2</v>
      </c>
      <c r="AD37" s="141">
        <f t="shared" si="30"/>
        <v>3.2462304241629714E-3</v>
      </c>
      <c r="AE37" s="141">
        <f t="shared" si="31"/>
        <v>2.1076023933522611E-6</v>
      </c>
      <c r="AF37">
        <f t="shared" si="32"/>
        <v>-4.9101750605093128E-2</v>
      </c>
      <c r="AG37" s="153"/>
      <c r="AH37">
        <f t="shared" si="17"/>
        <v>-5.2347981029256092E-2</v>
      </c>
      <c r="AI37">
        <f t="shared" si="18"/>
        <v>0.44427571492182594</v>
      </c>
      <c r="AJ37">
        <f t="shared" si="19"/>
        <v>-0.92597205354207646</v>
      </c>
      <c r="AK37">
        <f t="shared" si="20"/>
        <v>-0.20769278790979101</v>
      </c>
      <c r="AL37">
        <f t="shared" si="21"/>
        <v>0.35765986121392235</v>
      </c>
      <c r="AM37">
        <f t="shared" si="22"/>
        <v>0.18076097201601765</v>
      </c>
      <c r="AN37" s="141">
        <f t="shared" si="35"/>
        <v>6.970331264688034</v>
      </c>
      <c r="AO37" s="141">
        <f t="shared" si="35"/>
        <v>6.9746536442465716</v>
      </c>
      <c r="AP37" s="141">
        <f t="shared" si="35"/>
        <v>6.9652320809703765</v>
      </c>
      <c r="AQ37" s="141">
        <f t="shared" si="35"/>
        <v>6.9858638482407205</v>
      </c>
      <c r="AR37" s="141">
        <f t="shared" si="35"/>
        <v>6.9411244723588004</v>
      </c>
      <c r="AS37" s="141">
        <f t="shared" si="35"/>
        <v>7.040399301104614</v>
      </c>
      <c r="AT37" s="141">
        <f t="shared" si="35"/>
        <v>6.8295253731197532</v>
      </c>
      <c r="AU37" s="141">
        <f t="shared" si="24"/>
        <v>7.3486392290349531</v>
      </c>
      <c r="AW37">
        <v>-3000</v>
      </c>
      <c r="AX37">
        <f t="shared" si="37"/>
        <v>1.5806766492695613E-2</v>
      </c>
      <c r="AY37">
        <f t="shared" si="38"/>
        <v>-3.2943677131490157E-2</v>
      </c>
      <c r="AZ37">
        <f t="shared" si="39"/>
        <v>4.875044362418577E-2</v>
      </c>
      <c r="BA37">
        <f t="shared" si="40"/>
        <v>1.095663577876115</v>
      </c>
      <c r="BB37">
        <f t="shared" si="41"/>
        <v>0.19032230611245196</v>
      </c>
      <c r="BC37">
        <f t="shared" si="42"/>
        <v>1.7327521745087708</v>
      </c>
      <c r="BD37">
        <f t="shared" si="43"/>
        <v>1.1766466077430036</v>
      </c>
      <c r="BE37">
        <f t="shared" si="36"/>
        <v>8.6135909454165809</v>
      </c>
      <c r="BF37">
        <f t="shared" si="36"/>
        <v>8.6152673493176284</v>
      </c>
      <c r="BG37">
        <f t="shared" si="36"/>
        <v>8.619354708339598</v>
      </c>
      <c r="BH37">
        <f t="shared" si="36"/>
        <v>8.6292483798429842</v>
      </c>
      <c r="BI37">
        <f t="shared" si="36"/>
        <v>8.6527945619675108</v>
      </c>
      <c r="BJ37">
        <f t="shared" si="36"/>
        <v>8.7067925433395281</v>
      </c>
      <c r="BK37">
        <f t="shared" si="36"/>
        <v>8.8220998862029472</v>
      </c>
      <c r="BL37">
        <f t="shared" si="44"/>
        <v>9.0430864109534745</v>
      </c>
    </row>
    <row r="38" spans="1:64" x14ac:dyDescent="0.2">
      <c r="A38" s="150" t="s">
        <v>309</v>
      </c>
      <c r="B38" s="151" t="s">
        <v>84</v>
      </c>
      <c r="C38" s="152">
        <v>27951.552</v>
      </c>
      <c r="D38" s="152" t="s">
        <v>163</v>
      </c>
      <c r="E38">
        <f t="shared" si="11"/>
        <v>-6757.0650571064971</v>
      </c>
      <c r="F38">
        <f t="shared" si="12"/>
        <v>-6757</v>
      </c>
      <c r="G38">
        <f t="shared" si="26"/>
        <v>-0.11280939999778639</v>
      </c>
      <c r="H38">
        <f t="shared" si="33"/>
        <v>-0.11280939999778639</v>
      </c>
      <c r="P38">
        <f t="shared" si="13"/>
        <v>-6.3588231913348434E-2</v>
      </c>
      <c r="Q38" s="2">
        <f t="shared" si="14"/>
        <v>12933.052</v>
      </c>
      <c r="R38">
        <f t="shared" si="27"/>
        <v>2.4227233875964934E-3</v>
      </c>
      <c r="S38" s="6">
        <f t="shared" si="34"/>
        <v>0.2</v>
      </c>
      <c r="Z38">
        <f t="shared" si="15"/>
        <v>-6757</v>
      </c>
      <c r="AA38" s="141">
        <f t="shared" si="16"/>
        <v>-0.11578184900084643</v>
      </c>
      <c r="AB38" s="141">
        <f t="shared" si="28"/>
        <v>-6.0615782910288386E-2</v>
      </c>
      <c r="AC38" s="141">
        <f t="shared" si="29"/>
        <v>-4.9221168084437952E-2</v>
      </c>
      <c r="AD38" s="141">
        <f t="shared" si="30"/>
        <v>2.9724490030600403E-3</v>
      </c>
      <c r="AE38" s="141">
        <f t="shared" si="31"/>
        <v>1.7670906151585257E-6</v>
      </c>
      <c r="AF38">
        <f t="shared" si="32"/>
        <v>-4.9221168084437952E-2</v>
      </c>
      <c r="AG38" s="153"/>
      <c r="AH38">
        <f t="shared" si="17"/>
        <v>-5.2193617087498E-2</v>
      </c>
      <c r="AI38">
        <f t="shared" si="18"/>
        <v>0.44466860894280202</v>
      </c>
      <c r="AJ38">
        <f t="shared" si="19"/>
        <v>-0.92525790997043822</v>
      </c>
      <c r="AK38">
        <f t="shared" si="20"/>
        <v>-0.20874103880614039</v>
      </c>
      <c r="AL38">
        <f t="shared" si="21"/>
        <v>0.35954680640998188</v>
      </c>
      <c r="AM38">
        <f t="shared" si="22"/>
        <v>0.18173543861443417</v>
      </c>
      <c r="AN38" s="141">
        <f t="shared" si="35"/>
        <v>6.9737488068577322</v>
      </c>
      <c r="AO38" s="141">
        <f t="shared" si="35"/>
        <v>6.9780042335048211</v>
      </c>
      <c r="AP38" s="141">
        <f t="shared" si="35"/>
        <v>6.9687025452238522</v>
      </c>
      <c r="AQ38" s="141">
        <f t="shared" si="35"/>
        <v>6.9891289635625764</v>
      </c>
      <c r="AR38" s="141">
        <f t="shared" si="35"/>
        <v>6.9447115350067259</v>
      </c>
      <c r="AS38" s="141">
        <f t="shared" si="35"/>
        <v>7.0435573203045569</v>
      </c>
      <c r="AT38" s="141">
        <f t="shared" si="35"/>
        <v>6.8330576675654981</v>
      </c>
      <c r="AU38" s="141">
        <f t="shared" si="24"/>
        <v>7.3535858635893856</v>
      </c>
      <c r="AW38">
        <v>-2800</v>
      </c>
      <c r="AX38">
        <f t="shared" si="37"/>
        <v>2.5348328016973693E-2</v>
      </c>
      <c r="AY38">
        <f t="shared" si="38"/>
        <v>-3.0661137900522942E-2</v>
      </c>
      <c r="AZ38">
        <f t="shared" si="39"/>
        <v>5.6009465917496636E-2</v>
      </c>
      <c r="BA38">
        <f t="shared" si="40"/>
        <v>1.2287449635692271</v>
      </c>
      <c r="BB38">
        <f t="shared" si="41"/>
        <v>0.41264714839256889</v>
      </c>
      <c r="BC38">
        <f t="shared" si="42"/>
        <v>1.9666199962085917</v>
      </c>
      <c r="BD38">
        <f t="shared" si="43"/>
        <v>1.5016791938226586</v>
      </c>
      <c r="BE38">
        <f t="shared" si="36"/>
        <v>8.7756544238852374</v>
      </c>
      <c r="BF38">
        <f t="shared" si="36"/>
        <v>8.7783014766411274</v>
      </c>
      <c r="BG38">
        <f t="shared" si="36"/>
        <v>8.7838795428229766</v>
      </c>
      <c r="BH38">
        <f t="shared" si="36"/>
        <v>8.7955589324488876</v>
      </c>
      <c r="BI38">
        <f t="shared" si="36"/>
        <v>8.8196990637395931</v>
      </c>
      <c r="BJ38">
        <f t="shared" si="36"/>
        <v>8.8683730591618612</v>
      </c>
      <c r="BK38">
        <f t="shared" si="36"/>
        <v>8.9623830303979588</v>
      </c>
      <c r="BL38">
        <f t="shared" si="44"/>
        <v>9.1330252210340745</v>
      </c>
    </row>
    <row r="39" spans="1:64" x14ac:dyDescent="0.2">
      <c r="A39" s="150" t="s">
        <v>309</v>
      </c>
      <c r="B39" s="151" t="s">
        <v>84</v>
      </c>
      <c r="C39" s="152">
        <v>27958.487000000001</v>
      </c>
      <c r="D39" s="152" t="s">
        <v>163</v>
      </c>
      <c r="E39">
        <f t="shared" si="11"/>
        <v>-6753.0656471852608</v>
      </c>
      <c r="F39">
        <f t="shared" si="12"/>
        <v>-6753</v>
      </c>
      <c r="G39">
        <f t="shared" si="26"/>
        <v>-0.1138325999963854</v>
      </c>
      <c r="H39">
        <f t="shared" si="33"/>
        <v>-0.1138325999963854</v>
      </c>
      <c r="P39">
        <f t="shared" si="13"/>
        <v>-6.3567958003440728E-2</v>
      </c>
      <c r="Q39" s="2">
        <f t="shared" si="14"/>
        <v>12939.987000000001</v>
      </c>
      <c r="R39">
        <f t="shared" si="27"/>
        <v>2.5265342346788965E-3</v>
      </c>
      <c r="S39" s="6">
        <f t="shared" si="34"/>
        <v>0.2</v>
      </c>
      <c r="Z39">
        <f t="shared" si="15"/>
        <v>-6753</v>
      </c>
      <c r="AA39" s="141">
        <f t="shared" si="16"/>
        <v>-0.11570525953123786</v>
      </c>
      <c r="AB39" s="141">
        <f t="shared" si="28"/>
        <v>-6.1695298468588268E-2</v>
      </c>
      <c r="AC39" s="141">
        <f t="shared" si="29"/>
        <v>-5.026464199294467E-2</v>
      </c>
      <c r="AD39" s="141">
        <f t="shared" si="30"/>
        <v>1.8726595348524666E-3</v>
      </c>
      <c r="AE39" s="141">
        <f t="shared" si="31"/>
        <v>7.013707466947713E-7</v>
      </c>
      <c r="AF39">
        <f t="shared" si="32"/>
        <v>-5.026464199294467E-2</v>
      </c>
      <c r="AG39" s="153"/>
      <c r="AH39">
        <f t="shared" si="17"/>
        <v>-5.2137301527797129E-2</v>
      </c>
      <c r="AI39">
        <f t="shared" si="18"/>
        <v>0.44481213797647512</v>
      </c>
      <c r="AJ39">
        <f t="shared" si="19"/>
        <v>-0.92499709889971327</v>
      </c>
      <c r="AK39">
        <f t="shared" si="20"/>
        <v>-0.20912248333724581</v>
      </c>
      <c r="AL39">
        <f t="shared" si="21"/>
        <v>0.36023377246670935</v>
      </c>
      <c r="AM39">
        <f t="shared" si="22"/>
        <v>0.18209028828588678</v>
      </c>
      <c r="AN39" s="141">
        <f t="shared" si="35"/>
        <v>6.9749922551181518</v>
      </c>
      <c r="AO39" s="141">
        <f t="shared" si="35"/>
        <v>6.9792233998934288</v>
      </c>
      <c r="AP39" s="141">
        <f t="shared" si="35"/>
        <v>6.9699652956524067</v>
      </c>
      <c r="AQ39" s="141">
        <f t="shared" si="35"/>
        <v>6.9903168393458008</v>
      </c>
      <c r="AR39" s="141">
        <f t="shared" si="35"/>
        <v>6.9460172053508646</v>
      </c>
      <c r="AS39" s="141">
        <f t="shared" si="35"/>
        <v>7.0447050536844182</v>
      </c>
      <c r="AT39" s="141">
        <f t="shared" si="35"/>
        <v>6.8343452943665479</v>
      </c>
      <c r="AU39" s="141">
        <f t="shared" si="24"/>
        <v>7.3553846397909979</v>
      </c>
      <c r="AW39">
        <v>-2600</v>
      </c>
      <c r="AX39">
        <f t="shared" si="37"/>
        <v>3.4079392597552133E-2</v>
      </c>
      <c r="AY39">
        <f t="shared" si="38"/>
        <v>-2.8312770200783599E-2</v>
      </c>
      <c r="AZ39">
        <f t="shared" si="39"/>
        <v>6.2392162798335732E-2</v>
      </c>
      <c r="BA39">
        <f t="shared" si="40"/>
        <v>1.3776349828038972</v>
      </c>
      <c r="BB39">
        <f t="shared" si="41"/>
        <v>0.65903216850099333</v>
      </c>
      <c r="BC39">
        <f t="shared" si="42"/>
        <v>2.2607929520083068</v>
      </c>
      <c r="BD39">
        <f t="shared" si="43"/>
        <v>2.1219299540389316</v>
      </c>
      <c r="BE39">
        <f t="shared" si="36"/>
        <v>8.9572618720009416</v>
      </c>
      <c r="BF39">
        <f t="shared" si="36"/>
        <v>8.9604045314037783</v>
      </c>
      <c r="BG39">
        <f t="shared" si="36"/>
        <v>8.9663204118703099</v>
      </c>
      <c r="BH39">
        <f t="shared" si="36"/>
        <v>8.9774102829941924</v>
      </c>
      <c r="BI39">
        <f t="shared" si="36"/>
        <v>8.9980428864405582</v>
      </c>
      <c r="BJ39">
        <f t="shared" si="36"/>
        <v>9.035929662934084</v>
      </c>
      <c r="BK39">
        <f t="shared" si="36"/>
        <v>9.1040455672906901</v>
      </c>
      <c r="BL39">
        <f t="shared" si="44"/>
        <v>9.2229640311146763</v>
      </c>
    </row>
    <row r="40" spans="1:64" x14ac:dyDescent="0.2">
      <c r="A40" s="150" t="s">
        <v>343</v>
      </c>
      <c r="B40" s="151" t="s">
        <v>84</v>
      </c>
      <c r="C40" s="152">
        <v>28298.356</v>
      </c>
      <c r="D40" s="152" t="s">
        <v>163</v>
      </c>
      <c r="E40">
        <f t="shared" si="11"/>
        <v>-6557.0634192803718</v>
      </c>
      <c r="F40">
        <f t="shared" si="12"/>
        <v>-6557</v>
      </c>
      <c r="G40">
        <f t="shared" si="26"/>
        <v>-0.10996939999677124</v>
      </c>
      <c r="H40">
        <f t="shared" si="33"/>
        <v>-0.10996939999677124</v>
      </c>
      <c r="P40">
        <f t="shared" si="13"/>
        <v>-6.2542280468265571E-2</v>
      </c>
      <c r="Q40" s="2">
        <f t="shared" si="14"/>
        <v>13279.856</v>
      </c>
      <c r="R40">
        <f t="shared" si="27"/>
        <v>2.2493316667711641E-3</v>
      </c>
      <c r="S40" s="6">
        <f t="shared" si="34"/>
        <v>0.2</v>
      </c>
      <c r="Z40">
        <f t="shared" si="15"/>
        <v>-6557</v>
      </c>
      <c r="AA40" s="141">
        <f t="shared" si="16"/>
        <v>-0.11179996818955629</v>
      </c>
      <c r="AB40" s="141">
        <f t="shared" si="28"/>
        <v>-6.0711712275480528E-2</v>
      </c>
      <c r="AC40" s="141">
        <f t="shared" si="29"/>
        <v>-4.7427119528505673E-2</v>
      </c>
      <c r="AD40" s="141">
        <f t="shared" si="30"/>
        <v>1.8305681927850426E-3</v>
      </c>
      <c r="AE40" s="141">
        <f t="shared" si="31"/>
        <v>6.7019598168725933E-7</v>
      </c>
      <c r="AF40">
        <f t="shared" si="32"/>
        <v>-4.7427119528505673E-2</v>
      </c>
      <c r="AG40" s="153"/>
      <c r="AH40">
        <f t="shared" si="17"/>
        <v>-4.9257687721290716E-2</v>
      </c>
      <c r="AI40">
        <f t="shared" si="18"/>
        <v>0.45228991760137671</v>
      </c>
      <c r="AJ40">
        <f t="shared" si="19"/>
        <v>-0.91145904354460128</v>
      </c>
      <c r="AK40">
        <f t="shared" si="20"/>
        <v>-0.22799000156647736</v>
      </c>
      <c r="AL40">
        <f t="shared" si="21"/>
        <v>0.39444487618197754</v>
      </c>
      <c r="AM40">
        <f t="shared" si="22"/>
        <v>0.19981995960273571</v>
      </c>
      <c r="AN40" s="141">
        <f t="shared" si="35"/>
        <v>7.0363990381941663</v>
      </c>
      <c r="AO40" s="141">
        <f t="shared" si="35"/>
        <v>7.039497183685901</v>
      </c>
      <c r="AP40" s="141">
        <f t="shared" si="35"/>
        <v>7.032341760646931</v>
      </c>
      <c r="AQ40" s="141">
        <f t="shared" si="35"/>
        <v>7.0489415676107985</v>
      </c>
      <c r="AR40" s="141">
        <f t="shared" si="35"/>
        <v>7.0108157406929541</v>
      </c>
      <c r="AS40" s="141">
        <f t="shared" si="35"/>
        <v>7.100580383047812</v>
      </c>
      <c r="AT40" s="141">
        <f t="shared" si="35"/>
        <v>6.8995352416913951</v>
      </c>
      <c r="AU40" s="141">
        <f t="shared" si="24"/>
        <v>7.4435246736699865</v>
      </c>
      <c r="AW40">
        <v>-2400</v>
      </c>
      <c r="AX40">
        <f t="shared" si="37"/>
        <v>4.1151228367991857E-2</v>
      </c>
      <c r="AY40">
        <f t="shared" si="38"/>
        <v>-2.589857403227214E-2</v>
      </c>
      <c r="AZ40">
        <f t="shared" si="39"/>
        <v>6.7049802400263994E-2</v>
      </c>
      <c r="BA40">
        <f t="shared" si="40"/>
        <v>1.5149852250582159</v>
      </c>
      <c r="BB40">
        <f t="shared" si="41"/>
        <v>0.8823321807106782</v>
      </c>
      <c r="BC40">
        <f t="shared" si="42"/>
        <v>2.6220566177754598</v>
      </c>
      <c r="BD40">
        <f t="shared" si="43"/>
        <v>3.7626072056028241</v>
      </c>
      <c r="BE40">
        <f t="shared" si="36"/>
        <v>9.1578086784035033</v>
      </c>
      <c r="BF40">
        <f t="shared" si="36"/>
        <v>9.1602808841775367</v>
      </c>
      <c r="BG40">
        <f t="shared" si="36"/>
        <v>9.1645956169389091</v>
      </c>
      <c r="BH40">
        <f t="shared" si="36"/>
        <v>9.1721143039528972</v>
      </c>
      <c r="BI40">
        <f t="shared" si="36"/>
        <v>9.1851815678413722</v>
      </c>
      <c r="BJ40">
        <f t="shared" si="36"/>
        <v>9.2077946772735384</v>
      </c>
      <c r="BK40">
        <f t="shared" si="36"/>
        <v>9.2466693861501543</v>
      </c>
      <c r="BL40">
        <f t="shared" si="44"/>
        <v>9.3129028411952781</v>
      </c>
    </row>
    <row r="41" spans="1:64" x14ac:dyDescent="0.2">
      <c r="A41" s="150" t="s">
        <v>343</v>
      </c>
      <c r="B41" s="151" t="s">
        <v>84</v>
      </c>
      <c r="C41" s="152">
        <v>28688.508999999998</v>
      </c>
      <c r="D41" s="152" t="s">
        <v>163</v>
      </c>
      <c r="E41">
        <f t="shared" si="11"/>
        <v>-6332.0624417749923</v>
      </c>
      <c r="F41">
        <f t="shared" si="12"/>
        <v>-6332</v>
      </c>
      <c r="G41">
        <f t="shared" si="26"/>
        <v>-0.10827439999775379</v>
      </c>
      <c r="H41">
        <f t="shared" si="33"/>
        <v>-0.10827439999775379</v>
      </c>
      <c r="P41">
        <f t="shared" si="13"/>
        <v>-6.1286899500968148E-2</v>
      </c>
      <c r="Q41" s="2">
        <f t="shared" si="14"/>
        <v>13670.008999999998</v>
      </c>
      <c r="R41">
        <f t="shared" si="27"/>
        <v>2.2078252029354311E-3</v>
      </c>
      <c r="S41" s="6">
        <f t="shared" si="34"/>
        <v>0.2</v>
      </c>
      <c r="Z41">
        <f t="shared" si="15"/>
        <v>-6332</v>
      </c>
      <c r="AA41" s="141">
        <f t="shared" si="16"/>
        <v>-0.10694598288577015</v>
      </c>
      <c r="AB41" s="141">
        <f t="shared" si="28"/>
        <v>-6.2615316612951805E-2</v>
      </c>
      <c r="AC41" s="141">
        <f t="shared" si="29"/>
        <v>-4.6987500496785642E-2</v>
      </c>
      <c r="AD41" s="141">
        <f t="shared" si="30"/>
        <v>-1.328417111983643E-3</v>
      </c>
      <c r="AE41" s="141">
        <f t="shared" si="31"/>
        <v>3.5293840468219252E-7</v>
      </c>
      <c r="AF41">
        <f t="shared" si="32"/>
        <v>-4.6987500496785642E-2</v>
      </c>
      <c r="AG41" s="153"/>
      <c r="AH41">
        <f t="shared" si="17"/>
        <v>-4.5659083384801992E-2</v>
      </c>
      <c r="AI41">
        <f t="shared" si="18"/>
        <v>0.4620284283317676</v>
      </c>
      <c r="AJ41">
        <f t="shared" si="19"/>
        <v>-0.89395037230428165</v>
      </c>
      <c r="AK41">
        <f t="shared" si="20"/>
        <v>-0.25010470457830475</v>
      </c>
      <c r="AL41">
        <f t="shared" si="21"/>
        <v>0.43517807846029871</v>
      </c>
      <c r="AM41">
        <f t="shared" si="22"/>
        <v>0.22108925830269552</v>
      </c>
      <c r="AN41" s="141">
        <f t="shared" ref="AN41:AT50" si="45">$AU41+$AB$7*SIN(AO41)</f>
        <v>7.1081401060051324</v>
      </c>
      <c r="AO41" s="141">
        <f t="shared" si="45"/>
        <v>7.110131748169886</v>
      </c>
      <c r="AP41" s="141">
        <f t="shared" si="45"/>
        <v>7.1051871826028616</v>
      </c>
      <c r="AQ41" s="141">
        <f t="shared" si="45"/>
        <v>7.117512177795307</v>
      </c>
      <c r="AR41" s="141">
        <f t="shared" si="45"/>
        <v>7.0870881671798021</v>
      </c>
      <c r="AS41" s="141">
        <f t="shared" si="45"/>
        <v>7.1641480303784251</v>
      </c>
      <c r="AT41" s="141">
        <f t="shared" si="45"/>
        <v>6.9795868027604566</v>
      </c>
      <c r="AU41" s="141">
        <f t="shared" si="24"/>
        <v>7.5447058350106619</v>
      </c>
      <c r="AW41">
        <v>-2200</v>
      </c>
      <c r="AX41">
        <f t="shared" si="37"/>
        <v>4.5634401456170662E-2</v>
      </c>
      <c r="AY41">
        <f t="shared" si="38"/>
        <v>-2.3418549394988556E-2</v>
      </c>
      <c r="AZ41">
        <f t="shared" si="39"/>
        <v>6.9052950851159214E-2</v>
      </c>
      <c r="BA41">
        <f t="shared" si="40"/>
        <v>1.5900012460120139</v>
      </c>
      <c r="BB41">
        <f t="shared" si="41"/>
        <v>0.99715576736332467</v>
      </c>
      <c r="BC41">
        <f t="shared" si="42"/>
        <v>3.0366182552152994</v>
      </c>
      <c r="BD41">
        <f t="shared" si="43"/>
        <v>19.034765518915158</v>
      </c>
      <c r="BE41">
        <f t="shared" si="36"/>
        <v>9.3717028512508911</v>
      </c>
      <c r="BF41">
        <f t="shared" si="36"/>
        <v>9.37226684314194</v>
      </c>
      <c r="BG41">
        <f t="shared" si="36"/>
        <v>9.3732187860096232</v>
      </c>
      <c r="BH41">
        <f t="shared" si="36"/>
        <v>9.3748254326087501</v>
      </c>
      <c r="BI41">
        <f t="shared" si="36"/>
        <v>9.3775367683768369</v>
      </c>
      <c r="BJ41">
        <f t="shared" si="36"/>
        <v>9.3821115717527235</v>
      </c>
      <c r="BK41">
        <f t="shared" si="36"/>
        <v>9.389828605685695</v>
      </c>
      <c r="BL41">
        <f t="shared" si="44"/>
        <v>9.4028416512758781</v>
      </c>
    </row>
    <row r="42" spans="1:64" x14ac:dyDescent="0.2">
      <c r="A42" s="150" t="s">
        <v>343</v>
      </c>
      <c r="B42" s="151" t="s">
        <v>84</v>
      </c>
      <c r="C42" s="152">
        <v>28695.444</v>
      </c>
      <c r="D42" s="152" t="s">
        <v>163</v>
      </c>
      <c r="E42">
        <f t="shared" si="11"/>
        <v>-6328.063031853756</v>
      </c>
      <c r="F42">
        <f t="shared" si="12"/>
        <v>-6328</v>
      </c>
      <c r="G42">
        <f t="shared" si="26"/>
        <v>-0.1092975999963528</v>
      </c>
      <c r="H42">
        <f t="shared" si="33"/>
        <v>-0.1092975999963528</v>
      </c>
      <c r="P42">
        <f t="shared" si="13"/>
        <v>-6.1263827881137635E-2</v>
      </c>
      <c r="Q42" s="2">
        <f t="shared" si="14"/>
        <v>13676.944</v>
      </c>
      <c r="R42">
        <f t="shared" si="27"/>
        <v>2.3072432636164221E-3</v>
      </c>
      <c r="S42" s="6">
        <f t="shared" si="34"/>
        <v>0.2</v>
      </c>
      <c r="Z42">
        <f t="shared" si="15"/>
        <v>-6328</v>
      </c>
      <c r="AA42" s="141">
        <f t="shared" si="16"/>
        <v>-0.1068560741477862</v>
      </c>
      <c r="AB42" s="141">
        <f t="shared" si="28"/>
        <v>-6.3705353729704234E-2</v>
      </c>
      <c r="AC42" s="141">
        <f t="shared" si="29"/>
        <v>-4.8033772115215166E-2</v>
      </c>
      <c r="AD42" s="141">
        <f t="shared" si="30"/>
        <v>-2.4415258485666058E-3</v>
      </c>
      <c r="AE42" s="141">
        <f t="shared" si="31"/>
        <v>1.1922096938437771E-6</v>
      </c>
      <c r="AF42">
        <f t="shared" si="32"/>
        <v>-4.8033772115215166E-2</v>
      </c>
      <c r="AG42" s="153"/>
      <c r="AH42">
        <f t="shared" si="17"/>
        <v>-4.559224626664856E-2</v>
      </c>
      <c r="AI42">
        <f t="shared" si="18"/>
        <v>0.46221357194891444</v>
      </c>
      <c r="AJ42">
        <f t="shared" si="19"/>
        <v>-0.89361863014327758</v>
      </c>
      <c r="AK42">
        <f t="shared" si="20"/>
        <v>-0.25050256082412364</v>
      </c>
      <c r="AL42">
        <f t="shared" si="21"/>
        <v>0.43591775453574144</v>
      </c>
      <c r="AM42">
        <f t="shared" si="22"/>
        <v>0.22147720593296291</v>
      </c>
      <c r="AN42" s="141">
        <f t="shared" si="45"/>
        <v>7.1094286073245367</v>
      </c>
      <c r="AO42" s="141">
        <f t="shared" si="45"/>
        <v>7.1114028627926062</v>
      </c>
      <c r="AP42" s="141">
        <f t="shared" si="45"/>
        <v>7.106494615426314</v>
      </c>
      <c r="AQ42" s="141">
        <f t="shared" si="45"/>
        <v>7.1187460507863261</v>
      </c>
      <c r="AR42" s="141">
        <f t="shared" si="45"/>
        <v>7.0884613728012669</v>
      </c>
      <c r="AS42" s="141">
        <f t="shared" si="45"/>
        <v>7.1652759605919831</v>
      </c>
      <c r="AT42" s="141">
        <f t="shared" si="45"/>
        <v>6.9810616847323352</v>
      </c>
      <c r="AU42" s="141">
        <f t="shared" si="24"/>
        <v>7.5465046112122742</v>
      </c>
      <c r="AW42">
        <v>-2000</v>
      </c>
      <c r="AX42">
        <f t="shared" si="37"/>
        <v>4.6998905469539443E-2</v>
      </c>
      <c r="AY42">
        <f t="shared" si="38"/>
        <v>-2.0872696288932849E-2</v>
      </c>
      <c r="AZ42">
        <f t="shared" si="39"/>
        <v>6.7871601758472289E-2</v>
      </c>
      <c r="BA42">
        <f t="shared" si="40"/>
        <v>1.5627784848150719</v>
      </c>
      <c r="BB42">
        <f t="shared" si="41"/>
        <v>0.93885048250155179</v>
      </c>
      <c r="BC42">
        <f t="shared" si="42"/>
        <v>-2.8196074211593332</v>
      </c>
      <c r="BD42">
        <f t="shared" si="43"/>
        <v>-6.1577078328288568</v>
      </c>
      <c r="BE42">
        <f t="shared" ref="BE42:BK51" si="46">$BL42+$AB$7*SIN(BF42)</f>
        <v>9.5885159700965197</v>
      </c>
      <c r="BF42">
        <f t="shared" si="46"/>
        <v>9.5868566627374925</v>
      </c>
      <c r="BG42">
        <f t="shared" si="46"/>
        <v>9.5840232743275262</v>
      </c>
      <c r="BH42">
        <f t="shared" si="46"/>
        <v>9.5791880227478092</v>
      </c>
      <c r="BI42">
        <f t="shared" si="46"/>
        <v>9.5709448711518537</v>
      </c>
      <c r="BJ42">
        <f t="shared" si="46"/>
        <v>9.5569146362830555</v>
      </c>
      <c r="BK42">
        <f t="shared" si="46"/>
        <v>9.5330930166747372</v>
      </c>
      <c r="BL42">
        <f t="shared" si="44"/>
        <v>9.4927804613564781</v>
      </c>
    </row>
    <row r="43" spans="1:64" x14ac:dyDescent="0.2">
      <c r="A43" s="150" t="s">
        <v>343</v>
      </c>
      <c r="B43" s="151" t="s">
        <v>84</v>
      </c>
      <c r="C43" s="152">
        <v>29028.383000000002</v>
      </c>
      <c r="D43" s="152" t="s">
        <v>163</v>
      </c>
      <c r="E43">
        <f t="shared" si="11"/>
        <v>-6136.0573303734018</v>
      </c>
      <c r="F43">
        <f t="shared" si="12"/>
        <v>-6136</v>
      </c>
      <c r="G43">
        <f t="shared" si="26"/>
        <v>-9.9411199997121003E-2</v>
      </c>
      <c r="H43">
        <f t="shared" si="33"/>
        <v>-9.9411199997121003E-2</v>
      </c>
      <c r="P43">
        <f t="shared" si="13"/>
        <v>-6.0125424417562946E-2</v>
      </c>
      <c r="Q43" s="2">
        <f t="shared" si="14"/>
        <v>14009.883000000002</v>
      </c>
      <c r="R43">
        <f t="shared" si="27"/>
        <v>1.5433721628874001E-3</v>
      </c>
      <c r="S43" s="6">
        <f t="shared" si="34"/>
        <v>0.2</v>
      </c>
      <c r="Z43">
        <f t="shared" si="15"/>
        <v>-6136</v>
      </c>
      <c r="AA43" s="141">
        <f t="shared" si="16"/>
        <v>-0.10239043446798735</v>
      </c>
      <c r="AB43" s="141">
        <f t="shared" si="28"/>
        <v>-5.7146189946696603E-2</v>
      </c>
      <c r="AC43" s="141">
        <f t="shared" si="29"/>
        <v>-3.9285775579558056E-2</v>
      </c>
      <c r="AD43" s="141">
        <f t="shared" si="30"/>
        <v>2.9792344708663432E-3</v>
      </c>
      <c r="AE43" s="141">
        <f t="shared" si="31"/>
        <v>1.7751676064796519E-6</v>
      </c>
      <c r="AF43">
        <f t="shared" si="32"/>
        <v>-3.9285775579558056E-2</v>
      </c>
      <c r="AG43" s="153"/>
      <c r="AH43">
        <f t="shared" si="17"/>
        <v>-4.2265010050424399E-2</v>
      </c>
      <c r="AI43">
        <f t="shared" si="18"/>
        <v>0.47163444606541494</v>
      </c>
      <c r="AJ43">
        <f t="shared" si="19"/>
        <v>-0.87678502929167568</v>
      </c>
      <c r="AK43">
        <f t="shared" si="20"/>
        <v>-0.26980662814465528</v>
      </c>
      <c r="AL43">
        <f t="shared" si="21"/>
        <v>0.47212639744096052</v>
      </c>
      <c r="AM43">
        <f t="shared" si="22"/>
        <v>0.24054813557835561</v>
      </c>
      <c r="AN43" s="141">
        <f t="shared" si="45"/>
        <v>7.1718644435457701</v>
      </c>
      <c r="AO43" s="141">
        <f t="shared" si="45"/>
        <v>7.1731059704609939</v>
      </c>
      <c r="AP43" s="141">
        <f t="shared" si="45"/>
        <v>7.1697882426787425</v>
      </c>
      <c r="AQ43" s="141">
        <f t="shared" si="45"/>
        <v>7.1786847833538001</v>
      </c>
      <c r="AR43" s="141">
        <f t="shared" si="45"/>
        <v>7.1550430981779325</v>
      </c>
      <c r="AS43" s="141">
        <f t="shared" si="45"/>
        <v>7.2194940760560709</v>
      </c>
      <c r="AT43" s="141">
        <f t="shared" si="45"/>
        <v>7.0540255014941282</v>
      </c>
      <c r="AU43" s="141">
        <f t="shared" si="24"/>
        <v>7.6328458688896514</v>
      </c>
      <c r="AW43">
        <v>-1800</v>
      </c>
      <c r="AX43">
        <f t="shared" si="37"/>
        <v>4.5485538491635003E-2</v>
      </c>
      <c r="AY43">
        <f t="shared" si="38"/>
        <v>-1.8261014714105014E-2</v>
      </c>
      <c r="AZ43">
        <f t="shared" si="39"/>
        <v>6.374655320574002E-2</v>
      </c>
      <c r="BA43">
        <f t="shared" si="40"/>
        <v>1.4488442974782882</v>
      </c>
      <c r="BB43">
        <f t="shared" si="41"/>
        <v>0.73692328648543581</v>
      </c>
      <c r="BC43">
        <f t="shared" si="42"/>
        <v>-2.4288384058657138</v>
      </c>
      <c r="BD43">
        <f t="shared" si="43"/>
        <v>-2.6862057386509544</v>
      </c>
      <c r="BE43">
        <f t="shared" si="46"/>
        <v>9.7966181992105135</v>
      </c>
      <c r="BF43">
        <f t="shared" si="46"/>
        <v>9.7936291194892018</v>
      </c>
      <c r="BG43">
        <f t="shared" si="46"/>
        <v>9.7882330804043907</v>
      </c>
      <c r="BH43">
        <f t="shared" si="46"/>
        <v>9.7785197094136027</v>
      </c>
      <c r="BI43">
        <f t="shared" si="46"/>
        <v>9.7611213844531655</v>
      </c>
      <c r="BJ43">
        <f t="shared" si="46"/>
        <v>9.7302163677759914</v>
      </c>
      <c r="BK43">
        <f t="shared" si="46"/>
        <v>9.6760315595755628</v>
      </c>
      <c r="BL43">
        <f t="shared" si="44"/>
        <v>9.5827192714370799</v>
      </c>
    </row>
    <row r="44" spans="1:64" x14ac:dyDescent="0.2">
      <c r="A44" s="150" t="s">
        <v>343</v>
      </c>
      <c r="B44" s="151" t="s">
        <v>84</v>
      </c>
      <c r="C44" s="152">
        <v>29040.517</v>
      </c>
      <c r="D44" s="152" t="s">
        <v>163</v>
      </c>
      <c r="E44">
        <f t="shared" si="11"/>
        <v>-6129.059660584755</v>
      </c>
      <c r="F44">
        <f t="shared" si="12"/>
        <v>-6129</v>
      </c>
      <c r="G44">
        <f t="shared" si="26"/>
        <v>-0.10345179999421816</v>
      </c>
      <c r="H44">
        <f t="shared" si="33"/>
        <v>-0.10345179999421816</v>
      </c>
      <c r="P44">
        <f t="shared" si="13"/>
        <v>-6.008277388640762E-2</v>
      </c>
      <c r="Q44" s="2">
        <f t="shared" si="14"/>
        <v>14022.017</v>
      </c>
      <c r="R44">
        <f t="shared" si="27"/>
        <v>1.8808724255399525E-3</v>
      </c>
      <c r="S44" s="6">
        <f t="shared" si="34"/>
        <v>0.2</v>
      </c>
      <c r="Z44">
        <f t="shared" si="15"/>
        <v>-6129</v>
      </c>
      <c r="AA44" s="141">
        <f t="shared" si="16"/>
        <v>-0.10222204134414985</v>
      </c>
      <c r="AB44" s="141">
        <f t="shared" si="28"/>
        <v>-6.1312532536475936E-2</v>
      </c>
      <c r="AC44" s="141">
        <f t="shared" si="29"/>
        <v>-4.3369026107810543E-2</v>
      </c>
      <c r="AD44" s="141">
        <f t="shared" si="30"/>
        <v>-1.2297586500683161E-3</v>
      </c>
      <c r="AE44" s="141">
        <f t="shared" si="31"/>
        <v>3.0246126748356943E-7</v>
      </c>
      <c r="AF44">
        <f t="shared" si="32"/>
        <v>-4.3369026107810543E-2</v>
      </c>
      <c r="AG44" s="153"/>
      <c r="AH44">
        <f t="shared" si="17"/>
        <v>-4.2139267457742227E-2</v>
      </c>
      <c r="AI44">
        <f t="shared" si="18"/>
        <v>0.47199848319741056</v>
      </c>
      <c r="AJ44">
        <f t="shared" si="19"/>
        <v>-0.87613625651980565</v>
      </c>
      <c r="AK44">
        <f t="shared" si="20"/>
        <v>-0.27051834213146059</v>
      </c>
      <c r="AL44">
        <f t="shared" si="21"/>
        <v>0.47347387200512148</v>
      </c>
      <c r="AM44">
        <f t="shared" si="22"/>
        <v>0.24126097322879028</v>
      </c>
      <c r="AN44" s="141">
        <f t="shared" si="45"/>
        <v>7.1741634836675434</v>
      </c>
      <c r="AO44" s="141">
        <f t="shared" si="45"/>
        <v>7.1753821044427681</v>
      </c>
      <c r="AP44" s="141">
        <f t="shared" si="45"/>
        <v>7.1721163310379277</v>
      </c>
      <c r="AQ44" s="141">
        <f t="shared" si="45"/>
        <v>7.1808982501927421</v>
      </c>
      <c r="AR44" s="141">
        <f t="shared" si="45"/>
        <v>7.1574945772239618</v>
      </c>
      <c r="AS44" s="141">
        <f t="shared" si="45"/>
        <v>7.2214769671826495</v>
      </c>
      <c r="AT44" s="141">
        <f t="shared" si="45"/>
        <v>7.0567666102967976</v>
      </c>
      <c r="AU44" s="141">
        <f t="shared" si="24"/>
        <v>7.6359937272424725</v>
      </c>
      <c r="AW44">
        <v>-1600</v>
      </c>
      <c r="AX44">
        <f t="shared" si="37"/>
        <v>4.1942236861622031E-2</v>
      </c>
      <c r="AY44">
        <f t="shared" si="38"/>
        <v>-1.5583504670505059E-2</v>
      </c>
      <c r="AZ44">
        <f t="shared" si="39"/>
        <v>5.7525741532127091E-2</v>
      </c>
      <c r="BA44">
        <f t="shared" si="40"/>
        <v>1.3004634405282676</v>
      </c>
      <c r="BB44">
        <f t="shared" si="41"/>
        <v>0.48077179933104747</v>
      </c>
      <c r="BC44">
        <f t="shared" si="42"/>
        <v>-2.1018656220694085</v>
      </c>
      <c r="BD44">
        <f t="shared" si="43"/>
        <v>-1.7470892102101099</v>
      </c>
      <c r="BE44">
        <f t="shared" si="46"/>
        <v>9.9878129610553152</v>
      </c>
      <c r="BF44">
        <f t="shared" si="46"/>
        <v>9.9848169919074703</v>
      </c>
      <c r="BG44">
        <f t="shared" si="46"/>
        <v>9.9788675417119546</v>
      </c>
      <c r="BH44">
        <f t="shared" si="46"/>
        <v>9.9671172743060392</v>
      </c>
      <c r="BI44">
        <f t="shared" si="46"/>
        <v>9.9441499015161803</v>
      </c>
      <c r="BJ44">
        <f t="shared" si="46"/>
        <v>9.9000964082197171</v>
      </c>
      <c r="BK44">
        <f t="shared" si="46"/>
        <v>9.8182158090136422</v>
      </c>
      <c r="BL44">
        <f t="shared" si="44"/>
        <v>9.6726580815176817</v>
      </c>
    </row>
    <row r="45" spans="1:64" x14ac:dyDescent="0.2">
      <c r="A45" s="150" t="s">
        <v>343</v>
      </c>
      <c r="B45" s="151" t="s">
        <v>84</v>
      </c>
      <c r="C45" s="152">
        <v>29080.403999999999</v>
      </c>
      <c r="D45" s="152" t="s">
        <v>163</v>
      </c>
      <c r="E45">
        <f t="shared" si="11"/>
        <v>-6106.0568540197492</v>
      </c>
      <c r="F45">
        <f t="shared" si="12"/>
        <v>-6106</v>
      </c>
      <c r="G45">
        <f t="shared" si="26"/>
        <v>-9.8585199997614836E-2</v>
      </c>
      <c r="H45">
        <f t="shared" si="33"/>
        <v>-9.8585199997614836E-2</v>
      </c>
      <c r="P45">
        <f t="shared" si="13"/>
        <v>-5.9942068656354125E-2</v>
      </c>
      <c r="Q45" s="2">
        <f t="shared" si="14"/>
        <v>14061.903999999999</v>
      </c>
      <c r="R45">
        <f t="shared" si="27"/>
        <v>1.4932915998579258E-3</v>
      </c>
      <c r="S45" s="6">
        <f t="shared" si="34"/>
        <v>0.2</v>
      </c>
      <c r="Z45">
        <f t="shared" si="15"/>
        <v>-6106</v>
      </c>
      <c r="AA45" s="141">
        <f t="shared" si="16"/>
        <v>-0.10166596662299188</v>
      </c>
      <c r="AB45" s="141">
        <f t="shared" si="28"/>
        <v>-5.6861302030977091E-2</v>
      </c>
      <c r="AC45" s="141">
        <f t="shared" si="29"/>
        <v>-3.8643131341260711E-2</v>
      </c>
      <c r="AD45" s="141">
        <f t="shared" si="30"/>
        <v>3.0807666253770405E-3</v>
      </c>
      <c r="AE45" s="141">
        <f t="shared" si="31"/>
        <v>1.8982246000074077E-6</v>
      </c>
      <c r="AF45">
        <f t="shared" si="32"/>
        <v>-3.8643131341260711E-2</v>
      </c>
      <c r="AG45" s="153"/>
      <c r="AH45">
        <f t="shared" si="17"/>
        <v>-4.1723897966637745E-2</v>
      </c>
      <c r="AI45">
        <f t="shared" si="18"/>
        <v>0.47320525285862214</v>
      </c>
      <c r="AJ45">
        <f t="shared" si="19"/>
        <v>-0.8739864324573301</v>
      </c>
      <c r="AK45">
        <f t="shared" si="20"/>
        <v>-0.27286089782092438</v>
      </c>
      <c r="AL45">
        <f t="shared" si="21"/>
        <v>0.47791558633084485</v>
      </c>
      <c r="AM45">
        <f t="shared" si="22"/>
        <v>0.24361236326251379</v>
      </c>
      <c r="AN45" s="141">
        <f t="shared" si="45"/>
        <v>7.1817292895322371</v>
      </c>
      <c r="AO45" s="141">
        <f t="shared" si="45"/>
        <v>7.1828745261777147</v>
      </c>
      <c r="AP45" s="141">
        <f t="shared" si="45"/>
        <v>7.1797763130900734</v>
      </c>
      <c r="AQ45" s="141">
        <f t="shared" si="45"/>
        <v>7.1881860088981462</v>
      </c>
      <c r="AR45" s="141">
        <f t="shared" si="45"/>
        <v>7.1655609716302902</v>
      </c>
      <c r="AS45" s="141">
        <f t="shared" si="45"/>
        <v>7.2279971478096652</v>
      </c>
      <c r="AT45" s="141">
        <f t="shared" si="45"/>
        <v>7.0658135430811964</v>
      </c>
      <c r="AU45" s="141">
        <f t="shared" si="24"/>
        <v>7.6463366904017418</v>
      </c>
      <c r="AW45">
        <v>-1400</v>
      </c>
      <c r="AX45">
        <f t="shared" si="37"/>
        <v>3.7316746308222286E-2</v>
      </c>
      <c r="AY45">
        <f t="shared" si="38"/>
        <v>-1.2840166158132984E-2</v>
      </c>
      <c r="AZ45">
        <f t="shared" si="39"/>
        <v>5.0156912466355272E-2</v>
      </c>
      <c r="BA45">
        <f t="shared" si="40"/>
        <v>1.1578551727710982</v>
      </c>
      <c r="BB45">
        <f t="shared" si="41"/>
        <v>0.23749595411105986</v>
      </c>
      <c r="BC45">
        <f t="shared" si="42"/>
        <v>-1.8401181569706906</v>
      </c>
      <c r="BD45">
        <f t="shared" si="43"/>
        <v>-1.3134246806873713</v>
      </c>
      <c r="BE45">
        <f t="shared" si="46"/>
        <v>10.159246876749508</v>
      </c>
      <c r="BF45">
        <f t="shared" si="46"/>
        <v>10.157083537154248</v>
      </c>
      <c r="BG45">
        <f t="shared" si="46"/>
        <v>10.152190683209255</v>
      </c>
      <c r="BH45">
        <f t="shared" si="46"/>
        <v>10.141202124067155</v>
      </c>
      <c r="BI45">
        <f t="shared" si="46"/>
        <v>10.116896950618111</v>
      </c>
      <c r="BJ45">
        <f t="shared" si="46"/>
        <v>10.064785715279832</v>
      </c>
      <c r="BK45">
        <f t="shared" si="46"/>
        <v>9.9592234369746073</v>
      </c>
      <c r="BL45">
        <f t="shared" si="44"/>
        <v>9.7625968915982817</v>
      </c>
    </row>
    <row r="46" spans="1:64" x14ac:dyDescent="0.2">
      <c r="A46" s="150" t="s">
        <v>343</v>
      </c>
      <c r="B46" s="151" t="s">
        <v>84</v>
      </c>
      <c r="C46" s="152">
        <v>29106.412</v>
      </c>
      <c r="D46" s="152" t="s">
        <v>163</v>
      </c>
      <c r="E46">
        <f t="shared" si="11"/>
        <v>-6091.05805759127</v>
      </c>
      <c r="F46">
        <f t="shared" si="12"/>
        <v>-6091</v>
      </c>
      <c r="G46">
        <f t="shared" si="26"/>
        <v>-0.10067219999837107</v>
      </c>
      <c r="H46">
        <f t="shared" si="33"/>
        <v>-0.10067219999837107</v>
      </c>
      <c r="P46">
        <f t="shared" si="13"/>
        <v>-5.9849835348044444E-2</v>
      </c>
      <c r="Q46" s="2">
        <f t="shared" si="14"/>
        <v>14087.912</v>
      </c>
      <c r="R46">
        <f t="shared" si="27"/>
        <v>1.666465455644237E-3</v>
      </c>
      <c r="S46" s="6">
        <f t="shared" si="34"/>
        <v>0.2</v>
      </c>
      <c r="Z46">
        <f t="shared" si="15"/>
        <v>-6091</v>
      </c>
      <c r="AA46" s="141">
        <f t="shared" si="16"/>
        <v>-0.10130100706899323</v>
      </c>
      <c r="AB46" s="141">
        <f t="shared" si="28"/>
        <v>-5.9221028277422288E-2</v>
      </c>
      <c r="AC46" s="141">
        <f t="shared" si="29"/>
        <v>-4.0822364650326626E-2</v>
      </c>
      <c r="AD46" s="141">
        <f t="shared" si="30"/>
        <v>6.2880707062215602E-4</v>
      </c>
      <c r="AE46" s="141">
        <f t="shared" si="31"/>
        <v>7.9079666412883428E-8</v>
      </c>
      <c r="AF46">
        <f t="shared" si="32"/>
        <v>-4.0822364650326626E-2</v>
      </c>
      <c r="AG46" s="153"/>
      <c r="AH46">
        <f t="shared" si="17"/>
        <v>-4.1451171720948782E-2</v>
      </c>
      <c r="AI46">
        <f t="shared" si="18"/>
        <v>0.47400115412697541</v>
      </c>
      <c r="AJ46">
        <f t="shared" si="19"/>
        <v>-0.87256924747798059</v>
      </c>
      <c r="AK46">
        <f t="shared" si="20"/>
        <v>-0.27439203580941507</v>
      </c>
      <c r="AL46">
        <f t="shared" si="21"/>
        <v>0.48082429876815491</v>
      </c>
      <c r="AM46">
        <f t="shared" si="22"/>
        <v>0.24515357827354203</v>
      </c>
      <c r="AN46" s="141">
        <f t="shared" si="45"/>
        <v>7.1866733704564627</v>
      </c>
      <c r="AO46" s="141">
        <f t="shared" si="45"/>
        <v>7.1877722940922952</v>
      </c>
      <c r="AP46" s="141">
        <f t="shared" si="45"/>
        <v>7.1847807415879563</v>
      </c>
      <c r="AQ46" s="141">
        <f t="shared" si="45"/>
        <v>7.1929513959314795</v>
      </c>
      <c r="AR46" s="141">
        <f t="shared" si="45"/>
        <v>7.1708311351877496</v>
      </c>
      <c r="AS46" s="141">
        <f t="shared" si="45"/>
        <v>7.2322538789365236</v>
      </c>
      <c r="AT46" s="141">
        <f t="shared" si="45"/>
        <v>7.0717471658531394</v>
      </c>
      <c r="AU46" s="141">
        <f t="shared" si="24"/>
        <v>7.6530821011577865</v>
      </c>
      <c r="AW46">
        <v>-1200</v>
      </c>
      <c r="AX46">
        <f t="shared" si="37"/>
        <v>3.2308684004381888E-2</v>
      </c>
      <c r="AY46">
        <f t="shared" si="38"/>
        <v>-1.003099917698878E-2</v>
      </c>
      <c r="AZ46">
        <f t="shared" si="39"/>
        <v>4.2339683181370664E-2</v>
      </c>
      <c r="BA46">
        <f t="shared" si="40"/>
        <v>1.0362699728987026</v>
      </c>
      <c r="BB46">
        <f t="shared" si="41"/>
        <v>3.1634273005294006E-2</v>
      </c>
      <c r="BC46">
        <f t="shared" si="42"/>
        <v>-1.6319704737859011</v>
      </c>
      <c r="BD46">
        <f t="shared" si="43"/>
        <v>-1.0631246317884127</v>
      </c>
      <c r="BE46">
        <f t="shared" si="46"/>
        <v>10.31208985982537</v>
      </c>
      <c r="BF46">
        <f t="shared" si="46"/>
        <v>10.310885703929722</v>
      </c>
      <c r="BG46">
        <f t="shared" si="46"/>
        <v>10.307682619009373</v>
      </c>
      <c r="BH46">
        <f t="shared" si="46"/>
        <v>10.299222398649615</v>
      </c>
      <c r="BI46">
        <f t="shared" si="46"/>
        <v>10.277276235970083</v>
      </c>
      <c r="BJ46">
        <f t="shared" si="46"/>
        <v>10.222740127669619</v>
      </c>
      <c r="BK46">
        <f t="shared" si="46"/>
        <v>10.098641626708961</v>
      </c>
      <c r="BL46">
        <f t="shared" si="44"/>
        <v>9.8525357016788817</v>
      </c>
    </row>
    <row r="47" spans="1:64" x14ac:dyDescent="0.2">
      <c r="A47" s="150" t="s">
        <v>343</v>
      </c>
      <c r="B47" s="151" t="s">
        <v>84</v>
      </c>
      <c r="C47" s="152">
        <v>29132.423999999999</v>
      </c>
      <c r="D47" s="152" t="s">
        <v>163</v>
      </c>
      <c r="E47">
        <f t="shared" si="11"/>
        <v>-6076.0569543654337</v>
      </c>
      <c r="F47">
        <f t="shared" si="12"/>
        <v>-6076</v>
      </c>
      <c r="G47">
        <f t="shared" si="26"/>
        <v>-9.8759199998312397E-2</v>
      </c>
      <c r="H47">
        <f t="shared" si="33"/>
        <v>-9.8759199998312397E-2</v>
      </c>
      <c r="P47">
        <f t="shared" si="13"/>
        <v>-5.9757231754597934E-2</v>
      </c>
      <c r="Q47" s="2">
        <f t="shared" si="14"/>
        <v>14113.923999999999</v>
      </c>
      <c r="R47">
        <f t="shared" si="27"/>
        <v>1.5211535268837115E-3</v>
      </c>
      <c r="S47" s="6">
        <f t="shared" si="34"/>
        <v>0.2</v>
      </c>
      <c r="Z47">
        <f t="shared" si="15"/>
        <v>-6076</v>
      </c>
      <c r="AA47" s="141">
        <f t="shared" si="16"/>
        <v>-0.10093422711691535</v>
      </c>
      <c r="AB47" s="141">
        <f t="shared" si="28"/>
        <v>-5.7582204635994977E-2</v>
      </c>
      <c r="AC47" s="141">
        <f t="shared" si="29"/>
        <v>-3.9001968243714463E-2</v>
      </c>
      <c r="AD47" s="141">
        <f t="shared" si="30"/>
        <v>2.1750271186029568E-3</v>
      </c>
      <c r="AE47" s="141">
        <f t="shared" si="31"/>
        <v>9.4614859333165619E-7</v>
      </c>
      <c r="AF47">
        <f t="shared" si="32"/>
        <v>-3.9001968243714463E-2</v>
      </c>
      <c r="AG47" s="153"/>
      <c r="AH47">
        <f t="shared" si="17"/>
        <v>-4.117699536231742E-2</v>
      </c>
      <c r="AI47">
        <f t="shared" si="18"/>
        <v>0.47480414112886649</v>
      </c>
      <c r="AJ47">
        <f t="shared" si="19"/>
        <v>-0.87113998998619135</v>
      </c>
      <c r="AK47">
        <f t="shared" si="20"/>
        <v>-0.27592586866765778</v>
      </c>
      <c r="AL47">
        <f t="shared" si="21"/>
        <v>0.48374256264976773</v>
      </c>
      <c r="AM47">
        <f t="shared" si="22"/>
        <v>0.24670095906201578</v>
      </c>
      <c r="AN47" s="141">
        <f t="shared" si="45"/>
        <v>7.191625327544358</v>
      </c>
      <c r="AO47" s="141">
        <f t="shared" si="45"/>
        <v>7.1926791523007951</v>
      </c>
      <c r="AP47" s="141">
        <f t="shared" si="45"/>
        <v>7.1897921786026009</v>
      </c>
      <c r="AQ47" s="141">
        <f t="shared" si="45"/>
        <v>7.1977268001275494</v>
      </c>
      <c r="AR47" s="141">
        <f t="shared" si="45"/>
        <v>7.1761087242991533</v>
      </c>
      <c r="AS47" s="141">
        <f t="shared" si="45"/>
        <v>7.2365144317768069</v>
      </c>
      <c r="AT47" s="141">
        <f t="shared" si="45"/>
        <v>7.0777072395935354</v>
      </c>
      <c r="AU47" s="141">
        <f t="shared" si="24"/>
        <v>7.6598275119138322</v>
      </c>
      <c r="AW47">
        <v>-1000</v>
      </c>
      <c r="AX47">
        <f t="shared" si="37"/>
        <v>2.7324536803600443E-2</v>
      </c>
      <c r="AY47">
        <f t="shared" si="38"/>
        <v>-7.1560037270724545E-3</v>
      </c>
      <c r="AZ47">
        <f t="shared" si="39"/>
        <v>3.4480540530672898E-2</v>
      </c>
      <c r="BA47">
        <f t="shared" si="40"/>
        <v>0.93680513955885392</v>
      </c>
      <c r="BB47">
        <f t="shared" si="41"/>
        <v>-0.13583592977349682</v>
      </c>
      <c r="BC47">
        <f t="shared" si="42"/>
        <v>-1.464073758219866</v>
      </c>
      <c r="BD47">
        <f t="shared" si="43"/>
        <v>-0.89859240255306783</v>
      </c>
      <c r="BE47">
        <f t="shared" si="46"/>
        <v>10.449212813559702</v>
      </c>
      <c r="BF47">
        <f t="shared" si="46"/>
        <v>10.448689681204293</v>
      </c>
      <c r="BG47">
        <f t="shared" si="46"/>
        <v>10.446996393703643</v>
      </c>
      <c r="BH47">
        <f t="shared" si="46"/>
        <v>10.441547379737042</v>
      </c>
      <c r="BI47">
        <f t="shared" si="46"/>
        <v>10.424328480351868</v>
      </c>
      <c r="BJ47">
        <f t="shared" si="46"/>
        <v>10.372698542275085</v>
      </c>
      <c r="BK47">
        <f t="shared" si="46"/>
        <v>10.236070409752127</v>
      </c>
      <c r="BL47">
        <f t="shared" si="44"/>
        <v>9.9424745117594835</v>
      </c>
    </row>
    <row r="48" spans="1:64" x14ac:dyDescent="0.2">
      <c r="A48" s="150" t="s">
        <v>366</v>
      </c>
      <c r="B48" s="151" t="s">
        <v>84</v>
      </c>
      <c r="C48" s="152">
        <v>29411.607</v>
      </c>
      <c r="D48" s="152" t="s">
        <v>163</v>
      </c>
      <c r="E48">
        <f t="shared" si="11"/>
        <v>-5915.0523025932189</v>
      </c>
      <c r="F48">
        <f t="shared" si="12"/>
        <v>-5915</v>
      </c>
      <c r="G48">
        <f t="shared" si="26"/>
        <v>-9.0692999994644197E-2</v>
      </c>
      <c r="I48">
        <f t="shared" ref="I48:I57" si="47">+C48-(C$7+F48*C$8)</f>
        <v>-9.0692999994644197E-2</v>
      </c>
      <c r="P48">
        <f t="shared" si="13"/>
        <v>-5.8739970074632858E-2</v>
      </c>
      <c r="Q48" s="2">
        <f t="shared" si="14"/>
        <v>14393.107</v>
      </c>
      <c r="R48">
        <f t="shared" si="27"/>
        <v>1.0209961210691399E-3</v>
      </c>
      <c r="S48" s="6">
        <f t="shared" ref="S48:S57" si="48">S$16</f>
        <v>0.1</v>
      </c>
      <c r="Z48">
        <f t="shared" si="15"/>
        <v>-5915</v>
      </c>
      <c r="AA48" s="141">
        <f t="shared" si="16"/>
        <v>-9.6882128254774824E-2</v>
      </c>
      <c r="AB48" s="141">
        <f t="shared" si="28"/>
        <v>-5.2550841814502237E-2</v>
      </c>
      <c r="AC48" s="141">
        <f t="shared" si="29"/>
        <v>-3.1953029920011339E-2</v>
      </c>
      <c r="AD48" s="141">
        <f t="shared" si="30"/>
        <v>6.1891282601306274E-3</v>
      </c>
      <c r="AE48" s="141">
        <f t="shared" si="31"/>
        <v>3.8305308620347567E-6</v>
      </c>
      <c r="AF48">
        <f t="shared" si="32"/>
        <v>-3.1953029920011339E-2</v>
      </c>
      <c r="AG48" s="153"/>
      <c r="AH48">
        <f t="shared" si="17"/>
        <v>-3.8142158180141959E-2</v>
      </c>
      <c r="AI48">
        <f t="shared" si="18"/>
        <v>0.48388753956730057</v>
      </c>
      <c r="AJ48">
        <f t="shared" si="19"/>
        <v>-0.8550076819790231</v>
      </c>
      <c r="AK48">
        <f t="shared" si="20"/>
        <v>-0.29256401583498676</v>
      </c>
      <c r="AL48">
        <f t="shared" si="21"/>
        <v>0.51569607952471064</v>
      </c>
      <c r="AM48">
        <f t="shared" si="22"/>
        <v>0.26371860752787218</v>
      </c>
      <c r="AN48" s="141">
        <f t="shared" si="45"/>
        <v>7.245294118790337</v>
      </c>
      <c r="AO48" s="141">
        <f t="shared" si="45"/>
        <v>7.2459380576032704</v>
      </c>
      <c r="AP48" s="141">
        <f t="shared" si="45"/>
        <v>7.2440406215993489</v>
      </c>
      <c r="AQ48" s="141">
        <f t="shared" si="45"/>
        <v>7.2496465445901199</v>
      </c>
      <c r="AR48" s="141">
        <f t="shared" si="45"/>
        <v>7.2332116902163506</v>
      </c>
      <c r="AS48" s="141">
        <f t="shared" si="45"/>
        <v>7.2825603214241124</v>
      </c>
      <c r="AT48" s="141">
        <f t="shared" si="45"/>
        <v>7.1433530506786358</v>
      </c>
      <c r="AU48" s="141">
        <f t="shared" si="24"/>
        <v>7.7322282540287155</v>
      </c>
      <c r="AW48">
        <v>-800</v>
      </c>
      <c r="AX48">
        <f t="shared" si="37"/>
        <v>2.2572179343487209E-2</v>
      </c>
      <c r="AY48">
        <f t="shared" si="38"/>
        <v>-4.215179808384005E-3</v>
      </c>
      <c r="AZ48">
        <f t="shared" si="39"/>
        <v>2.6787359151871214E-2</v>
      </c>
      <c r="BA48">
        <f t="shared" si="40"/>
        <v>0.85603431972303945</v>
      </c>
      <c r="BB48">
        <f t="shared" si="41"/>
        <v>-0.27120771068641203</v>
      </c>
      <c r="BC48">
        <f t="shared" si="42"/>
        <v>-1.3256833749431962</v>
      </c>
      <c r="BD48">
        <f t="shared" si="43"/>
        <v>-0.78066833571199334</v>
      </c>
      <c r="BE48">
        <f t="shared" si="46"/>
        <v>10.573597824042702</v>
      </c>
      <c r="BF48">
        <f t="shared" si="46"/>
        <v>10.573425495128692</v>
      </c>
      <c r="BG48">
        <f t="shared" si="46"/>
        <v>10.57271709795895</v>
      </c>
      <c r="BH48">
        <f t="shared" si="46"/>
        <v>10.569816705503662</v>
      </c>
      <c r="BI48">
        <f t="shared" si="46"/>
        <v>10.558129930366045</v>
      </c>
      <c r="BJ48">
        <f t="shared" si="46"/>
        <v>10.513722409079715</v>
      </c>
      <c r="BK48">
        <f t="shared" si="46"/>
        <v>10.371125899084863</v>
      </c>
      <c r="BL48">
        <f t="shared" si="44"/>
        <v>10.032413321840085</v>
      </c>
    </row>
    <row r="49" spans="1:64" x14ac:dyDescent="0.2">
      <c r="A49" s="150" t="s">
        <v>366</v>
      </c>
      <c r="B49" s="151" t="s">
        <v>84</v>
      </c>
      <c r="C49" s="152">
        <v>29439.350999999999</v>
      </c>
      <c r="D49" s="152" t="s">
        <v>163</v>
      </c>
      <c r="E49">
        <f t="shared" si="11"/>
        <v>-5899.0523561109185</v>
      </c>
      <c r="F49">
        <f t="shared" si="12"/>
        <v>-5899</v>
      </c>
      <c r="G49">
        <f t="shared" si="26"/>
        <v>-9.0785799995501293E-2</v>
      </c>
      <c r="I49">
        <f t="shared" si="47"/>
        <v>-9.0785799995501293E-2</v>
      </c>
      <c r="P49">
        <f t="shared" si="13"/>
        <v>-5.8636545418394588E-2</v>
      </c>
      <c r="Q49" s="2">
        <f t="shared" si="14"/>
        <v>14420.850999999999</v>
      </c>
      <c r="R49">
        <f t="shared" si="27"/>
        <v>1.0335745698636164E-3</v>
      </c>
      <c r="S49" s="6">
        <f t="shared" si="48"/>
        <v>0.1</v>
      </c>
      <c r="Z49">
        <f t="shared" si="15"/>
        <v>-5899</v>
      </c>
      <c r="AA49" s="141">
        <f t="shared" si="16"/>
        <v>-9.6467835553483552E-2</v>
      </c>
      <c r="AB49" s="141">
        <f t="shared" si="28"/>
        <v>-5.2954509860412328E-2</v>
      </c>
      <c r="AC49" s="141">
        <f t="shared" si="29"/>
        <v>-3.2149254577106705E-2</v>
      </c>
      <c r="AD49" s="141">
        <f t="shared" si="30"/>
        <v>5.6820355579822596E-3</v>
      </c>
      <c r="AE49" s="141">
        <f t="shared" si="31"/>
        <v>3.2285528082174772E-6</v>
      </c>
      <c r="AF49">
        <f t="shared" si="32"/>
        <v>-3.2149254577106705E-2</v>
      </c>
      <c r="AG49" s="153"/>
      <c r="AH49">
        <f t="shared" si="17"/>
        <v>-3.7831290135088964E-2</v>
      </c>
      <c r="AI49">
        <f t="shared" si="18"/>
        <v>0.48483863713498865</v>
      </c>
      <c r="AJ49">
        <f t="shared" si="19"/>
        <v>-0.85332202787758693</v>
      </c>
      <c r="AK49">
        <f t="shared" si="20"/>
        <v>-0.29423552706369976</v>
      </c>
      <c r="AL49">
        <f t="shared" si="21"/>
        <v>0.51893772054619647</v>
      </c>
      <c r="AM49">
        <f t="shared" si="22"/>
        <v>0.2654528948828937</v>
      </c>
      <c r="AN49" s="141">
        <f t="shared" si="45"/>
        <v>7.2506816946188861</v>
      </c>
      <c r="AO49" s="141">
        <f t="shared" si="45"/>
        <v>7.2512920134912031</v>
      </c>
      <c r="AP49" s="141">
        <f t="shared" si="45"/>
        <v>7.2494795919439268</v>
      </c>
      <c r="AQ49" s="141">
        <f t="shared" si="45"/>
        <v>7.2548758543588781</v>
      </c>
      <c r="AR49" s="141">
        <f t="shared" si="45"/>
        <v>7.2389312198813025</v>
      </c>
      <c r="AS49" s="141">
        <f t="shared" si="45"/>
        <v>7.2871757809905198</v>
      </c>
      <c r="AT49" s="141">
        <f t="shared" si="45"/>
        <v>7.1500449671504001</v>
      </c>
      <c r="AU49" s="141">
        <f t="shared" si="24"/>
        <v>7.7394233588351637</v>
      </c>
      <c r="AW49">
        <v>-600</v>
      </c>
      <c r="AX49">
        <f t="shared" si="37"/>
        <v>1.8153300714024663E-2</v>
      </c>
      <c r="AY49">
        <f t="shared" si="38"/>
        <v>-1.2085274209234318E-3</v>
      </c>
      <c r="AZ49">
        <f t="shared" si="39"/>
        <v>1.9361828134948095E-2</v>
      </c>
      <c r="BA49">
        <f t="shared" si="40"/>
        <v>0.79006248209613872</v>
      </c>
      <c r="BB49">
        <f t="shared" si="41"/>
        <v>-0.38133205927983432</v>
      </c>
      <c r="BC49">
        <f t="shared" si="42"/>
        <v>-1.20909411385504</v>
      </c>
      <c r="BD49">
        <f t="shared" si="43"/>
        <v>-0.69083296082005752</v>
      </c>
      <c r="BE49">
        <f t="shared" si="46"/>
        <v>10.687720228318895</v>
      </c>
      <c r="BF49">
        <f t="shared" si="46"/>
        <v>10.687680785402764</v>
      </c>
      <c r="BG49">
        <f t="shared" si="46"/>
        <v>10.687461478599309</v>
      </c>
      <c r="BH49">
        <f t="shared" si="46"/>
        <v>10.686244854827301</v>
      </c>
      <c r="BI49">
        <f t="shared" si="46"/>
        <v>10.679577866947495</v>
      </c>
      <c r="BJ49">
        <f t="shared" si="46"/>
        <v>10.64521498260674</v>
      </c>
      <c r="BK49">
        <f t="shared" si="46"/>
        <v>10.503443392298731</v>
      </c>
      <c r="BL49">
        <f t="shared" si="44"/>
        <v>10.122352131920685</v>
      </c>
    </row>
    <row r="50" spans="1:64" x14ac:dyDescent="0.2">
      <c r="A50" s="150" t="s">
        <v>366</v>
      </c>
      <c r="B50" s="151" t="s">
        <v>84</v>
      </c>
      <c r="C50" s="152">
        <v>29451.489000000001</v>
      </c>
      <c r="D50" s="152" t="s">
        <v>163</v>
      </c>
      <c r="E50">
        <f t="shared" si="11"/>
        <v>-5892.0523795249101</v>
      </c>
      <c r="F50">
        <f t="shared" si="12"/>
        <v>-5892</v>
      </c>
      <c r="G50">
        <f t="shared" si="26"/>
        <v>-9.0826399995421525E-2</v>
      </c>
      <c r="I50">
        <f t="shared" si="47"/>
        <v>-9.0826399995421525E-2</v>
      </c>
      <c r="P50">
        <f t="shared" si="13"/>
        <v>-5.8591164651496941E-2</v>
      </c>
      <c r="Q50" s="2">
        <f t="shared" si="14"/>
        <v>14432.989000000001</v>
      </c>
      <c r="R50">
        <f t="shared" si="27"/>
        <v>1.0391103976782048E-3</v>
      </c>
      <c r="S50" s="6">
        <f t="shared" si="48"/>
        <v>0.1</v>
      </c>
      <c r="Z50">
        <f t="shared" si="15"/>
        <v>-5892</v>
      </c>
      <c r="AA50" s="141">
        <f t="shared" si="16"/>
        <v>-9.6285918892683481E-2</v>
      </c>
      <c r="AB50" s="141">
        <f t="shared" si="28"/>
        <v>-5.3131645754234992E-2</v>
      </c>
      <c r="AC50" s="141">
        <f t="shared" si="29"/>
        <v>-3.2235235343924584E-2</v>
      </c>
      <c r="AD50" s="141">
        <f t="shared" si="30"/>
        <v>5.4595188972619557E-3</v>
      </c>
      <c r="AE50" s="141">
        <f t="shared" si="31"/>
        <v>2.9806346589560402E-6</v>
      </c>
      <c r="AF50">
        <f t="shared" si="32"/>
        <v>-3.2235235343924584E-2</v>
      </c>
      <c r="AG50" s="153"/>
      <c r="AH50">
        <f t="shared" si="17"/>
        <v>-3.7694754241186533E-2</v>
      </c>
      <c r="AI50">
        <f t="shared" si="18"/>
        <v>0.48525760609980717</v>
      </c>
      <c r="AJ50">
        <f t="shared" si="19"/>
        <v>-0.85257967668279044</v>
      </c>
      <c r="AK50">
        <f t="shared" si="20"/>
        <v>-0.29496786790646856</v>
      </c>
      <c r="AL50">
        <f t="shared" si="21"/>
        <v>0.52035987424653396</v>
      </c>
      <c r="AM50">
        <f t="shared" si="22"/>
        <v>0.26621422176794901</v>
      </c>
      <c r="AN50" s="141">
        <f t="shared" si="45"/>
        <v>7.2530419597189297</v>
      </c>
      <c r="AO50" s="141">
        <f t="shared" si="45"/>
        <v>7.2536379546272745</v>
      </c>
      <c r="AP50" s="141">
        <f t="shared" si="45"/>
        <v>7.2518619748919608</v>
      </c>
      <c r="AQ50" s="141">
        <f t="shared" si="45"/>
        <v>7.2571678065051</v>
      </c>
      <c r="AR50" s="141">
        <f t="shared" si="45"/>
        <v>7.2414360104143167</v>
      </c>
      <c r="AS50" s="141">
        <f t="shared" si="45"/>
        <v>7.2891977354333815</v>
      </c>
      <c r="AT50" s="141">
        <f t="shared" si="45"/>
        <v>7.15298227363101</v>
      </c>
      <c r="AU50" s="141">
        <f t="shared" si="24"/>
        <v>7.7425712171879848</v>
      </c>
      <c r="AW50">
        <v>-400</v>
      </c>
      <c r="AX50">
        <f t="shared" si="37"/>
        <v>1.4117067280605277E-2</v>
      </c>
      <c r="AY50">
        <f t="shared" si="38"/>
        <v>1.8639534353092641E-3</v>
      </c>
      <c r="AZ50">
        <f t="shared" si="39"/>
        <v>1.2253113845296013E-2</v>
      </c>
      <c r="BA50">
        <f t="shared" si="40"/>
        <v>0.73563275224230362</v>
      </c>
      <c r="BB50">
        <f t="shared" si="41"/>
        <v>-0.47185452242935955</v>
      </c>
      <c r="BC50">
        <f t="shared" si="42"/>
        <v>-1.1089379203795264</v>
      </c>
      <c r="BD50">
        <f t="shared" si="43"/>
        <v>-0.61927098158596827</v>
      </c>
      <c r="BE50">
        <f t="shared" si="46"/>
        <v>10.793483878860222</v>
      </c>
      <c r="BF50">
        <f t="shared" si="46"/>
        <v>10.793478822593102</v>
      </c>
      <c r="BG50">
        <f t="shared" si="46"/>
        <v>10.793436366644322</v>
      </c>
      <c r="BH50">
        <f t="shared" si="46"/>
        <v>10.793080223233401</v>
      </c>
      <c r="BI50">
        <f t="shared" si="46"/>
        <v>10.790116675888399</v>
      </c>
      <c r="BJ50">
        <f t="shared" si="46"/>
        <v>10.766920533578418</v>
      </c>
      <c r="BK50">
        <f t="shared" si="46"/>
        <v>10.632680319682018</v>
      </c>
      <c r="BL50">
        <f t="shared" si="44"/>
        <v>10.212290942001285</v>
      </c>
    </row>
    <row r="51" spans="1:64" x14ac:dyDescent="0.2">
      <c r="A51" s="150" t="s">
        <v>366</v>
      </c>
      <c r="B51" s="151" t="s">
        <v>84</v>
      </c>
      <c r="C51" s="152">
        <v>29458.423999999999</v>
      </c>
      <c r="D51" s="152" t="s">
        <v>163</v>
      </c>
      <c r="E51">
        <f t="shared" si="11"/>
        <v>-5888.0529696036756</v>
      </c>
      <c r="F51">
        <f t="shared" si="12"/>
        <v>-5888</v>
      </c>
      <c r="G51">
        <f t="shared" si="26"/>
        <v>-9.1849599997658515E-2</v>
      </c>
      <c r="I51">
        <f t="shared" si="47"/>
        <v>-9.1849599997658515E-2</v>
      </c>
      <c r="P51">
        <f t="shared" si="13"/>
        <v>-5.8565196579040468E-2</v>
      </c>
      <c r="Q51" s="2">
        <f t="shared" si="14"/>
        <v>14439.923999999999</v>
      </c>
      <c r="R51">
        <f t="shared" si="27"/>
        <v>1.1078515109333128E-3</v>
      </c>
      <c r="S51" s="6">
        <f t="shared" si="48"/>
        <v>0.1</v>
      </c>
      <c r="Z51">
        <f t="shared" si="15"/>
        <v>-5888</v>
      </c>
      <c r="AA51" s="141">
        <f t="shared" si="16"/>
        <v>-9.6181784984807131E-2</v>
      </c>
      <c r="AB51" s="141">
        <f t="shared" si="28"/>
        <v>-5.4233011591891853E-2</v>
      </c>
      <c r="AC51" s="141">
        <f t="shared" si="29"/>
        <v>-3.3284403418618047E-2</v>
      </c>
      <c r="AD51" s="141">
        <f t="shared" si="30"/>
        <v>4.3321849871486157E-3</v>
      </c>
      <c r="AE51" s="141">
        <f t="shared" si="31"/>
        <v>1.8767826762875853E-6</v>
      </c>
      <c r="AF51">
        <f t="shared" si="32"/>
        <v>-3.3284403418618047E-2</v>
      </c>
      <c r="AG51" s="153"/>
      <c r="AH51">
        <f t="shared" si="17"/>
        <v>-3.7616588405766663E-2</v>
      </c>
      <c r="AI51">
        <f t="shared" si="18"/>
        <v>0.48549780430492262</v>
      </c>
      <c r="AJ51">
        <f t="shared" si="19"/>
        <v>-0.852154134999209</v>
      </c>
      <c r="AK51">
        <f t="shared" si="20"/>
        <v>-0.29538663781615687</v>
      </c>
      <c r="AL51">
        <f t="shared" si="21"/>
        <v>0.52117361646255023</v>
      </c>
      <c r="AM51">
        <f t="shared" si="22"/>
        <v>0.26664997505882071</v>
      </c>
      <c r="AN51" s="141">
        <f t="shared" ref="AN51:AT60" si="49">$AU51+$AB$7*SIN(AO51)</f>
        <v>7.254391562700385</v>
      </c>
      <c r="AO51" s="141">
        <f t="shared" si="49"/>
        <v>7.2549794767336904</v>
      </c>
      <c r="AP51" s="141">
        <f t="shared" si="49"/>
        <v>7.2532241158708475</v>
      </c>
      <c r="AQ51" s="141">
        <f t="shared" si="49"/>
        <v>7.2584786287058929</v>
      </c>
      <c r="AR51" s="141">
        <f t="shared" si="49"/>
        <v>7.2428680000153642</v>
      </c>
      <c r="AS51" s="141">
        <f t="shared" si="49"/>
        <v>7.2903538919286932</v>
      </c>
      <c r="AT51" s="141">
        <f t="shared" si="49"/>
        <v>7.1546633573918204</v>
      </c>
      <c r="AU51" s="141">
        <f t="shared" si="24"/>
        <v>7.7443699933895971</v>
      </c>
      <c r="AW51">
        <v>-200</v>
      </c>
      <c r="AX51">
        <f t="shared" si="37"/>
        <v>1.0485666164303988E-2</v>
      </c>
      <c r="AY51">
        <f t="shared" si="38"/>
        <v>5.0022627603140838E-3</v>
      </c>
      <c r="AZ51">
        <f t="shared" si="39"/>
        <v>5.4834034039899044E-3</v>
      </c>
      <c r="BA51">
        <f t="shared" si="40"/>
        <v>0.69023363412769334</v>
      </c>
      <c r="BB51">
        <f t="shared" si="41"/>
        <v>-0.54709404654182126</v>
      </c>
      <c r="BC51">
        <f t="shared" si="42"/>
        <v>-1.0214422115544082</v>
      </c>
      <c r="BD51">
        <f t="shared" si="43"/>
        <v>-0.56030582475157986</v>
      </c>
      <c r="BE51">
        <f t="shared" si="46"/>
        <v>10.892338151695704</v>
      </c>
      <c r="BF51">
        <f t="shared" si="46"/>
        <v>10.892337963232995</v>
      </c>
      <c r="BG51">
        <f t="shared" si="46"/>
        <v>10.892334880698668</v>
      </c>
      <c r="BH51">
        <f t="shared" si="46"/>
        <v>10.892284475152303</v>
      </c>
      <c r="BI51">
        <f t="shared" si="46"/>
        <v>10.891463694376741</v>
      </c>
      <c r="BJ51">
        <f t="shared" si="46"/>
        <v>10.87890532216562</v>
      </c>
      <c r="BK51">
        <f t="shared" si="46"/>
        <v>10.758519013395144</v>
      </c>
      <c r="BL51">
        <f t="shared" si="44"/>
        <v>10.302229752081887</v>
      </c>
    </row>
    <row r="52" spans="1:64" x14ac:dyDescent="0.2">
      <c r="A52" s="150" t="s">
        <v>366</v>
      </c>
      <c r="B52" s="151" t="s">
        <v>84</v>
      </c>
      <c r="C52" s="152">
        <v>29465.359</v>
      </c>
      <c r="D52" s="152" t="s">
        <v>163</v>
      </c>
      <c r="E52">
        <f t="shared" si="11"/>
        <v>-5884.0535596824393</v>
      </c>
      <c r="F52">
        <f t="shared" si="12"/>
        <v>-5884</v>
      </c>
      <c r="G52">
        <f t="shared" si="26"/>
        <v>-9.2872799996257527E-2</v>
      </c>
      <c r="I52">
        <f t="shared" si="47"/>
        <v>-9.2872799996257527E-2</v>
      </c>
      <c r="P52">
        <f t="shared" si="13"/>
        <v>-5.8539202175196481E-2</v>
      </c>
      <c r="Q52" s="2">
        <f t="shared" si="14"/>
        <v>14446.859</v>
      </c>
      <c r="R52">
        <f t="shared" si="27"/>
        <v>1.1787959393383678E-3</v>
      </c>
      <c r="S52" s="6">
        <f t="shared" si="48"/>
        <v>0.1</v>
      </c>
      <c r="Z52">
        <f t="shared" si="15"/>
        <v>-5884</v>
      </c>
      <c r="AA52" s="141">
        <f t="shared" si="16"/>
        <v>-9.6077518984780647E-2</v>
      </c>
      <c r="AB52" s="141">
        <f t="shared" si="28"/>
        <v>-5.5334483186673361E-2</v>
      </c>
      <c r="AC52" s="141">
        <f t="shared" si="29"/>
        <v>-3.4333597821061046E-2</v>
      </c>
      <c r="AD52" s="141">
        <f t="shared" si="30"/>
        <v>3.2047189885231198E-3</v>
      </c>
      <c r="AE52" s="141">
        <f t="shared" si="31"/>
        <v>1.0270223795400649E-6</v>
      </c>
      <c r="AF52">
        <f t="shared" si="32"/>
        <v>-3.4333597821061046E-2</v>
      </c>
      <c r="AG52" s="153"/>
      <c r="AH52">
        <f t="shared" si="17"/>
        <v>-3.7538316809584166E-2</v>
      </c>
      <c r="AI52">
        <f t="shared" si="18"/>
        <v>0.48573857706379342</v>
      </c>
      <c r="AJ52">
        <f t="shared" si="19"/>
        <v>-0.85172761477930903</v>
      </c>
      <c r="AK52">
        <f t="shared" si="20"/>
        <v>-0.29580561870089145</v>
      </c>
      <c r="AL52">
        <f t="shared" si="21"/>
        <v>0.52198814927452331</v>
      </c>
      <c r="AM52">
        <f t="shared" si="22"/>
        <v>0.26708624640813766</v>
      </c>
      <c r="AN52" s="141">
        <f t="shared" si="49"/>
        <v>7.2557418079034379</v>
      </c>
      <c r="AO52" s="141">
        <f t="shared" si="49"/>
        <v>7.2563217165054956</v>
      </c>
      <c r="AP52" s="141">
        <f t="shared" si="49"/>
        <v>7.2545868256291222</v>
      </c>
      <c r="AQ52" s="141">
        <f t="shared" si="49"/>
        <v>7.2597902792896187</v>
      </c>
      <c r="AR52" s="141">
        <f t="shared" si="49"/>
        <v>7.2443004841078702</v>
      </c>
      <c r="AS52" s="141">
        <f t="shared" si="49"/>
        <v>7.2915106042968354</v>
      </c>
      <c r="AT52" s="141">
        <f t="shared" si="49"/>
        <v>7.1563463492044432</v>
      </c>
      <c r="AU52" s="141">
        <f t="shared" si="24"/>
        <v>7.7461687695912085</v>
      </c>
      <c r="AW52">
        <v>0</v>
      </c>
      <c r="AX52">
        <f t="shared" si="37"/>
        <v>7.2663131721855817E-3</v>
      </c>
      <c r="AY52">
        <f t="shared" si="38"/>
        <v>8.2064005540910274E-3</v>
      </c>
      <c r="AZ52">
        <f t="shared" si="39"/>
        <v>-9.4008738190544535E-4</v>
      </c>
      <c r="BA52">
        <f t="shared" si="40"/>
        <v>0.65196757514571069</v>
      </c>
      <c r="BB52">
        <f t="shared" si="41"/>
        <v>-0.61029632538269418</v>
      </c>
      <c r="BC52">
        <f t="shared" si="42"/>
        <v>-0.94389631873868263</v>
      </c>
      <c r="BD52">
        <f t="shared" si="43"/>
        <v>-0.51041916967370315</v>
      </c>
      <c r="BE52">
        <f t="shared" ref="BE52:BK61" si="50">$BL52+$AB$7*SIN(BF52)</f>
        <v>10.985404921072019</v>
      </c>
      <c r="BF52">
        <f t="shared" si="50"/>
        <v>10.985404921065925</v>
      </c>
      <c r="BG52">
        <f t="shared" si="50"/>
        <v>10.985404920055664</v>
      </c>
      <c r="BH52">
        <f t="shared" si="50"/>
        <v>10.985404752602644</v>
      </c>
      <c r="BI52">
        <f t="shared" si="50"/>
        <v>10.985377034867822</v>
      </c>
      <c r="BJ52">
        <f t="shared" si="50"/>
        <v>10.98152340441195</v>
      </c>
      <c r="BK52">
        <f t="shared" si="50"/>
        <v>10.880669275350826</v>
      </c>
      <c r="BL52">
        <f t="shared" si="44"/>
        <v>10.392168562162489</v>
      </c>
    </row>
    <row r="53" spans="1:64" x14ac:dyDescent="0.2">
      <c r="A53" s="150" t="s">
        <v>366</v>
      </c>
      <c r="B53" s="151" t="s">
        <v>84</v>
      </c>
      <c r="C53" s="152">
        <v>29477.498</v>
      </c>
      <c r="D53" s="152" t="s">
        <v>163</v>
      </c>
      <c r="E53">
        <f t="shared" si="11"/>
        <v>-5877.0530063970937</v>
      </c>
      <c r="F53">
        <f t="shared" si="12"/>
        <v>-5877</v>
      </c>
      <c r="G53">
        <f t="shared" si="26"/>
        <v>-9.1913399999612011E-2</v>
      </c>
      <c r="I53">
        <f t="shared" si="47"/>
        <v>-9.1913399999612011E-2</v>
      </c>
      <c r="P53">
        <f t="shared" si="13"/>
        <v>-5.8493648608568302E-2</v>
      </c>
      <c r="Q53" s="2">
        <f t="shared" si="14"/>
        <v>14458.998</v>
      </c>
      <c r="R53">
        <f t="shared" si="27"/>
        <v>1.1168797830391679E-3</v>
      </c>
      <c r="S53" s="6">
        <f t="shared" si="48"/>
        <v>0.1</v>
      </c>
      <c r="Z53">
        <f t="shared" si="15"/>
        <v>-5877</v>
      </c>
      <c r="AA53" s="141">
        <f t="shared" si="16"/>
        <v>-9.5894735468624426E-2</v>
      </c>
      <c r="AB53" s="141">
        <f t="shared" si="28"/>
        <v>-5.451231313955588E-2</v>
      </c>
      <c r="AC53" s="141">
        <f t="shared" si="29"/>
        <v>-3.3419751391043709E-2</v>
      </c>
      <c r="AD53" s="141">
        <f t="shared" si="30"/>
        <v>3.9813354690124148E-3</v>
      </c>
      <c r="AE53" s="141">
        <f t="shared" si="31"/>
        <v>1.5851032116816305E-6</v>
      </c>
      <c r="AF53">
        <f t="shared" si="32"/>
        <v>-3.3419751391043709E-2</v>
      </c>
      <c r="AG53" s="153"/>
      <c r="AH53">
        <f t="shared" si="17"/>
        <v>-3.7401086860056131E-2</v>
      </c>
      <c r="AI53">
        <f t="shared" si="18"/>
        <v>0.48616131656378536</v>
      </c>
      <c r="AJ53">
        <f t="shared" si="19"/>
        <v>-0.85097884189585338</v>
      </c>
      <c r="AK53">
        <f t="shared" si="20"/>
        <v>-0.29653934406740473</v>
      </c>
      <c r="AL53">
        <f t="shared" si="21"/>
        <v>0.52341549129578557</v>
      </c>
      <c r="AM53">
        <f t="shared" si="22"/>
        <v>0.26785097308097966</v>
      </c>
      <c r="AN53" s="141">
        <f t="shared" si="49"/>
        <v>7.2581062876028106</v>
      </c>
      <c r="AO53" s="141">
        <f t="shared" si="49"/>
        <v>7.2586723673292912</v>
      </c>
      <c r="AP53" s="141">
        <f t="shared" si="49"/>
        <v>7.2569729412308517</v>
      </c>
      <c r="AQ53" s="141">
        <f t="shared" si="49"/>
        <v>7.2620876676816994</v>
      </c>
      <c r="AR53" s="141">
        <f t="shared" si="49"/>
        <v>7.2468085197805827</v>
      </c>
      <c r="AS53" s="141">
        <f t="shared" si="49"/>
        <v>7.2935362067262997</v>
      </c>
      <c r="AT53" s="141">
        <f t="shared" si="49"/>
        <v>7.1592961772495505</v>
      </c>
      <c r="AU53" s="141">
        <f t="shared" si="24"/>
        <v>7.7493166279440295</v>
      </c>
      <c r="AW53">
        <v>200</v>
      </c>
      <c r="AX53">
        <f t="shared" si="37"/>
        <v>4.4576562470916813E-3</v>
      </c>
      <c r="AY53">
        <f t="shared" si="38"/>
        <v>1.1476366816640094E-2</v>
      </c>
      <c r="AZ53">
        <f t="shared" si="39"/>
        <v>-7.0187105695484128E-3</v>
      </c>
      <c r="BA53">
        <f t="shared" si="40"/>
        <v>0.61940185518956281</v>
      </c>
      <c r="BB53">
        <f t="shared" si="41"/>
        <v>-0.66390210346219913</v>
      </c>
      <c r="BC53">
        <f t="shared" si="42"/>
        <v>-0.87430619313923952</v>
      </c>
      <c r="BD53">
        <f t="shared" si="43"/>
        <v>-0.46730729805454763</v>
      </c>
      <c r="BE53">
        <f t="shared" si="50"/>
        <v>11.073570766400286</v>
      </c>
      <c r="BF53">
        <f t="shared" si="50"/>
        <v>11.073570775095648</v>
      </c>
      <c r="BG53">
        <f t="shared" si="50"/>
        <v>11.073570586989353</v>
      </c>
      <c r="BH53">
        <f t="shared" si="50"/>
        <v>11.073574656181794</v>
      </c>
      <c r="BI53">
        <f t="shared" si="50"/>
        <v>11.073486582411677</v>
      </c>
      <c r="BJ53">
        <f t="shared" si="50"/>
        <v>11.075371184183252</v>
      </c>
      <c r="BK53">
        <f t="shared" si="50"/>
        <v>10.998870723041467</v>
      </c>
      <c r="BL53">
        <f t="shared" si="44"/>
        <v>10.482107372243089</v>
      </c>
    </row>
    <row r="54" spans="1:64" x14ac:dyDescent="0.2">
      <c r="A54" s="150" t="s">
        <v>366</v>
      </c>
      <c r="B54" s="151" t="s">
        <v>84</v>
      </c>
      <c r="C54" s="152">
        <v>29510.445</v>
      </c>
      <c r="D54" s="152" t="s">
        <v>163</v>
      </c>
      <c r="E54">
        <f t="shared" si="11"/>
        <v>-5858.0524932500211</v>
      </c>
      <c r="F54">
        <f t="shared" si="12"/>
        <v>-5858</v>
      </c>
      <c r="G54">
        <f t="shared" si="26"/>
        <v>-9.1023599998152349E-2</v>
      </c>
      <c r="I54">
        <f t="shared" si="47"/>
        <v>-9.1023599998152349E-2</v>
      </c>
      <c r="P54">
        <f t="shared" si="13"/>
        <v>-5.8369596722640027E-2</v>
      </c>
      <c r="Q54" s="2">
        <f t="shared" si="14"/>
        <v>14491.945</v>
      </c>
      <c r="R54">
        <f t="shared" si="27"/>
        <v>1.0662839299171694E-3</v>
      </c>
      <c r="S54" s="6">
        <f t="shared" si="48"/>
        <v>0.1</v>
      </c>
      <c r="Z54">
        <f t="shared" si="15"/>
        <v>-5858</v>
      </c>
      <c r="AA54" s="141">
        <f t="shared" si="16"/>
        <v>-9.5396566337317884E-2</v>
      </c>
      <c r="AB54" s="141">
        <f t="shared" si="28"/>
        <v>-5.3996630383474485E-2</v>
      </c>
      <c r="AC54" s="141">
        <f t="shared" si="29"/>
        <v>-3.2654003275512322E-2</v>
      </c>
      <c r="AD54" s="141">
        <f t="shared" si="30"/>
        <v>4.3729663391655349E-3</v>
      </c>
      <c r="AE54" s="141">
        <f t="shared" si="31"/>
        <v>1.9122834603474822E-6</v>
      </c>
      <c r="AF54">
        <f t="shared" si="32"/>
        <v>-3.2654003275512322E-2</v>
      </c>
      <c r="AG54" s="153"/>
      <c r="AH54">
        <f t="shared" si="17"/>
        <v>-3.7026969614677864E-2</v>
      </c>
      <c r="AI54">
        <f t="shared" si="18"/>
        <v>0.4873177120820622</v>
      </c>
      <c r="AJ54">
        <f t="shared" si="19"/>
        <v>-0.84893119935429806</v>
      </c>
      <c r="AK54">
        <f t="shared" si="20"/>
        <v>-0.29853416359039686</v>
      </c>
      <c r="AL54">
        <f t="shared" si="21"/>
        <v>0.52730205000743979</v>
      </c>
      <c r="AM54">
        <f t="shared" si="22"/>
        <v>0.26993475860301475</v>
      </c>
      <c r="AN54" s="141">
        <f t="shared" si="49"/>
        <v>7.2645341767800033</v>
      </c>
      <c r="AO54" s="141">
        <f t="shared" si="49"/>
        <v>7.2650638679622759</v>
      </c>
      <c r="AP54" s="141">
        <f t="shared" si="49"/>
        <v>7.2634584163230222</v>
      </c>
      <c r="AQ54" s="141">
        <f t="shared" si="49"/>
        <v>7.268336350524935</v>
      </c>
      <c r="AR54" s="141">
        <f t="shared" si="49"/>
        <v>7.253623653528499</v>
      </c>
      <c r="AS54" s="141">
        <f t="shared" si="49"/>
        <v>7.2990432037596591</v>
      </c>
      <c r="AT54" s="141">
        <f t="shared" si="49"/>
        <v>7.1673323300359693</v>
      </c>
      <c r="AU54" s="141">
        <f t="shared" si="24"/>
        <v>7.7578608149016866</v>
      </c>
      <c r="AW54">
        <v>400</v>
      </c>
      <c r="AX54">
        <f t="shared" si="37"/>
        <v>2.0536288091571684E-3</v>
      </c>
      <c r="AY54">
        <f t="shared" si="38"/>
        <v>1.4812161547961285E-2</v>
      </c>
      <c r="AZ54">
        <f t="shared" si="39"/>
        <v>-1.2758532738804116E-2</v>
      </c>
      <c r="BA54">
        <f t="shared" si="40"/>
        <v>0.59144804617674107</v>
      </c>
      <c r="BB54">
        <f t="shared" si="41"/>
        <v>-0.70975963545677112</v>
      </c>
      <c r="BC54">
        <f t="shared" si="42"/>
        <v>-0.81117398326539303</v>
      </c>
      <c r="BD54">
        <f t="shared" si="43"/>
        <v>-0.42939457008080528</v>
      </c>
      <c r="BE54">
        <f t="shared" si="50"/>
        <v>11.157547872855238</v>
      </c>
      <c r="BF54">
        <f t="shared" si="50"/>
        <v>11.157548214818199</v>
      </c>
      <c r="BG54">
        <f t="shared" si="50"/>
        <v>11.157544640533477</v>
      </c>
      <c r="BH54">
        <f t="shared" si="50"/>
        <v>11.157581996014349</v>
      </c>
      <c r="BI54">
        <f t="shared" si="50"/>
        <v>11.157191164598061</v>
      </c>
      <c r="BJ54">
        <f t="shared" si="50"/>
        <v>11.161234997856718</v>
      </c>
      <c r="BK54">
        <f t="shared" si="50"/>
        <v>11.112894894351152</v>
      </c>
      <c r="BL54">
        <f t="shared" si="44"/>
        <v>10.572046182323689</v>
      </c>
    </row>
    <row r="55" spans="1:64" x14ac:dyDescent="0.2">
      <c r="A55" s="150" t="s">
        <v>366</v>
      </c>
      <c r="B55" s="151" t="s">
        <v>84</v>
      </c>
      <c r="C55" s="152">
        <v>29536.45</v>
      </c>
      <c r="D55" s="152" t="s">
        <v>163</v>
      </c>
      <c r="E55">
        <f t="shared" si="11"/>
        <v>-5843.0554269195618</v>
      </c>
      <c r="F55">
        <f t="shared" si="12"/>
        <v>-5843</v>
      </c>
      <c r="G55">
        <f t="shared" si="26"/>
        <v>-9.6110599995881785E-2</v>
      </c>
      <c r="I55">
        <f t="shared" si="47"/>
        <v>-9.6110599995881785E-2</v>
      </c>
      <c r="P55">
        <f t="shared" si="13"/>
        <v>-5.8271241366734533E-2</v>
      </c>
      <c r="Q55" s="2">
        <f t="shared" si="14"/>
        <v>14517.95</v>
      </c>
      <c r="R55">
        <f t="shared" si="27"/>
        <v>1.4318170614652207E-3</v>
      </c>
      <c r="S55" s="6">
        <f t="shared" si="48"/>
        <v>0.1</v>
      </c>
      <c r="Z55">
        <f t="shared" si="15"/>
        <v>-5843</v>
      </c>
      <c r="AA55" s="141">
        <f t="shared" si="16"/>
        <v>-9.500116321544573E-2</v>
      </c>
      <c r="AB55" s="141">
        <f t="shared" si="28"/>
        <v>-5.9380678147170587E-2</v>
      </c>
      <c r="AC55" s="141">
        <f t="shared" si="29"/>
        <v>-3.7839358629147252E-2</v>
      </c>
      <c r="AD55" s="141">
        <f t="shared" si="30"/>
        <v>-1.1094367804360544E-3</v>
      </c>
      <c r="AE55" s="141">
        <f t="shared" si="31"/>
        <v>1.230849969784318E-7</v>
      </c>
      <c r="AF55">
        <f t="shared" si="32"/>
        <v>-3.7839358629147252E-2</v>
      </c>
      <c r="AG55" s="153"/>
      <c r="AH55">
        <f t="shared" si="17"/>
        <v>-3.6729921848711197E-2</v>
      </c>
      <c r="AI55">
        <f t="shared" si="18"/>
        <v>0.48823999178349065</v>
      </c>
      <c r="AJ55">
        <f t="shared" si="19"/>
        <v>-0.84729874038541353</v>
      </c>
      <c r="AK55">
        <f t="shared" si="20"/>
        <v>-0.30011242754279172</v>
      </c>
      <c r="AL55">
        <f t="shared" si="21"/>
        <v>0.53038326348270604</v>
      </c>
      <c r="AM55">
        <f t="shared" si="22"/>
        <v>0.27158831026193819</v>
      </c>
      <c r="AN55" s="141">
        <f t="shared" si="49"/>
        <v>7.2696192625556932</v>
      </c>
      <c r="AO55" s="141">
        <f t="shared" si="49"/>
        <v>7.2701213929218014</v>
      </c>
      <c r="AP55" s="141">
        <f t="shared" si="49"/>
        <v>7.2685877825433813</v>
      </c>
      <c r="AQ55" s="141">
        <f t="shared" si="49"/>
        <v>7.2732829717129706</v>
      </c>
      <c r="AR55" s="141">
        <f t="shared" si="49"/>
        <v>7.2590118551030693</v>
      </c>
      <c r="AS55" s="141">
        <f t="shared" si="49"/>
        <v>7.3034003900146773</v>
      </c>
      <c r="AT55" s="141">
        <f t="shared" si="49"/>
        <v>7.1737071112327335</v>
      </c>
      <c r="AU55" s="141">
        <f t="shared" si="24"/>
        <v>7.7646062256577313</v>
      </c>
      <c r="AW55">
        <v>600</v>
      </c>
      <c r="AX55">
        <f t="shared" si="37"/>
        <v>4.5783945234096485E-5</v>
      </c>
      <c r="AY55">
        <f t="shared" si="38"/>
        <v>1.8213784748054601E-2</v>
      </c>
      <c r="AZ55">
        <f t="shared" si="39"/>
        <v>-1.8168000802820505E-2</v>
      </c>
      <c r="BA55">
        <f t="shared" si="40"/>
        <v>0.56727169377678077</v>
      </c>
      <c r="BB55">
        <f t="shared" si="41"/>
        <v>-0.74928211478532891</v>
      </c>
      <c r="BC55">
        <f t="shared" si="42"/>
        <v>-0.75335351682639973</v>
      </c>
      <c r="BD55">
        <f t="shared" si="43"/>
        <v>-0.39556441526418101</v>
      </c>
      <c r="BE55">
        <f t="shared" si="50"/>
        <v>11.237915860111311</v>
      </c>
      <c r="BF55">
        <f t="shared" si="50"/>
        <v>11.237916858814764</v>
      </c>
      <c r="BG55">
        <f t="shared" si="50"/>
        <v>11.237909843903996</v>
      </c>
      <c r="BH55">
        <f t="shared" si="50"/>
        <v>11.237959112550923</v>
      </c>
      <c r="BI55">
        <f t="shared" si="50"/>
        <v>11.237612870306826</v>
      </c>
      <c r="BJ55">
        <f t="shared" si="50"/>
        <v>11.2400359531566</v>
      </c>
      <c r="BK55">
        <f t="shared" si="50"/>
        <v>11.222547094337928</v>
      </c>
      <c r="BL55">
        <f t="shared" si="44"/>
        <v>10.661984992404291</v>
      </c>
    </row>
    <row r="56" spans="1:64" x14ac:dyDescent="0.2">
      <c r="A56" s="150" t="s">
        <v>388</v>
      </c>
      <c r="B56" s="151" t="s">
        <v>84</v>
      </c>
      <c r="C56" s="152">
        <v>31265.286</v>
      </c>
      <c r="D56" s="152" t="s">
        <v>163</v>
      </c>
      <c r="E56">
        <f t="shared" si="11"/>
        <v>-4846.0368471662532</v>
      </c>
      <c r="F56">
        <f t="shared" si="12"/>
        <v>-4846</v>
      </c>
      <c r="G56">
        <f t="shared" ref="G56:G87" si="51">+C56-(C$7+F56*C$8)</f>
        <v>-6.3893199996527983E-2</v>
      </c>
      <c r="I56">
        <f t="shared" si="47"/>
        <v>-6.3893199996527983E-2</v>
      </c>
      <c r="P56">
        <f t="shared" si="13"/>
        <v>-5.0903656771305872E-2</v>
      </c>
      <c r="Q56" s="2">
        <f t="shared" si="14"/>
        <v>16246.786</v>
      </c>
      <c r="R56">
        <f t="shared" ref="R56:R87" si="52">+(P56-G56)^2</f>
        <v>1.6872823319991363E-4</v>
      </c>
      <c r="S56" s="6">
        <f t="shared" si="48"/>
        <v>0.1</v>
      </c>
      <c r="Z56">
        <f t="shared" si="15"/>
        <v>-4846</v>
      </c>
      <c r="AA56" s="141">
        <f t="shared" si="16"/>
        <v>-6.4372250807886375E-2</v>
      </c>
      <c r="AB56" s="141">
        <f t="shared" ref="AB56:AB87" si="53">IF(S56&lt;&gt;0,G56-AH56, -9999)</f>
        <v>-5.042460595994748E-2</v>
      </c>
      <c r="AC56" s="141">
        <f t="shared" ref="AC56:AC87" si="54">+G56-P56</f>
        <v>-1.2989543225222111E-2</v>
      </c>
      <c r="AD56" s="141">
        <f t="shared" ref="AD56:AD87" si="55">IF(S56&lt;&gt;0,G56-AA56, -9999)</f>
        <v>4.7905081135839189E-4</v>
      </c>
      <c r="AE56" s="141">
        <f t="shared" ref="AE56:AE87" si="56">+(G56-AA56)^2*S56</f>
        <v>2.2948967986313359E-8</v>
      </c>
      <c r="AF56">
        <f t="shared" ref="AF56:AF87" si="57">IF(S56&lt;&gt;0,G56-P56, -9999)</f>
        <v>-1.2989543225222111E-2</v>
      </c>
      <c r="AG56" s="153"/>
      <c r="AH56">
        <f t="shared" si="17"/>
        <v>-1.3468594036580505E-2</v>
      </c>
      <c r="AI56">
        <f t="shared" si="18"/>
        <v>0.57375200371737001</v>
      </c>
      <c r="AJ56">
        <f t="shared" si="19"/>
        <v>-0.69762258312039616</v>
      </c>
      <c r="AK56">
        <f t="shared" si="20"/>
        <v>-0.41264805929560872</v>
      </c>
      <c r="AL56">
        <f t="shared" si="21"/>
        <v>0.76918787650692277</v>
      </c>
      <c r="AM56">
        <f t="shared" si="22"/>
        <v>0.40474936269889772</v>
      </c>
      <c r="AN56" s="141">
        <f t="shared" si="49"/>
        <v>7.6339833096170446</v>
      </c>
      <c r="AO56" s="141">
        <f t="shared" si="49"/>
        <v>7.6339823891393443</v>
      </c>
      <c r="AP56" s="141">
        <f t="shared" si="49"/>
        <v>7.6339894989448824</v>
      </c>
      <c r="AQ56" s="141">
        <f t="shared" si="49"/>
        <v>7.6339345883994669</v>
      </c>
      <c r="AR56" s="141">
        <f t="shared" si="49"/>
        <v>7.6343590249236399</v>
      </c>
      <c r="AS56" s="141">
        <f t="shared" si="49"/>
        <v>7.6310989814086385</v>
      </c>
      <c r="AT56" s="141">
        <f t="shared" si="49"/>
        <v>7.6574994003521484</v>
      </c>
      <c r="AU56" s="141">
        <f t="shared" si="24"/>
        <v>8.212951193909527</v>
      </c>
      <c r="AW56">
        <v>800</v>
      </c>
      <c r="AX56">
        <f t="shared" si="37"/>
        <v>-1.5754050352511963E-3</v>
      </c>
      <c r="AY56">
        <f t="shared" si="38"/>
        <v>2.1681236416920036E-2</v>
      </c>
      <c r="AZ56">
        <f t="shared" si="39"/>
        <v>-2.3256641452171233E-2</v>
      </c>
      <c r="BA56">
        <f t="shared" si="40"/>
        <v>0.54622602473478277</v>
      </c>
      <c r="BB56">
        <f t="shared" si="41"/>
        <v>-0.78356235226807636</v>
      </c>
      <c r="BC56">
        <f t="shared" si="42"/>
        <v>-0.69995206909319596</v>
      </c>
      <c r="BD56">
        <f t="shared" si="43"/>
        <v>-0.36500133631854226</v>
      </c>
      <c r="BE56">
        <f t="shared" si="50"/>
        <v>11.315153074705037</v>
      </c>
      <c r="BF56">
        <f t="shared" si="50"/>
        <v>11.315149682152832</v>
      </c>
      <c r="BG56">
        <f t="shared" si="50"/>
        <v>11.315167883715571</v>
      </c>
      <c r="BH56">
        <f t="shared" si="50"/>
        <v>11.315070217814643</v>
      </c>
      <c r="BI56">
        <f t="shared" si="50"/>
        <v>11.315593936110709</v>
      </c>
      <c r="BJ56">
        <f t="shared" si="50"/>
        <v>11.3127758112583</v>
      </c>
      <c r="BK56">
        <f t="shared" si="50"/>
        <v>11.327667969057831</v>
      </c>
      <c r="BL56">
        <f t="shared" si="44"/>
        <v>10.751923802484892</v>
      </c>
    </row>
    <row r="57" spans="1:64" x14ac:dyDescent="0.2">
      <c r="A57" s="150" t="s">
        <v>388</v>
      </c>
      <c r="B57" s="151" t="s">
        <v>84</v>
      </c>
      <c r="C57" s="152">
        <v>31272.212</v>
      </c>
      <c r="D57" s="152" t="s">
        <v>163</v>
      </c>
      <c r="E57">
        <f t="shared" si="11"/>
        <v>-4842.0426275390755</v>
      </c>
      <c r="F57">
        <f t="shared" si="12"/>
        <v>-4842</v>
      </c>
      <c r="G57">
        <f t="shared" si="51"/>
        <v>-7.3916399996960536E-2</v>
      </c>
      <c r="I57">
        <f t="shared" si="47"/>
        <v>-7.3916399996960536E-2</v>
      </c>
      <c r="P57">
        <f t="shared" si="13"/>
        <v>-5.0870803041015829E-2</v>
      </c>
      <c r="Q57" s="2">
        <f t="shared" si="14"/>
        <v>16253.712</v>
      </c>
      <c r="R57">
        <f t="shared" si="52"/>
        <v>5.3109953905584796E-4</v>
      </c>
      <c r="S57" s="6">
        <f t="shared" si="48"/>
        <v>0.1</v>
      </c>
      <c r="Z57">
        <f t="shared" si="15"/>
        <v>-4842</v>
      </c>
      <c r="AA57" s="141">
        <f t="shared" si="16"/>
        <v>-6.4231427218258322E-2</v>
      </c>
      <c r="AB57" s="141">
        <f t="shared" si="53"/>
        <v>-6.0555775819718036E-2</v>
      </c>
      <c r="AC57" s="141">
        <f t="shared" si="54"/>
        <v>-2.3045596955944707E-2</v>
      </c>
      <c r="AD57" s="141">
        <f t="shared" si="55"/>
        <v>-9.6849727787022138E-3</v>
      </c>
      <c r="AE57" s="141">
        <f t="shared" si="56"/>
        <v>9.3798697724202882E-6</v>
      </c>
      <c r="AF57">
        <f t="shared" si="57"/>
        <v>-2.3045596955944707E-2</v>
      </c>
      <c r="AG57" s="153"/>
      <c r="AH57">
        <f t="shared" si="17"/>
        <v>-1.3360624177242496E-2</v>
      </c>
      <c r="AI57">
        <f t="shared" si="18"/>
        <v>0.57422105176031213</v>
      </c>
      <c r="AJ57">
        <f t="shared" si="19"/>
        <v>-0.69680821988299146</v>
      </c>
      <c r="AK57">
        <f t="shared" si="20"/>
        <v>-0.4131320157180926</v>
      </c>
      <c r="AL57">
        <f t="shared" si="21"/>
        <v>0.77032388839844512</v>
      </c>
      <c r="AM57">
        <f t="shared" si="22"/>
        <v>0.40541057262447761</v>
      </c>
      <c r="AN57" s="141">
        <f t="shared" si="49"/>
        <v>7.6355765459760088</v>
      </c>
      <c r="AO57" s="141">
        <f t="shared" si="49"/>
        <v>7.6355756381370963</v>
      </c>
      <c r="AP57" s="141">
        <f t="shared" si="49"/>
        <v>7.635582700648504</v>
      </c>
      <c r="AQ57" s="141">
        <f t="shared" si="49"/>
        <v>7.6355277639326093</v>
      </c>
      <c r="AR57" s="141">
        <f t="shared" si="49"/>
        <v>7.63595545585639</v>
      </c>
      <c r="AS57" s="141">
        <f t="shared" si="49"/>
        <v>7.6326472787445487</v>
      </c>
      <c r="AT57" s="141">
        <f t="shared" si="49"/>
        <v>7.6596739766892243</v>
      </c>
      <c r="AU57" s="141">
        <f t="shared" si="24"/>
        <v>8.2147499701111393</v>
      </c>
      <c r="AW57">
        <v>1000</v>
      </c>
      <c r="AX57">
        <f t="shared" si="37"/>
        <v>-2.8198843960419856E-3</v>
      </c>
      <c r="AY57">
        <f t="shared" si="38"/>
        <v>2.5214516554557597E-2</v>
      </c>
      <c r="AZ57">
        <f t="shared" si="39"/>
        <v>-2.8034400950599583E-2</v>
      </c>
      <c r="BA57">
        <f t="shared" si="40"/>
        <v>0.52780375526376533</v>
      </c>
      <c r="BB57">
        <f t="shared" si="41"/>
        <v>-0.81345568062761964</v>
      </c>
      <c r="BC57">
        <f t="shared" si="42"/>
        <v>-0.6502618505953498</v>
      </c>
      <c r="BD57">
        <f t="shared" si="43"/>
        <v>-0.33709355230197741</v>
      </c>
      <c r="BE57">
        <f t="shared" si="50"/>
        <v>11.389661129682979</v>
      </c>
      <c r="BF57">
        <f t="shared" si="50"/>
        <v>11.389631094258659</v>
      </c>
      <c r="BG57">
        <f t="shared" si="50"/>
        <v>11.389762936394012</v>
      </c>
      <c r="BH57">
        <f t="shared" si="50"/>
        <v>11.389183896798553</v>
      </c>
      <c r="BI57">
        <f t="shared" si="50"/>
        <v>11.391721015512491</v>
      </c>
      <c r="BJ57">
        <f t="shared" si="50"/>
        <v>11.380487007632148</v>
      </c>
      <c r="BK57">
        <f t="shared" si="50"/>
        <v>11.428134793708619</v>
      </c>
      <c r="BL57">
        <f t="shared" si="44"/>
        <v>10.841862612565492</v>
      </c>
    </row>
    <row r="58" spans="1:64" x14ac:dyDescent="0.2">
      <c r="A58" s="150" t="s">
        <v>343</v>
      </c>
      <c r="B58" s="151" t="s">
        <v>84</v>
      </c>
      <c r="C58" s="152">
        <v>31556.607</v>
      </c>
      <c r="D58" s="152" t="s">
        <v>163</v>
      </c>
      <c r="E58">
        <f t="shared" si="11"/>
        <v>-4678.0322188080318</v>
      </c>
      <c r="F58">
        <f t="shared" si="12"/>
        <v>-4678</v>
      </c>
      <c r="G58">
        <f t="shared" si="51"/>
        <v>-5.5867599996417994E-2</v>
      </c>
      <c r="H58">
        <f t="shared" ref="H58:H69" si="58">+C58-(C$7+F58*C$8)</f>
        <v>-5.5867599996417994E-2</v>
      </c>
      <c r="P58">
        <f t="shared" si="13"/>
        <v>-4.9501128774478917E-2</v>
      </c>
      <c r="Q58" s="2">
        <f t="shared" si="14"/>
        <v>16538.107</v>
      </c>
      <c r="R58">
        <f t="shared" si="52"/>
        <v>4.0531955819778444E-5</v>
      </c>
      <c r="S58" s="6">
        <f t="shared" ref="S58:S69" si="59">S$15</f>
        <v>0.2</v>
      </c>
      <c r="Z58">
        <f t="shared" si="15"/>
        <v>-4678</v>
      </c>
      <c r="AA58" s="141">
        <f t="shared" si="16"/>
        <v>-5.8329043404780907E-2</v>
      </c>
      <c r="AB58" s="141">
        <f t="shared" si="53"/>
        <v>-4.7039685366116003E-2</v>
      </c>
      <c r="AC58" s="141">
        <f t="shared" si="54"/>
        <v>-6.3664712219390768E-3</v>
      </c>
      <c r="AD58" s="141">
        <f t="shared" si="55"/>
        <v>2.4614434083629136E-3</v>
      </c>
      <c r="AE58" s="141">
        <f t="shared" si="56"/>
        <v>1.2117407305146474E-6</v>
      </c>
      <c r="AF58">
        <f t="shared" si="57"/>
        <v>-6.3664712219390768E-3</v>
      </c>
      <c r="AG58" s="153"/>
      <c r="AH58">
        <f t="shared" si="17"/>
        <v>-8.8279146303019921E-3</v>
      </c>
      <c r="AI58">
        <f t="shared" si="18"/>
        <v>0.59464651803143176</v>
      </c>
      <c r="AJ58">
        <f t="shared" si="19"/>
        <v>-0.66139600042783464</v>
      </c>
      <c r="AK58">
        <f t="shared" si="20"/>
        <v>-0.4331908699769037</v>
      </c>
      <c r="AL58">
        <f t="shared" si="21"/>
        <v>0.81858325199928184</v>
      </c>
      <c r="AM58">
        <f t="shared" si="22"/>
        <v>0.43378927478992141</v>
      </c>
      <c r="AN58" s="141">
        <f t="shared" si="49"/>
        <v>7.7020654878550392</v>
      </c>
      <c r="AO58" s="141">
        <f t="shared" si="49"/>
        <v>7.7020652265450993</v>
      </c>
      <c r="AP58" s="141">
        <f t="shared" si="49"/>
        <v>7.7020681371076076</v>
      </c>
      <c r="AQ58" s="141">
        <f t="shared" si="49"/>
        <v>7.7020357213569035</v>
      </c>
      <c r="AR58" s="141">
        <f t="shared" si="49"/>
        <v>7.7023971329613961</v>
      </c>
      <c r="AS58" s="141">
        <f t="shared" si="49"/>
        <v>7.698414793653046</v>
      </c>
      <c r="AT58" s="141">
        <f t="shared" si="49"/>
        <v>7.7503632912512614</v>
      </c>
      <c r="AU58" s="141">
        <f t="shared" si="24"/>
        <v>8.2884997943772323</v>
      </c>
      <c r="AW58">
        <v>1200</v>
      </c>
      <c r="AX58">
        <f t="shared" si="37"/>
        <v>-3.6976653464130017E-3</v>
      </c>
      <c r="AY58">
        <f t="shared" si="38"/>
        <v>2.881362516096728E-2</v>
      </c>
      <c r="AZ58">
        <f t="shared" si="39"/>
        <v>-3.2511290507380282E-2</v>
      </c>
      <c r="BA58">
        <f t="shared" si="40"/>
        <v>0.51160235331765358</v>
      </c>
      <c r="BB58">
        <f t="shared" si="41"/>
        <v>-0.83963947695395691</v>
      </c>
      <c r="BC58">
        <f t="shared" si="42"/>
        <v>-0.60371181125743234</v>
      </c>
      <c r="BD58">
        <f t="shared" si="43"/>
        <v>-0.31137091527024136</v>
      </c>
      <c r="BE58">
        <f t="shared" si="50"/>
        <v>11.461783740291878</v>
      </c>
      <c r="BF58">
        <f t="shared" si="50"/>
        <v>11.461672764783346</v>
      </c>
      <c r="BG58">
        <f t="shared" si="50"/>
        <v>11.46208882873443</v>
      </c>
      <c r="BH58">
        <f t="shared" si="50"/>
        <v>11.460527164493056</v>
      </c>
      <c r="BI58">
        <f t="shared" si="50"/>
        <v>11.466363949580117</v>
      </c>
      <c r="BJ58">
        <f t="shared" si="50"/>
        <v>11.44418906870208</v>
      </c>
      <c r="BK58">
        <f t="shared" si="50"/>
        <v>11.523862464680423</v>
      </c>
      <c r="BL58">
        <f t="shared" si="44"/>
        <v>10.931801422646094</v>
      </c>
    </row>
    <row r="59" spans="1:64" x14ac:dyDescent="0.2">
      <c r="A59" s="150" t="s">
        <v>343</v>
      </c>
      <c r="B59" s="151" t="s">
        <v>84</v>
      </c>
      <c r="C59" s="152">
        <v>31584.350999999999</v>
      </c>
      <c r="D59" s="152" t="s">
        <v>163</v>
      </c>
      <c r="E59">
        <f t="shared" si="11"/>
        <v>-4662.0322723257314</v>
      </c>
      <c r="F59">
        <f t="shared" si="12"/>
        <v>-4662</v>
      </c>
      <c r="G59">
        <f t="shared" si="51"/>
        <v>-5.596039999727509E-2</v>
      </c>
      <c r="H59">
        <f t="shared" si="58"/>
        <v>-5.596039999727509E-2</v>
      </c>
      <c r="P59">
        <f t="shared" si="13"/>
        <v>-4.9365132191892216E-2</v>
      </c>
      <c r="Q59" s="2">
        <f t="shared" si="14"/>
        <v>16565.850999999999</v>
      </c>
      <c r="R59">
        <f t="shared" si="52"/>
        <v>4.349755742471982E-5</v>
      </c>
      <c r="S59" s="6">
        <f t="shared" si="59"/>
        <v>0.2</v>
      </c>
      <c r="Z59">
        <f t="shared" si="15"/>
        <v>-4662</v>
      </c>
      <c r="AA59" s="141">
        <f t="shared" si="16"/>
        <v>-5.7739683013910414E-2</v>
      </c>
      <c r="AB59" s="141">
        <f t="shared" si="53"/>
        <v>-4.7585849175256892E-2</v>
      </c>
      <c r="AC59" s="141">
        <f t="shared" si="54"/>
        <v>-6.5952678053828734E-3</v>
      </c>
      <c r="AD59" s="141">
        <f t="shared" si="55"/>
        <v>1.7792830166353246E-3</v>
      </c>
      <c r="AE59" s="141">
        <f t="shared" si="56"/>
        <v>6.3316961065738027E-7</v>
      </c>
      <c r="AF59">
        <f t="shared" si="57"/>
        <v>-6.5952678053828734E-3</v>
      </c>
      <c r="AG59" s="153"/>
      <c r="AH59">
        <f t="shared" si="17"/>
        <v>-8.3745508220181997E-3</v>
      </c>
      <c r="AI59">
        <f t="shared" si="18"/>
        <v>0.59677160501911297</v>
      </c>
      <c r="AJ59">
        <f t="shared" si="19"/>
        <v>-0.65771705912858491</v>
      </c>
      <c r="AK59">
        <f t="shared" si="20"/>
        <v>-0.43516966421905712</v>
      </c>
      <c r="AL59">
        <f t="shared" si="21"/>
        <v>0.82347772304359856</v>
      </c>
      <c r="AM59">
        <f t="shared" si="22"/>
        <v>0.43670011020096117</v>
      </c>
      <c r="AN59" s="141">
        <f t="shared" si="49"/>
        <v>7.7086796003565157</v>
      </c>
      <c r="AO59" s="141">
        <f t="shared" si="49"/>
        <v>7.7086793852040181</v>
      </c>
      <c r="AP59" s="141">
        <f t="shared" si="49"/>
        <v>7.7086818899104097</v>
      </c>
      <c r="AQ59" s="141">
        <f t="shared" si="49"/>
        <v>7.7086527339260265</v>
      </c>
      <c r="AR59" s="141">
        <f t="shared" si="49"/>
        <v>7.7089924841126356</v>
      </c>
      <c r="AS59" s="141">
        <f t="shared" si="49"/>
        <v>7.7050811976490117</v>
      </c>
      <c r="AT59" s="141">
        <f t="shared" si="49"/>
        <v>7.7593692848154099</v>
      </c>
      <c r="AU59" s="141">
        <f t="shared" si="24"/>
        <v>8.2956948991836796</v>
      </c>
      <c r="AW59">
        <v>1400</v>
      </c>
      <c r="AX59">
        <f t="shared" si="37"/>
        <v>-4.2185489436155216E-3</v>
      </c>
      <c r="AY59">
        <f t="shared" si="38"/>
        <v>3.2478562236149096E-2</v>
      </c>
      <c r="AZ59">
        <f t="shared" si="39"/>
        <v>-3.6697111179764617E-2</v>
      </c>
      <c r="BA59">
        <f t="shared" si="40"/>
        <v>0.49729914483823179</v>
      </c>
      <c r="BB59">
        <f t="shared" si="41"/>
        <v>-0.86265570779937262</v>
      </c>
      <c r="BC59">
        <f t="shared" si="42"/>
        <v>-0.55983393087086331</v>
      </c>
      <c r="BD59">
        <f t="shared" si="43"/>
        <v>-0.28746442740395139</v>
      </c>
      <c r="BE59">
        <f t="shared" si="50"/>
        <v>11.531820075575006</v>
      </c>
      <c r="BF59">
        <f t="shared" si="50"/>
        <v>11.531529561747725</v>
      </c>
      <c r="BG59">
        <f t="shared" si="50"/>
        <v>11.532487709414143</v>
      </c>
      <c r="BH59">
        <f t="shared" si="50"/>
        <v>11.52932174839046</v>
      </c>
      <c r="BI59">
        <f t="shared" si="50"/>
        <v>11.539719598805501</v>
      </c>
      <c r="BJ59">
        <f t="shared" si="50"/>
        <v>11.504852809033677</v>
      </c>
      <c r="BK59">
        <f t="shared" si="50"/>
        <v>11.614804187494038</v>
      </c>
      <c r="BL59">
        <f t="shared" si="44"/>
        <v>11.021740232726696</v>
      </c>
    </row>
    <row r="60" spans="1:64" x14ac:dyDescent="0.2">
      <c r="A60" s="150" t="s">
        <v>343</v>
      </c>
      <c r="B60" s="151" t="s">
        <v>84</v>
      </c>
      <c r="C60" s="152">
        <v>31596.489000000001</v>
      </c>
      <c r="D60" s="152" t="s">
        <v>163</v>
      </c>
      <c r="E60">
        <f t="shared" si="11"/>
        <v>-4655.0322957397229</v>
      </c>
      <c r="F60">
        <f t="shared" si="12"/>
        <v>-4655</v>
      </c>
      <c r="G60">
        <f t="shared" si="51"/>
        <v>-5.6000999997195322E-2</v>
      </c>
      <c r="H60">
        <f t="shared" si="58"/>
        <v>-5.6000999997195322E-2</v>
      </c>
      <c r="P60">
        <f t="shared" si="13"/>
        <v>-4.930550120721712E-2</v>
      </c>
      <c r="Q60" s="2">
        <f t="shared" si="14"/>
        <v>16577.989000000001</v>
      </c>
      <c r="R60">
        <f t="shared" si="52"/>
        <v>4.4829704046599565E-5</v>
      </c>
      <c r="S60" s="6">
        <f t="shared" si="59"/>
        <v>0.2</v>
      </c>
      <c r="Z60">
        <f t="shared" si="15"/>
        <v>-4655</v>
      </c>
      <c r="AA60" s="141">
        <f t="shared" si="16"/>
        <v>-5.7481078158411698E-2</v>
      </c>
      <c r="AB60" s="141">
        <f t="shared" si="53"/>
        <v>-4.7825423046000744E-2</v>
      </c>
      <c r="AC60" s="141">
        <f t="shared" si="54"/>
        <v>-6.695498789978202E-3</v>
      </c>
      <c r="AD60" s="141">
        <f t="shared" si="55"/>
        <v>1.4800781612163763E-3</v>
      </c>
      <c r="AE60" s="141">
        <f t="shared" si="56"/>
        <v>4.3812627266192993E-7</v>
      </c>
      <c r="AF60">
        <f t="shared" si="57"/>
        <v>-6.695498789978202E-3</v>
      </c>
      <c r="AG60" s="153"/>
      <c r="AH60">
        <f t="shared" si="17"/>
        <v>-8.1755769511945783E-3</v>
      </c>
      <c r="AI60">
        <f t="shared" si="18"/>
        <v>0.59770918211767787</v>
      </c>
      <c r="AJ60">
        <f t="shared" si="19"/>
        <v>-0.65609423575897707</v>
      </c>
      <c r="AK60">
        <f t="shared" si="20"/>
        <v>-0.43603655009982994</v>
      </c>
      <c r="AL60">
        <f t="shared" si="21"/>
        <v>0.82563008771041968</v>
      </c>
      <c r="AM60">
        <f t="shared" si="22"/>
        <v>0.43798213102873762</v>
      </c>
      <c r="AN60" s="141">
        <f t="shared" si="49"/>
        <v>7.7115807214373149</v>
      </c>
      <c r="AO60" s="141">
        <f t="shared" si="49"/>
        <v>7.7115805247849183</v>
      </c>
      <c r="AP60" s="141">
        <f t="shared" si="49"/>
        <v>7.7115828604359731</v>
      </c>
      <c r="AQ60" s="141">
        <f t="shared" si="49"/>
        <v>7.7115551222404957</v>
      </c>
      <c r="AR60" s="141">
        <f t="shared" si="49"/>
        <v>7.7118848884134472</v>
      </c>
      <c r="AS60" s="141">
        <f t="shared" si="49"/>
        <v>7.7080123410044532</v>
      </c>
      <c r="AT60" s="141">
        <f t="shared" si="49"/>
        <v>7.7633181434349074</v>
      </c>
      <c r="AU60" s="141">
        <f t="shared" si="24"/>
        <v>8.2988427575365016</v>
      </c>
      <c r="AW60">
        <v>1600</v>
      </c>
      <c r="AX60">
        <f t="shared" si="37"/>
        <v>-4.3918314504219347E-3</v>
      </c>
      <c r="AY60">
        <f t="shared" si="38"/>
        <v>3.6209327780103023E-2</v>
      </c>
      <c r="AZ60">
        <f t="shared" si="39"/>
        <v>-4.0601159230524958E-2</v>
      </c>
      <c r="BA60">
        <f t="shared" si="40"/>
        <v>0.48463344636815453</v>
      </c>
      <c r="BB60">
        <f t="shared" si="41"/>
        <v>-0.88294142431657341</v>
      </c>
      <c r="BC60">
        <f t="shared" si="42"/>
        <v>-0.51823992512248607</v>
      </c>
      <c r="BD60">
        <f t="shared" si="43"/>
        <v>-0.265079446582346</v>
      </c>
      <c r="BE60">
        <f t="shared" si="50"/>
        <v>11.600033062447805</v>
      </c>
      <c r="BF60">
        <f t="shared" si="50"/>
        <v>11.599415621045278</v>
      </c>
      <c r="BG60">
        <f t="shared" si="50"/>
        <v>11.601246113228322</v>
      </c>
      <c r="BH60">
        <f t="shared" si="50"/>
        <v>11.595805134330623</v>
      </c>
      <c r="BI60">
        <f t="shared" si="50"/>
        <v>11.61185469931177</v>
      </c>
      <c r="BJ60">
        <f t="shared" si="50"/>
        <v>11.563372879459459</v>
      </c>
      <c r="BK60">
        <f t="shared" si="50"/>
        <v>11.700951855065888</v>
      </c>
      <c r="BL60">
        <f t="shared" si="44"/>
        <v>11.111679042807296</v>
      </c>
    </row>
    <row r="61" spans="1:64" x14ac:dyDescent="0.2">
      <c r="A61" s="150" t="s">
        <v>343</v>
      </c>
      <c r="B61" s="151" t="s">
        <v>84</v>
      </c>
      <c r="C61" s="152">
        <v>31603.423999999999</v>
      </c>
      <c r="D61" s="152" t="s">
        <v>163</v>
      </c>
      <c r="E61">
        <f t="shared" si="11"/>
        <v>-4651.0328858184894</v>
      </c>
      <c r="F61">
        <f t="shared" si="12"/>
        <v>-4651</v>
      </c>
      <c r="G61">
        <f t="shared" si="51"/>
        <v>-5.7024199995794334E-2</v>
      </c>
      <c r="H61">
        <f t="shared" si="58"/>
        <v>-5.7024199995794334E-2</v>
      </c>
      <c r="P61">
        <f t="shared" si="13"/>
        <v>-4.9271390153173535E-2</v>
      </c>
      <c r="Q61" s="2">
        <f t="shared" si="14"/>
        <v>16584.923999999999</v>
      </c>
      <c r="R61">
        <f t="shared" si="52"/>
        <v>6.0106060455837937E-5</v>
      </c>
      <c r="S61" s="6">
        <f t="shared" si="59"/>
        <v>0.2</v>
      </c>
      <c r="Z61">
        <f t="shared" si="15"/>
        <v>-4651</v>
      </c>
      <c r="AA61" s="141">
        <f t="shared" si="16"/>
        <v>-5.7333096191555813E-2</v>
      </c>
      <c r="AB61" s="141">
        <f t="shared" si="53"/>
        <v>-4.8962493957412055E-2</v>
      </c>
      <c r="AC61" s="141">
        <f t="shared" si="54"/>
        <v>-7.7528098426207989E-3</v>
      </c>
      <c r="AD61" s="141">
        <f t="shared" si="55"/>
        <v>3.0889619576147942E-4</v>
      </c>
      <c r="AE61" s="141">
        <f t="shared" si="56"/>
        <v>1.9083371951182843E-8</v>
      </c>
      <c r="AF61">
        <f t="shared" si="57"/>
        <v>-7.7528098426207989E-3</v>
      </c>
      <c r="AG61" s="153"/>
      <c r="AH61">
        <f t="shared" si="17"/>
        <v>-8.0617060383822766E-3</v>
      </c>
      <c r="AI61">
        <f t="shared" si="18"/>
        <v>0.59824710517173774</v>
      </c>
      <c r="AJ61">
        <f t="shared" si="19"/>
        <v>-0.65516324522165981</v>
      </c>
      <c r="AK61">
        <f t="shared" si="20"/>
        <v>-0.43653222867561603</v>
      </c>
      <c r="AL61">
        <f t="shared" si="21"/>
        <v>0.82686305180218744</v>
      </c>
      <c r="AM61">
        <f t="shared" si="22"/>
        <v>0.43871707033918678</v>
      </c>
      <c r="AN61" s="141">
        <f t="shared" ref="AN61:AT70" si="60">$AU61+$AB$7*SIN(AO61)</f>
        <v>7.7132405535237947</v>
      </c>
      <c r="AO61" s="141">
        <f t="shared" si="60"/>
        <v>7.7132403669799574</v>
      </c>
      <c r="AP61" s="141">
        <f t="shared" si="60"/>
        <v>7.7132426085245074</v>
      </c>
      <c r="AQ61" s="141">
        <f t="shared" si="60"/>
        <v>7.7132156760659196</v>
      </c>
      <c r="AR61" s="141">
        <f t="shared" si="60"/>
        <v>7.7135396126872662</v>
      </c>
      <c r="AS61" s="141">
        <f t="shared" si="60"/>
        <v>7.7096912915216382</v>
      </c>
      <c r="AT61" s="141">
        <f t="shared" si="60"/>
        <v>7.7655770171030643</v>
      </c>
      <c r="AU61" s="141">
        <f t="shared" si="24"/>
        <v>8.3006415337381139</v>
      </c>
      <c r="AW61">
        <v>1800</v>
      </c>
      <c r="AX61">
        <f t="shared" si="37"/>
        <v>-4.2259932908990314E-3</v>
      </c>
      <c r="AY61">
        <f t="shared" si="38"/>
        <v>4.000592179282908E-2</v>
      </c>
      <c r="AZ61">
        <f t="shared" si="39"/>
        <v>-4.4231915083728111E-2</v>
      </c>
      <c r="BA61">
        <f t="shared" si="40"/>
        <v>0.47339356400847876</v>
      </c>
      <c r="BB61">
        <f t="shared" si="41"/>
        <v>-0.90085094088378903</v>
      </c>
      <c r="BC61">
        <f t="shared" si="42"/>
        <v>-0.47860526330611558</v>
      </c>
      <c r="BD61">
        <f t="shared" si="43"/>
        <v>-0.24397769757928825</v>
      </c>
      <c r="BE61">
        <f t="shared" si="50"/>
        <v>11.666653602971106</v>
      </c>
      <c r="BF61">
        <f t="shared" si="50"/>
        <v>11.665519471377365</v>
      </c>
      <c r="BG61">
        <f t="shared" si="50"/>
        <v>11.668592175156579</v>
      </c>
      <c r="BH61">
        <f t="shared" si="50"/>
        <v>11.660239497326325</v>
      </c>
      <c r="BI61">
        <f t="shared" si="50"/>
        <v>11.68274447371895</v>
      </c>
      <c r="BJ61">
        <f t="shared" si="50"/>
        <v>11.620548546119094</v>
      </c>
      <c r="BK61">
        <f t="shared" si="50"/>
        <v>11.782336113241959</v>
      </c>
      <c r="BL61">
        <f t="shared" si="44"/>
        <v>11.201617852887896</v>
      </c>
    </row>
    <row r="62" spans="1:64" x14ac:dyDescent="0.2">
      <c r="A62" s="150" t="s">
        <v>343</v>
      </c>
      <c r="B62" s="151" t="s">
        <v>84</v>
      </c>
      <c r="C62" s="152">
        <v>31610.359</v>
      </c>
      <c r="D62" s="152" t="s">
        <v>163</v>
      </c>
      <c r="E62">
        <f t="shared" si="11"/>
        <v>-4647.0334758972531</v>
      </c>
      <c r="F62">
        <f t="shared" si="12"/>
        <v>-4647</v>
      </c>
      <c r="G62">
        <f t="shared" si="51"/>
        <v>-5.8047399998031324E-2</v>
      </c>
      <c r="H62">
        <f t="shared" si="58"/>
        <v>-5.8047399998031324E-2</v>
      </c>
      <c r="P62">
        <f t="shared" si="13"/>
        <v>-4.9237252767742427E-2</v>
      </c>
      <c r="Q62" s="2">
        <f t="shared" si="14"/>
        <v>16591.859</v>
      </c>
      <c r="R62">
        <f t="shared" si="52"/>
        <v>7.7618694219367106E-5</v>
      </c>
      <c r="S62" s="6">
        <f t="shared" si="59"/>
        <v>0.2</v>
      </c>
      <c r="Z62">
        <f t="shared" si="15"/>
        <v>-4647</v>
      </c>
      <c r="AA62" s="141">
        <f t="shared" si="16"/>
        <v>-5.7184963064673688E-2</v>
      </c>
      <c r="AB62" s="141">
        <f t="shared" si="53"/>
        <v>-5.0099689701100056E-2</v>
      </c>
      <c r="AC62" s="141">
        <f t="shared" si="54"/>
        <v>-8.8101472302888964E-3</v>
      </c>
      <c r="AD62" s="141">
        <f t="shared" si="55"/>
        <v>-8.6243693335763538E-4</v>
      </c>
      <c r="AE62" s="141">
        <f t="shared" si="56"/>
        <v>1.487594928038645E-7</v>
      </c>
      <c r="AF62">
        <f t="shared" si="57"/>
        <v>-8.8101472302888964E-3</v>
      </c>
      <c r="AG62" s="153"/>
      <c r="AH62">
        <f t="shared" si="17"/>
        <v>-7.9477102969312645E-3</v>
      </c>
      <c r="AI62">
        <f t="shared" si="18"/>
        <v>0.59878661029449043</v>
      </c>
      <c r="AJ62">
        <f t="shared" si="19"/>
        <v>-0.65422957778716762</v>
      </c>
      <c r="AK62">
        <f t="shared" si="20"/>
        <v>-0.43702813536018947</v>
      </c>
      <c r="AL62">
        <f t="shared" si="21"/>
        <v>0.82809823846213915</v>
      </c>
      <c r="AM62">
        <f t="shared" si="22"/>
        <v>0.43945373319653291</v>
      </c>
      <c r="AN62" s="141">
        <f t="shared" si="60"/>
        <v>7.7149018809831178</v>
      </c>
      <c r="AO62" s="141">
        <f t="shared" si="60"/>
        <v>7.7149017042125028</v>
      </c>
      <c r="AP62" s="141">
        <f t="shared" si="60"/>
        <v>7.71490385352587</v>
      </c>
      <c r="AQ62" s="141">
        <f t="shared" si="60"/>
        <v>7.7148777227558778</v>
      </c>
      <c r="AR62" s="141">
        <f t="shared" si="60"/>
        <v>7.7151957451284652</v>
      </c>
      <c r="AS62" s="141">
        <f t="shared" si="60"/>
        <v>7.7113731689976479</v>
      </c>
      <c r="AT62" s="141">
        <f t="shared" si="60"/>
        <v>7.7678376220232694</v>
      </c>
      <c r="AU62" s="141">
        <f t="shared" si="24"/>
        <v>8.3024403099397261</v>
      </c>
      <c r="AW62">
        <v>2000</v>
      </c>
      <c r="AX62">
        <f t="shared" si="37"/>
        <v>-3.7284307227830188E-3</v>
      </c>
      <c r="AY62">
        <f t="shared" si="38"/>
        <v>4.3868344274327252E-2</v>
      </c>
      <c r="AZ62">
        <f t="shared" si="39"/>
        <v>-4.7596774997110271E-2</v>
      </c>
      <c r="BA62">
        <f t="shared" si="40"/>
        <v>0.46340706834548806</v>
      </c>
      <c r="BB62">
        <f t="shared" si="41"/>
        <v>-0.91667242060476406</v>
      </c>
      <c r="BC62">
        <f t="shared" si="42"/>
        <v>-0.44065806013146247</v>
      </c>
      <c r="BD62">
        <f t="shared" si="43"/>
        <v>-0.2239649303794515</v>
      </c>
      <c r="BE62">
        <f t="shared" ref="BE62:BK71" si="61">$BL62+$AB$7*SIN(BF62)</f>
        <v>11.731882071168316</v>
      </c>
      <c r="BF62">
        <f t="shared" si="61"/>
        <v>11.730016911889278</v>
      </c>
      <c r="BG62">
        <f t="shared" si="61"/>
        <v>11.73469594591149</v>
      </c>
      <c r="BH62">
        <f t="shared" si="61"/>
        <v>11.722911602264867</v>
      </c>
      <c r="BI62">
        <f t="shared" si="61"/>
        <v>11.752305678266406</v>
      </c>
      <c r="BJ62">
        <f t="shared" si="61"/>
        <v>11.677072051383835</v>
      </c>
      <c r="BK62">
        <f t="shared" si="61"/>
        <v>11.859026113070918</v>
      </c>
      <c r="BL62">
        <f t="shared" si="44"/>
        <v>11.291556662968498</v>
      </c>
    </row>
    <row r="63" spans="1:64" x14ac:dyDescent="0.2">
      <c r="A63" s="150" t="s">
        <v>343</v>
      </c>
      <c r="B63" s="151" t="s">
        <v>84</v>
      </c>
      <c r="C63" s="152">
        <v>31622.498</v>
      </c>
      <c r="D63" s="152" t="s">
        <v>163</v>
      </c>
      <c r="E63">
        <f t="shared" si="11"/>
        <v>-4640.0329226119065</v>
      </c>
      <c r="F63">
        <f t="shared" si="12"/>
        <v>-4640</v>
      </c>
      <c r="G63">
        <f t="shared" si="51"/>
        <v>-5.7087999997747829E-2</v>
      </c>
      <c r="H63">
        <f t="shared" si="58"/>
        <v>-5.7087999997747829E-2</v>
      </c>
      <c r="P63">
        <f t="shared" si="13"/>
        <v>-4.9177448983336799E-2</v>
      </c>
      <c r="Q63" s="2">
        <f t="shared" si="14"/>
        <v>16603.998</v>
      </c>
      <c r="R63">
        <f t="shared" si="52"/>
        <v>6.2576817351599372E-5</v>
      </c>
      <c r="S63" s="6">
        <f t="shared" si="59"/>
        <v>0.2</v>
      </c>
      <c r="Z63">
        <f t="shared" si="15"/>
        <v>-4640</v>
      </c>
      <c r="AA63" s="141">
        <f t="shared" si="16"/>
        <v>-5.6925366222702126E-2</v>
      </c>
      <c r="AB63" s="141">
        <f t="shared" si="53"/>
        <v>-4.9340082758382503E-2</v>
      </c>
      <c r="AC63" s="141">
        <f t="shared" si="54"/>
        <v>-7.9105510144110297E-3</v>
      </c>
      <c r="AD63" s="141">
        <f t="shared" si="55"/>
        <v>-1.6263377504570353E-4</v>
      </c>
      <c r="AE63" s="141">
        <f t="shared" si="56"/>
        <v>5.2899489571233006E-9</v>
      </c>
      <c r="AF63">
        <f t="shared" si="57"/>
        <v>-7.9105510144110297E-3</v>
      </c>
      <c r="AG63" s="153"/>
      <c r="AH63">
        <f t="shared" si="17"/>
        <v>-7.7479172393653236E-3</v>
      </c>
      <c r="AI63">
        <f t="shared" si="18"/>
        <v>0.59973456985091866</v>
      </c>
      <c r="AJ63">
        <f t="shared" si="19"/>
        <v>-0.6525891870603453</v>
      </c>
      <c r="AK63">
        <f t="shared" si="20"/>
        <v>-0.43789651814436703</v>
      </c>
      <c r="AL63">
        <f t="shared" si="21"/>
        <v>0.8302651889113889</v>
      </c>
      <c r="AM63">
        <f t="shared" si="22"/>
        <v>0.44074706501492156</v>
      </c>
      <c r="AN63" s="141">
        <f t="shared" si="60"/>
        <v>7.7178128155193031</v>
      </c>
      <c r="AO63" s="141">
        <f t="shared" si="60"/>
        <v>7.7178126550502721</v>
      </c>
      <c r="AP63" s="141">
        <f t="shared" si="60"/>
        <v>7.7178146475989235</v>
      </c>
      <c r="AQ63" s="141">
        <f t="shared" si="60"/>
        <v>7.7177899081176307</v>
      </c>
      <c r="AR63" s="141">
        <f t="shared" si="60"/>
        <v>7.718097390717868</v>
      </c>
      <c r="AS63" s="141">
        <f t="shared" si="60"/>
        <v>7.7143235204583736</v>
      </c>
      <c r="AT63" s="141">
        <f t="shared" si="60"/>
        <v>7.771797841961166</v>
      </c>
      <c r="AU63" s="141">
        <f t="shared" si="24"/>
        <v>8.3055881682925463</v>
      </c>
      <c r="AW63">
        <v>2200</v>
      </c>
      <c r="AX63">
        <f t="shared" si="37"/>
        <v>-2.9052994502699325E-3</v>
      </c>
      <c r="AY63">
        <f t="shared" si="38"/>
        <v>4.7796595224597553E-2</v>
      </c>
      <c r="AZ63">
        <f t="shared" si="39"/>
        <v>-5.0701894674867486E-2</v>
      </c>
      <c r="BA63">
        <f t="shared" si="40"/>
        <v>0.45453323944740331</v>
      </c>
      <c r="BB63">
        <f t="shared" si="41"/>
        <v>-0.93064074791002294</v>
      </c>
      <c r="BC63">
        <f t="shared" si="42"/>
        <v>-0.404170965832714</v>
      </c>
      <c r="BD63">
        <f t="shared" si="43"/>
        <v>-0.20488213515164336</v>
      </c>
      <c r="BE63">
        <f t="shared" si="61"/>
        <v>11.795888580889278</v>
      </c>
      <c r="BF63">
        <f t="shared" si="61"/>
        <v>11.793080606292699</v>
      </c>
      <c r="BG63">
        <f t="shared" si="61"/>
        <v>11.799673417530522</v>
      </c>
      <c r="BH63">
        <f t="shared" si="61"/>
        <v>11.784126455632846</v>
      </c>
      <c r="BI63">
        <f t="shared" si="61"/>
        <v>11.820423965372351</v>
      </c>
      <c r="BJ63">
        <f t="shared" si="61"/>
        <v>11.73352355158762</v>
      </c>
      <c r="BK63">
        <f t="shared" si="61"/>
        <v>11.931128951818962</v>
      </c>
      <c r="BL63">
        <f t="shared" si="44"/>
        <v>11.3814954730491</v>
      </c>
    </row>
    <row r="64" spans="1:64" x14ac:dyDescent="0.2">
      <c r="A64" s="150" t="s">
        <v>343</v>
      </c>
      <c r="B64" s="151" t="s">
        <v>84</v>
      </c>
      <c r="C64" s="152">
        <v>31655.445</v>
      </c>
      <c r="D64" s="152" t="s">
        <v>163</v>
      </c>
      <c r="E64">
        <f t="shared" si="11"/>
        <v>-4621.032409464834</v>
      </c>
      <c r="F64">
        <f t="shared" si="12"/>
        <v>-4621</v>
      </c>
      <c r="G64">
        <f t="shared" si="51"/>
        <v>-5.6198199996288167E-2</v>
      </c>
      <c r="H64">
        <f t="shared" si="58"/>
        <v>-5.6198199996288167E-2</v>
      </c>
      <c r="P64">
        <f t="shared" si="13"/>
        <v>-4.9014717934869743E-2</v>
      </c>
      <c r="Q64" s="2">
        <f t="shared" si="14"/>
        <v>16636.945</v>
      </c>
      <c r="R64">
        <f t="shared" si="52"/>
        <v>5.1602414526720287E-5</v>
      </c>
      <c r="S64" s="6">
        <f t="shared" si="59"/>
        <v>0.2</v>
      </c>
      <c r="Z64">
        <f t="shared" si="15"/>
        <v>-4621</v>
      </c>
      <c r="AA64" s="141">
        <f t="shared" si="16"/>
        <v>-5.6218409998589666E-2</v>
      </c>
      <c r="AB64" s="141">
        <f t="shared" si="53"/>
        <v>-4.8994507932568244E-2</v>
      </c>
      <c r="AC64" s="141">
        <f t="shared" si="54"/>
        <v>-7.1834820614184239E-3</v>
      </c>
      <c r="AD64" s="141">
        <f t="shared" si="55"/>
        <v>2.0210002301498942E-5</v>
      </c>
      <c r="AE64" s="141">
        <f t="shared" si="56"/>
        <v>8.1688838605318512E-11</v>
      </c>
      <c r="AF64">
        <f t="shared" si="57"/>
        <v>-7.1834820614184239E-3</v>
      </c>
      <c r="AG64" s="153"/>
      <c r="AH64">
        <f t="shared" si="17"/>
        <v>-7.2036920637199254E-3</v>
      </c>
      <c r="AI64">
        <f t="shared" si="18"/>
        <v>0.60233238943108458</v>
      </c>
      <c r="AJ64">
        <f t="shared" si="19"/>
        <v>-0.64809476396201116</v>
      </c>
      <c r="AK64">
        <f t="shared" si="20"/>
        <v>-0.44025702343040307</v>
      </c>
      <c r="AL64">
        <f t="shared" si="21"/>
        <v>0.83618172145163083</v>
      </c>
      <c r="AM64">
        <f t="shared" si="22"/>
        <v>0.44428462085277748</v>
      </c>
      <c r="AN64" s="141">
        <f t="shared" si="60"/>
        <v>7.7257372646453337</v>
      </c>
      <c r="AO64" s="141">
        <f t="shared" si="60"/>
        <v>7.7257371433877866</v>
      </c>
      <c r="AP64" s="141">
        <f t="shared" si="60"/>
        <v>7.7257387415234318</v>
      </c>
      <c r="AQ64" s="141">
        <f t="shared" si="60"/>
        <v>7.7257176801968317</v>
      </c>
      <c r="AR64" s="141">
        <f t="shared" si="60"/>
        <v>7.7259955173954271</v>
      </c>
      <c r="AS64" s="141">
        <f t="shared" si="60"/>
        <v>7.7223772413728904</v>
      </c>
      <c r="AT64" s="141">
        <f t="shared" si="60"/>
        <v>7.7825736495427718</v>
      </c>
      <c r="AU64" s="141">
        <f t="shared" si="24"/>
        <v>8.3141323552502033</v>
      </c>
      <c r="AW64">
        <v>2400</v>
      </c>
      <c r="AX64">
        <f t="shared" si="37"/>
        <v>-1.7615166966811688E-3</v>
      </c>
      <c r="AY64">
        <f t="shared" si="38"/>
        <v>5.1790674643639983E-2</v>
      </c>
      <c r="AZ64">
        <f t="shared" si="39"/>
        <v>-5.3552191340321152E-2</v>
      </c>
      <c r="BA64">
        <f t="shared" si="40"/>
        <v>0.44665696700580348</v>
      </c>
      <c r="BB64">
        <f t="shared" si="41"/>
        <v>-0.94294789779357058</v>
      </c>
      <c r="BC64">
        <f t="shared" si="42"/>
        <v>-0.36895469050549007</v>
      </c>
      <c r="BD64">
        <f t="shared" si="43"/>
        <v>-0.18659893491981339</v>
      </c>
      <c r="BE64">
        <f t="shared" si="61"/>
        <v>11.858813363239047</v>
      </c>
      <c r="BF64">
        <f t="shared" si="61"/>
        <v>11.854885837091693</v>
      </c>
      <c r="BG64">
        <f t="shared" si="61"/>
        <v>11.863593984566359</v>
      </c>
      <c r="BH64">
        <f t="shared" si="61"/>
        <v>11.844197094372788</v>
      </c>
      <c r="BI64">
        <f t="shared" si="61"/>
        <v>11.886976052424412</v>
      </c>
      <c r="BJ64">
        <f t="shared" si="61"/>
        <v>11.790371434093563</v>
      </c>
      <c r="BK64">
        <f t="shared" si="61"/>
        <v>11.998788807244946</v>
      </c>
      <c r="BL64">
        <f t="shared" si="44"/>
        <v>11.4714342831297</v>
      </c>
    </row>
    <row r="65" spans="1:64" x14ac:dyDescent="0.2">
      <c r="A65" s="150" t="s">
        <v>343</v>
      </c>
      <c r="B65" s="151" t="s">
        <v>84</v>
      </c>
      <c r="C65" s="152">
        <v>31681.45</v>
      </c>
      <c r="D65" s="152" t="s">
        <v>163</v>
      </c>
      <c r="E65">
        <f t="shared" si="11"/>
        <v>-4606.0353431343747</v>
      </c>
      <c r="F65">
        <f t="shared" si="12"/>
        <v>-4606</v>
      </c>
      <c r="G65">
        <f t="shared" si="51"/>
        <v>-6.1285199994017603E-2</v>
      </c>
      <c r="H65">
        <f t="shared" si="58"/>
        <v>-6.1285199994017603E-2</v>
      </c>
      <c r="P65">
        <f t="shared" si="13"/>
        <v>-4.8885826398012602E-2</v>
      </c>
      <c r="Q65" s="2">
        <f t="shared" si="14"/>
        <v>16662.95</v>
      </c>
      <c r="R65">
        <f t="shared" si="52"/>
        <v>1.5374446557330597E-4</v>
      </c>
      <c r="S65" s="6">
        <f t="shared" si="59"/>
        <v>0.2</v>
      </c>
      <c r="Z65">
        <f t="shared" si="15"/>
        <v>-4606</v>
      </c>
      <c r="AA65" s="141">
        <f t="shared" si="16"/>
        <v>-5.5657872298947066E-2</v>
      </c>
      <c r="AB65" s="141">
        <f t="shared" si="53"/>
        <v>-5.451315409308314E-2</v>
      </c>
      <c r="AC65" s="141">
        <f t="shared" si="54"/>
        <v>-1.2399373596005001E-2</v>
      </c>
      <c r="AD65" s="141">
        <f t="shared" si="55"/>
        <v>-5.6273276950705373E-3</v>
      </c>
      <c r="AE65" s="141">
        <f t="shared" si="56"/>
        <v>6.3333633975415771E-6</v>
      </c>
      <c r="AF65">
        <f t="shared" si="57"/>
        <v>-1.2399373596005001E-2</v>
      </c>
      <c r="AG65" s="153"/>
      <c r="AH65">
        <f t="shared" si="17"/>
        <v>-6.772045900934465E-3</v>
      </c>
      <c r="AI65">
        <f t="shared" si="18"/>
        <v>0.60440923693829629</v>
      </c>
      <c r="AJ65">
        <f t="shared" si="19"/>
        <v>-0.6445026594113703</v>
      </c>
      <c r="AK65">
        <f t="shared" si="20"/>
        <v>-0.44212410402018132</v>
      </c>
      <c r="AL65">
        <f t="shared" si="21"/>
        <v>0.84088908340098367</v>
      </c>
      <c r="AM65">
        <f t="shared" si="22"/>
        <v>0.44710584752632621</v>
      </c>
      <c r="AN65" s="141">
        <f t="shared" si="60"/>
        <v>7.732017750209927</v>
      </c>
      <c r="AO65" s="141">
        <f t="shared" si="60"/>
        <v>7.7320176549234771</v>
      </c>
      <c r="AP65" s="141">
        <f t="shared" si="60"/>
        <v>7.7320189750906199</v>
      </c>
      <c r="AQ65" s="141">
        <f t="shared" si="60"/>
        <v>7.7320006858096075</v>
      </c>
      <c r="AR65" s="141">
        <f t="shared" si="60"/>
        <v>7.732254304601585</v>
      </c>
      <c r="AS65" s="141">
        <f t="shared" si="60"/>
        <v>7.7287829539720363</v>
      </c>
      <c r="AT65" s="141">
        <f t="shared" si="60"/>
        <v>7.7911082851132143</v>
      </c>
      <c r="AU65" s="141">
        <f t="shared" si="24"/>
        <v>8.3208777660062481</v>
      </c>
      <c r="AW65">
        <v>2600</v>
      </c>
      <c r="AX65">
        <f t="shared" si="37"/>
        <v>-3.0092962881517887E-4</v>
      </c>
      <c r="AY65">
        <f t="shared" si="38"/>
        <v>5.5850582531454529E-2</v>
      </c>
      <c r="AZ65">
        <f t="shared" si="39"/>
        <v>-5.6151512160269708E-2</v>
      </c>
      <c r="BA65">
        <f t="shared" si="40"/>
        <v>0.43968368491211696</v>
      </c>
      <c r="BB65">
        <f t="shared" si="41"/>
        <v>-0.9537515124239101</v>
      </c>
      <c r="BC65">
        <f t="shared" si="42"/>
        <v>-0.33485225835616172</v>
      </c>
      <c r="BD65">
        <f t="shared" si="43"/>
        <v>-0.16900827384381159</v>
      </c>
      <c r="BE65">
        <f t="shared" si="61"/>
        <v>11.920768241636456</v>
      </c>
      <c r="BF65">
        <f t="shared" si="61"/>
        <v>11.915612379535244</v>
      </c>
      <c r="BG65">
        <f t="shared" si="61"/>
        <v>11.926490566618414</v>
      </c>
      <c r="BH65">
        <f t="shared" si="61"/>
        <v>11.903432492263024</v>
      </c>
      <c r="BI65">
        <f t="shared" si="61"/>
        <v>11.951847401110772</v>
      </c>
      <c r="BJ65">
        <f t="shared" si="61"/>
        <v>11.847976763839073</v>
      </c>
      <c r="BK65">
        <f t="shared" si="61"/>
        <v>12.062185772133949</v>
      </c>
      <c r="BL65">
        <f t="shared" si="44"/>
        <v>11.5613730932103</v>
      </c>
    </row>
    <row r="66" spans="1:64" x14ac:dyDescent="0.2">
      <c r="A66" s="150" t="s">
        <v>416</v>
      </c>
      <c r="B66" s="151" t="s">
        <v>84</v>
      </c>
      <c r="C66" s="152">
        <v>33030.548999999999</v>
      </c>
      <c r="D66" s="152" t="s">
        <v>163</v>
      </c>
      <c r="E66">
        <f t="shared" si="11"/>
        <v>-3828.0108405635078</v>
      </c>
      <c r="F66">
        <f t="shared" si="12"/>
        <v>-3828</v>
      </c>
      <c r="G66">
        <f t="shared" si="51"/>
        <v>-1.8797600001562387E-2</v>
      </c>
      <c r="H66">
        <f t="shared" si="58"/>
        <v>-1.8797600001562387E-2</v>
      </c>
      <c r="P66">
        <f t="shared" si="13"/>
        <v>-4.1692987805652781E-2</v>
      </c>
      <c r="Q66" s="2">
        <f t="shared" si="14"/>
        <v>18012.048999999999</v>
      </c>
      <c r="R66">
        <f t="shared" si="52"/>
        <v>5.2419878269969122E-4</v>
      </c>
      <c r="S66" s="6">
        <f t="shared" si="59"/>
        <v>0.2</v>
      </c>
      <c r="Z66">
        <f t="shared" si="15"/>
        <v>-3828</v>
      </c>
      <c r="AA66" s="141">
        <f t="shared" si="16"/>
        <v>-2.3642512713123287E-2</v>
      </c>
      <c r="AB66" s="141">
        <f t="shared" si="53"/>
        <v>-3.6848075094091881E-2</v>
      </c>
      <c r="AC66" s="141">
        <f t="shared" si="54"/>
        <v>2.2895387804090395E-2</v>
      </c>
      <c r="AD66" s="141">
        <f t="shared" si="55"/>
        <v>4.8449127115609003E-3</v>
      </c>
      <c r="AE66" s="141">
        <f t="shared" si="56"/>
        <v>4.6946358365288796E-6</v>
      </c>
      <c r="AF66">
        <f t="shared" si="57"/>
        <v>2.2895387804090395E-2</v>
      </c>
      <c r="AG66" s="153"/>
      <c r="AH66">
        <f t="shared" si="17"/>
        <v>1.8050475092529494E-2</v>
      </c>
      <c r="AI66">
        <f t="shared" si="18"/>
        <v>0.75471692324559037</v>
      </c>
      <c r="AJ66">
        <f t="shared" si="19"/>
        <v>-0.38637612861558995</v>
      </c>
      <c r="AK66">
        <f t="shared" si="20"/>
        <v>-0.54018699302489648</v>
      </c>
      <c r="AL66">
        <f t="shared" si="21"/>
        <v>1.1445623792603723</v>
      </c>
      <c r="AM66">
        <f t="shared" si="22"/>
        <v>0.64419166518327631</v>
      </c>
      <c r="AN66" s="141">
        <f t="shared" si="60"/>
        <v>8.0945603237958768</v>
      </c>
      <c r="AO66" s="141">
        <f t="shared" si="60"/>
        <v>8.0945722312414308</v>
      </c>
      <c r="AP66" s="141">
        <f t="shared" si="60"/>
        <v>8.0946564508247185</v>
      </c>
      <c r="AQ66" s="141">
        <f t="shared" si="60"/>
        <v>8.0952513003229356</v>
      </c>
      <c r="AR66" s="141">
        <f t="shared" si="60"/>
        <v>8.0994125165953896</v>
      </c>
      <c r="AS66" s="141">
        <f t="shared" si="60"/>
        <v>8.1267876440985649</v>
      </c>
      <c r="AT66" s="141">
        <f t="shared" si="60"/>
        <v>8.2645962930636845</v>
      </c>
      <c r="AU66" s="141">
        <f t="shared" si="24"/>
        <v>8.6707397372197867</v>
      </c>
      <c r="AW66">
        <v>2800</v>
      </c>
      <c r="AX66">
        <f t="shared" ref="AX66:AX97" si="62">AB$3+AB$4*AW66+AB$5*AW66^2+AZ66</f>
        <v>1.473381451168293E-3</v>
      </c>
      <c r="AY66">
        <f t="shared" ref="AY66:AY97" si="63">AB$3+AB$4*AW66+AB$5*AW66^2</f>
        <v>5.9976318888041204E-2</v>
      </c>
      <c r="AZ66">
        <f t="shared" ref="AZ66:AZ97" si="64">$AB$6*($AB$11/BA66*BB66+$AB$12)</f>
        <v>-5.8502937436872911E-2</v>
      </c>
      <c r="BA66">
        <f t="shared" ref="BA66:BA97" si="65">1+$AB$7*COS(BC66)</f>
        <v>0.43353512246046666</v>
      </c>
      <c r="BB66">
        <f t="shared" ref="BB66:BB97" si="66">SIN(BC66+RADIANS($AB$9))</f>
        <v>-0.96318205552563751</v>
      </c>
      <c r="BC66">
        <f t="shared" ref="BC66:BC97" si="67">2*ATAN(BD66)</f>
        <v>-0.30173347889485974</v>
      </c>
      <c r="BD66">
        <f t="shared" ref="BD66:BD97" si="68">SQRT((1+$AB$7)/(1-$AB$7))*TAN(BE66/2)</f>
        <v>-0.1520218718108676</v>
      </c>
      <c r="BE66">
        <f t="shared" si="61"/>
        <v>11.981839746426813</v>
      </c>
      <c r="BF66">
        <f t="shared" si="61"/>
        <v>11.975442909057962</v>
      </c>
      <c r="BG66">
        <f t="shared" si="61"/>
        <v>11.988371398161599</v>
      </c>
      <c r="BH66">
        <f t="shared" si="61"/>
        <v>11.962125178927689</v>
      </c>
      <c r="BI66">
        <f t="shared" si="61"/>
        <v>12.014946091108715</v>
      </c>
      <c r="BJ66">
        <f t="shared" si="61"/>
        <v>11.906600665697841</v>
      </c>
      <c r="BK66">
        <f t="shared" si="61"/>
        <v>12.121534398510327</v>
      </c>
      <c r="BL66">
        <f t="shared" ref="BL66:BL97" si="69">RADIANS($AB$9)+$AB$18*(AW66-AB$15)</f>
        <v>11.651311903290901</v>
      </c>
    </row>
    <row r="67" spans="1:64" x14ac:dyDescent="0.2">
      <c r="A67" s="150" t="s">
        <v>416</v>
      </c>
      <c r="B67" s="151" t="s">
        <v>84</v>
      </c>
      <c r="C67" s="152">
        <v>33056.555999999997</v>
      </c>
      <c r="D67" s="152" t="s">
        <v>163</v>
      </c>
      <c r="E67">
        <f t="shared" si="11"/>
        <v>-3813.0126208343709</v>
      </c>
      <c r="F67">
        <f t="shared" si="12"/>
        <v>-3813</v>
      </c>
      <c r="G67">
        <f t="shared" si="51"/>
        <v>-2.1884599998884369E-2</v>
      </c>
      <c r="H67">
        <f t="shared" si="58"/>
        <v>-2.1884599998884369E-2</v>
      </c>
      <c r="P67">
        <f t="shared" si="13"/>
        <v>-4.1544520527894514E-2</v>
      </c>
      <c r="Q67" s="2">
        <f t="shared" si="14"/>
        <v>18038.055999999997</v>
      </c>
      <c r="R67">
        <f t="shared" si="52"/>
        <v>3.8651247520699457E-4</v>
      </c>
      <c r="S67" s="6">
        <f t="shared" si="59"/>
        <v>0.2</v>
      </c>
      <c r="Z67">
        <f t="shared" si="15"/>
        <v>-3813</v>
      </c>
      <c r="AA67" s="141">
        <f t="shared" si="16"/>
        <v>-2.2969345196820205E-2</v>
      </c>
      <c r="AB67" s="141">
        <f t="shared" si="53"/>
        <v>-4.0459775329958675E-2</v>
      </c>
      <c r="AC67" s="141">
        <f t="shared" si="54"/>
        <v>1.9659920529010146E-2</v>
      </c>
      <c r="AD67" s="141">
        <f t="shared" si="55"/>
        <v>1.0847451979358359E-3</v>
      </c>
      <c r="AE67" s="141">
        <f t="shared" si="56"/>
        <v>2.3533442888897119E-7</v>
      </c>
      <c r="AF67">
        <f t="shared" si="57"/>
        <v>1.9659920529010146E-2</v>
      </c>
      <c r="AG67" s="153"/>
      <c r="AH67">
        <f t="shared" si="17"/>
        <v>1.857517533107431E-2</v>
      </c>
      <c r="AI67">
        <f t="shared" si="18"/>
        <v>0.75872346832764948</v>
      </c>
      <c r="AJ67">
        <f t="shared" si="19"/>
        <v>-0.37953604952256209</v>
      </c>
      <c r="AK67">
        <f t="shared" si="20"/>
        <v>-0.54198838588991038</v>
      </c>
      <c r="AL67">
        <f t="shared" si="21"/>
        <v>1.1519669586922634</v>
      </c>
      <c r="AM67">
        <f t="shared" si="22"/>
        <v>0.64944288990836596</v>
      </c>
      <c r="AN67" s="141">
        <f t="shared" si="60"/>
        <v>8.1024374117636331</v>
      </c>
      <c r="AO67" s="141">
        <f t="shared" si="60"/>
        <v>8.1024513530321052</v>
      </c>
      <c r="AP67" s="141">
        <f t="shared" si="60"/>
        <v>8.1025468907281475</v>
      </c>
      <c r="AQ67" s="141">
        <f t="shared" si="60"/>
        <v>8.1032006330228263</v>
      </c>
      <c r="AR67" s="141">
        <f t="shared" si="60"/>
        <v>8.1076297696482538</v>
      </c>
      <c r="AS67" s="141">
        <f t="shared" si="60"/>
        <v>8.1358488709737937</v>
      </c>
      <c r="AT67" s="141">
        <f t="shared" si="60"/>
        <v>8.2742679765714762</v>
      </c>
      <c r="AU67" s="141">
        <f t="shared" si="24"/>
        <v>8.6774851479758315</v>
      </c>
      <c r="AW67">
        <v>3000</v>
      </c>
      <c r="AX67">
        <f t="shared" si="62"/>
        <v>3.5587263736422819E-3</v>
      </c>
      <c r="AY67">
        <f t="shared" si="63"/>
        <v>6.4167883713400001E-2</v>
      </c>
      <c r="AZ67">
        <f t="shared" si="64"/>
        <v>-6.0609157339757719E-2</v>
      </c>
      <c r="BA67">
        <f t="shared" si="65"/>
        <v>0.4281457783212822</v>
      </c>
      <c r="BB67">
        <f t="shared" si="66"/>
        <v>-0.97134870934047957</v>
      </c>
      <c r="BC67">
        <f t="shared" si="67"/>
        <v>-0.26948943190983815</v>
      </c>
      <c r="BD67">
        <f t="shared" si="68"/>
        <v>-0.1355661634374927</v>
      </c>
      <c r="BE67">
        <f t="shared" si="61"/>
        <v>12.042093960452066</v>
      </c>
      <c r="BF67">
        <f t="shared" si="61"/>
        <v>12.034558700638758</v>
      </c>
      <c r="BG67">
        <f t="shared" si="61"/>
        <v>12.049232453980206</v>
      </c>
      <c r="BH67">
        <f t="shared" si="61"/>
        <v>12.020539809006234</v>
      </c>
      <c r="BI67">
        <f t="shared" si="61"/>
        <v>12.076213441261656</v>
      </c>
      <c r="BJ67">
        <f t="shared" si="61"/>
        <v>11.966413580226723</v>
      </c>
      <c r="BK67">
        <f t="shared" si="61"/>
        <v>12.177081963298185</v>
      </c>
      <c r="BL67">
        <f t="shared" si="69"/>
        <v>11.741250713371503</v>
      </c>
    </row>
    <row r="68" spans="1:64" x14ac:dyDescent="0.2">
      <c r="A68" s="150" t="s">
        <v>416</v>
      </c>
      <c r="B68" s="151" t="s">
        <v>84</v>
      </c>
      <c r="C68" s="152">
        <v>33429.377</v>
      </c>
      <c r="D68" s="152" t="s">
        <v>163</v>
      </c>
      <c r="E68">
        <f t="shared" si="11"/>
        <v>-3598.0069962857083</v>
      </c>
      <c r="F68">
        <f t="shared" si="12"/>
        <v>-3598</v>
      </c>
      <c r="G68">
        <f t="shared" si="51"/>
        <v>-1.2131599993153941E-2</v>
      </c>
      <c r="H68">
        <f t="shared" si="58"/>
        <v>-1.2131599993153941E-2</v>
      </c>
      <c r="P68">
        <f t="shared" si="13"/>
        <v>-3.937579932443297E-2</v>
      </c>
      <c r="Q68" s="2">
        <f t="shared" si="14"/>
        <v>18410.877</v>
      </c>
      <c r="R68">
        <f t="shared" si="52"/>
        <v>7.4224639720246472E-4</v>
      </c>
      <c r="S68" s="6">
        <f t="shared" si="59"/>
        <v>0.2</v>
      </c>
      <c r="Z68">
        <f t="shared" si="15"/>
        <v>-3598</v>
      </c>
      <c r="AA68" s="141">
        <f t="shared" si="16"/>
        <v>-1.3106596272531502E-2</v>
      </c>
      <c r="AB68" s="141">
        <f t="shared" si="53"/>
        <v>-3.8400803045055408E-2</v>
      </c>
      <c r="AC68" s="141">
        <f t="shared" si="54"/>
        <v>2.7244199331279029E-2</v>
      </c>
      <c r="AD68" s="141">
        <f t="shared" si="55"/>
        <v>9.7499627937756156E-4</v>
      </c>
      <c r="AE68" s="141">
        <f t="shared" si="56"/>
        <v>1.9012354896001763E-7</v>
      </c>
      <c r="AF68">
        <f t="shared" si="57"/>
        <v>2.7244199331279029E-2</v>
      </c>
      <c r="AG68" s="153"/>
      <c r="AH68">
        <f t="shared" si="17"/>
        <v>2.6269203051901467E-2</v>
      </c>
      <c r="AI68">
        <f t="shared" si="18"/>
        <v>0.82288487330801574</v>
      </c>
      <c r="AJ68">
        <f t="shared" si="19"/>
        <v>-0.27022818397507964</v>
      </c>
      <c r="AK68">
        <f t="shared" si="20"/>
        <v>-0.56621198068591894</v>
      </c>
      <c r="AL68">
        <f t="shared" si="21"/>
        <v>1.2676317065133764</v>
      </c>
      <c r="AM68">
        <f t="shared" si="22"/>
        <v>0.73497545584490565</v>
      </c>
      <c r="AN68" s="141">
        <f t="shared" si="60"/>
        <v>8.2202788102633892</v>
      </c>
      <c r="AO68" s="141">
        <f t="shared" si="60"/>
        <v>8.2203687425961363</v>
      </c>
      <c r="AP68" s="141">
        <f t="shared" si="60"/>
        <v>8.2207916513154089</v>
      </c>
      <c r="AQ68" s="141">
        <f t="shared" si="60"/>
        <v>8.2227741801995542</v>
      </c>
      <c r="AR68" s="141">
        <f t="shared" si="60"/>
        <v>8.2319356584037511</v>
      </c>
      <c r="AS68" s="141">
        <f t="shared" si="60"/>
        <v>8.2717930606928007</v>
      </c>
      <c r="AT68" s="141">
        <f t="shared" si="60"/>
        <v>8.4148448585225868</v>
      </c>
      <c r="AU68" s="141">
        <f t="shared" si="24"/>
        <v>8.7741693688124762</v>
      </c>
      <c r="AW68">
        <v>3200</v>
      </c>
      <c r="AX68">
        <f t="shared" si="62"/>
        <v>5.9524301677022912E-3</v>
      </c>
      <c r="AY68">
        <f t="shared" si="63"/>
        <v>6.8425277007530927E-2</v>
      </c>
      <c r="AZ68">
        <f t="shared" si="64"/>
        <v>-6.2472846839828636E-2</v>
      </c>
      <c r="BA68">
        <f t="shared" si="65"/>
        <v>0.42346008468578811</v>
      </c>
      <c r="BB68">
        <f t="shared" si="66"/>
        <v>-0.97834407899995501</v>
      </c>
      <c r="BC68">
        <f t="shared" si="67"/>
        <v>-0.23802698712304879</v>
      </c>
      <c r="BD68">
        <f t="shared" si="68"/>
        <v>-0.11957860629884033</v>
      </c>
      <c r="BE68">
        <f t="shared" si="61"/>
        <v>12.101582799419052</v>
      </c>
      <c r="BF68">
        <f t="shared" si="61"/>
        <v>12.093133595040587</v>
      </c>
      <c r="BG68">
        <f t="shared" si="61"/>
        <v>12.109069546706291</v>
      </c>
      <c r="BH68">
        <f t="shared" si="61"/>
        <v>12.078903588074963</v>
      </c>
      <c r="BI68">
        <f t="shared" si="61"/>
        <v>12.135631773107871</v>
      </c>
      <c r="BJ68">
        <f t="shared" si="61"/>
        <v>12.027505505237556</v>
      </c>
      <c r="BK68">
        <f t="shared" si="61"/>
        <v>12.229106469448878</v>
      </c>
      <c r="BL68">
        <f t="shared" si="69"/>
        <v>11.831189523452103</v>
      </c>
    </row>
    <row r="69" spans="1:64" x14ac:dyDescent="0.2">
      <c r="A69" s="150" t="s">
        <v>416</v>
      </c>
      <c r="B69" s="151" t="s">
        <v>84</v>
      </c>
      <c r="C69" s="152">
        <v>33448.455999999998</v>
      </c>
      <c r="D69" s="152" t="s">
        <v>163</v>
      </c>
      <c r="E69">
        <f t="shared" si="11"/>
        <v>-3587.0041495824285</v>
      </c>
      <c r="F69">
        <f t="shared" si="12"/>
        <v>-3587</v>
      </c>
      <c r="G69">
        <f t="shared" si="51"/>
        <v>-7.1954000013647601E-3</v>
      </c>
      <c r="H69">
        <f t="shared" si="58"/>
        <v>-7.1954000013647601E-3</v>
      </c>
      <c r="P69">
        <f t="shared" si="13"/>
        <v>-3.9262795875751565E-2</v>
      </c>
      <c r="Q69" s="2">
        <f t="shared" si="14"/>
        <v>18429.955999999998</v>
      </c>
      <c r="R69">
        <f t="shared" si="52"/>
        <v>1.0283178781646399E-3</v>
      </c>
      <c r="S69" s="6">
        <f t="shared" si="59"/>
        <v>0.2</v>
      </c>
      <c r="Z69">
        <f t="shared" si="15"/>
        <v>-3587</v>
      </c>
      <c r="AA69" s="141">
        <f t="shared" si="16"/>
        <v>-1.2591736785599637E-2</v>
      </c>
      <c r="AB69" s="141">
        <f t="shared" si="53"/>
        <v>-3.3866459091516685E-2</v>
      </c>
      <c r="AC69" s="141">
        <f t="shared" si="54"/>
        <v>3.2067395874386805E-2</v>
      </c>
      <c r="AD69" s="141">
        <f t="shared" si="55"/>
        <v>5.3963367842348765E-3</v>
      </c>
      <c r="AE69" s="141">
        <f t="shared" si="56"/>
        <v>5.8240901377772814E-6</v>
      </c>
      <c r="AF69">
        <f t="shared" si="57"/>
        <v>3.2067395874386805E-2</v>
      </c>
      <c r="AG69" s="153"/>
      <c r="AH69">
        <f t="shared" si="17"/>
        <v>2.6671059090151928E-2</v>
      </c>
      <c r="AI69">
        <f t="shared" si="18"/>
        <v>0.82654165264174884</v>
      </c>
      <c r="AJ69">
        <f t="shared" si="19"/>
        <v>-0.26401077931965972</v>
      </c>
      <c r="AK69">
        <f t="shared" si="20"/>
        <v>-0.56734290945347454</v>
      </c>
      <c r="AL69">
        <f t="shared" si="21"/>
        <v>1.2740835628471785</v>
      </c>
      <c r="AM69">
        <f t="shared" si="22"/>
        <v>0.73995582027740159</v>
      </c>
      <c r="AN69" s="141">
        <f t="shared" si="60"/>
        <v>8.2265765065508631</v>
      </c>
      <c r="AO69" s="141">
        <f t="shared" si="60"/>
        <v>8.2266738794878194</v>
      </c>
      <c r="AP69" s="141">
        <f t="shared" si="60"/>
        <v>8.227124372871419</v>
      </c>
      <c r="AQ69" s="141">
        <f t="shared" si="60"/>
        <v>8.2292018588446769</v>
      </c>
      <c r="AR69" s="141">
        <f t="shared" si="60"/>
        <v>8.2386440439073176</v>
      </c>
      <c r="AS69" s="141">
        <f t="shared" si="60"/>
        <v>8.2790523051978884</v>
      </c>
      <c r="AT69" s="141">
        <f t="shared" si="60"/>
        <v>8.4221310458219367</v>
      </c>
      <c r="AU69" s="141">
        <f t="shared" si="24"/>
        <v>8.7791160033669104</v>
      </c>
      <c r="AW69">
        <v>3400</v>
      </c>
      <c r="AX69">
        <f t="shared" si="62"/>
        <v>8.6515326640585477E-3</v>
      </c>
      <c r="AY69">
        <f t="shared" si="63"/>
        <v>7.2748498770433961E-2</v>
      </c>
      <c r="AZ69">
        <f t="shared" si="64"/>
        <v>-6.4096966106375414E-2</v>
      </c>
      <c r="BA69">
        <f t="shared" si="65"/>
        <v>0.41943024495516279</v>
      </c>
      <c r="BB69">
        <f t="shared" si="66"/>
        <v>-0.98424774448045205</v>
      </c>
      <c r="BC69">
        <f t="shared" si="67"/>
        <v>-0.20726352221786881</v>
      </c>
      <c r="BD69">
        <f t="shared" si="68"/>
        <v>-0.10400434763483561</v>
      </c>
      <c r="BE69">
        <f t="shared" si="61"/>
        <v>12.160351147245507</v>
      </c>
      <c r="BF69">
        <f t="shared" si="61"/>
        <v>12.15132729346692</v>
      </c>
      <c r="BG69">
        <f t="shared" si="61"/>
        <v>12.167889256503091</v>
      </c>
      <c r="BH69">
        <f t="shared" si="61"/>
        <v>12.137399157124911</v>
      </c>
      <c r="BI69">
        <f t="shared" si="61"/>
        <v>12.193229573699963</v>
      </c>
      <c r="BJ69">
        <f t="shared" si="61"/>
        <v>12.089896527642946</v>
      </c>
      <c r="BK69">
        <f t="shared" si="61"/>
        <v>12.277914398693476</v>
      </c>
      <c r="BL69">
        <f t="shared" si="69"/>
        <v>11.921128333532703</v>
      </c>
    </row>
    <row r="70" spans="1:64" x14ac:dyDescent="0.2">
      <c r="A70" s="150" t="s">
        <v>430</v>
      </c>
      <c r="B70" s="151" t="s">
        <v>84</v>
      </c>
      <c r="C70" s="152">
        <v>33497.004999999997</v>
      </c>
      <c r="D70" s="152" t="s">
        <v>163</v>
      </c>
      <c r="E70">
        <f t="shared" si="11"/>
        <v>-3559.005973336421</v>
      </c>
      <c r="F70">
        <f t="shared" si="12"/>
        <v>-3559</v>
      </c>
      <c r="G70">
        <f t="shared" si="51"/>
        <v>-1.0357799998018891E-2</v>
      </c>
      <c r="I70">
        <f>+C70-(C$7+F70*C$8)</f>
        <v>-1.0357799998018891E-2</v>
      </c>
      <c r="P70">
        <f t="shared" si="13"/>
        <v>-3.8974252175054701E-2</v>
      </c>
      <c r="Q70" s="2">
        <f t="shared" si="14"/>
        <v>18478.504999999997</v>
      </c>
      <c r="R70">
        <f t="shared" si="52"/>
        <v>8.1890133520057761E-4</v>
      </c>
      <c r="S70" s="6">
        <f>S$16</f>
        <v>0.1</v>
      </c>
      <c r="Z70">
        <f t="shared" si="15"/>
        <v>-3559</v>
      </c>
      <c r="AA70" s="141">
        <f t="shared" si="16"/>
        <v>-1.127697309505684E-2</v>
      </c>
      <c r="AB70" s="141">
        <f t="shared" si="53"/>
        <v>-3.8055079078016751E-2</v>
      </c>
      <c r="AC70" s="141">
        <f t="shared" si="54"/>
        <v>2.861645217703581E-2</v>
      </c>
      <c r="AD70" s="141">
        <f t="shared" si="55"/>
        <v>9.1917309703794942E-4</v>
      </c>
      <c r="AE70" s="141">
        <f t="shared" si="56"/>
        <v>8.4487918231833555E-8</v>
      </c>
      <c r="AF70">
        <f t="shared" si="57"/>
        <v>2.861645217703581E-2</v>
      </c>
      <c r="AG70" s="153"/>
      <c r="AH70">
        <f t="shared" si="17"/>
        <v>2.7697279079997861E-2</v>
      </c>
      <c r="AI70">
        <f t="shared" si="18"/>
        <v>0.83603212498586477</v>
      </c>
      <c r="AJ70">
        <f t="shared" si="19"/>
        <v>-0.24788065979636859</v>
      </c>
      <c r="AK70">
        <f t="shared" si="20"/>
        <v>-0.57015814572690104</v>
      </c>
      <c r="AL70">
        <f t="shared" si="21"/>
        <v>1.2907697049818052</v>
      </c>
      <c r="AM70">
        <f t="shared" si="22"/>
        <v>0.75294751728927944</v>
      </c>
      <c r="AN70" s="141">
        <f t="shared" si="60"/>
        <v>8.2427353674251602</v>
      </c>
      <c r="AO70" s="141">
        <f t="shared" si="60"/>
        <v>8.2428539071139593</v>
      </c>
      <c r="AP70" s="141">
        <f t="shared" si="60"/>
        <v>8.2433805655955172</v>
      </c>
      <c r="AQ70" s="141">
        <f t="shared" si="60"/>
        <v>8.2457123254409588</v>
      </c>
      <c r="AR70" s="141">
        <f t="shared" si="60"/>
        <v>8.2558819469503231</v>
      </c>
      <c r="AS70" s="141">
        <f t="shared" si="60"/>
        <v>8.2976627883646685</v>
      </c>
      <c r="AT70" s="141">
        <f t="shared" si="60"/>
        <v>8.4407169870729835</v>
      </c>
      <c r="AU70" s="141">
        <f t="shared" si="24"/>
        <v>8.7917074367781947</v>
      </c>
      <c r="AW70">
        <v>3600</v>
      </c>
      <c r="AX70">
        <f t="shared" si="62"/>
        <v>1.1652618444438906E-2</v>
      </c>
      <c r="AY70">
        <f t="shared" si="63"/>
        <v>7.7137549002109132E-2</v>
      </c>
      <c r="AZ70">
        <f t="shared" si="64"/>
        <v>-6.5484930557670226E-2</v>
      </c>
      <c r="BA70">
        <f t="shared" si="65"/>
        <v>0.41601471557916325</v>
      </c>
      <c r="BB70">
        <f t="shared" si="66"/>
        <v>-0.98912872270727725</v>
      </c>
      <c r="BC70">
        <f t="shared" si="67"/>
        <v>-0.17712207481719433</v>
      </c>
      <c r="BD70">
        <f t="shared" si="68"/>
        <v>-8.8793295847353668E-2</v>
      </c>
      <c r="BE70">
        <f t="shared" si="61"/>
        <v>12.218444104741947</v>
      </c>
      <c r="BF70">
        <f t="shared" si="61"/>
        <v>12.209279008435084</v>
      </c>
      <c r="BG70">
        <f t="shared" si="61"/>
        <v>12.225718003815153</v>
      </c>
      <c r="BH70">
        <f t="shared" si="61"/>
        <v>12.19616026235342</v>
      </c>
      <c r="BI70">
        <f t="shared" si="61"/>
        <v>12.249084219303832</v>
      </c>
      <c r="BJ70">
        <f t="shared" si="61"/>
        <v>12.153547138885351</v>
      </c>
      <c r="BK70">
        <f t="shared" si="61"/>
        <v>12.32383823408593</v>
      </c>
      <c r="BL70">
        <f t="shared" si="69"/>
        <v>12.011067143613305</v>
      </c>
    </row>
    <row r="71" spans="1:64" x14ac:dyDescent="0.2">
      <c r="A71" s="150" t="s">
        <v>435</v>
      </c>
      <c r="B71" s="151" t="s">
        <v>84</v>
      </c>
      <c r="C71" s="152">
        <v>34133.396999999997</v>
      </c>
      <c r="D71" s="152" t="s">
        <v>163</v>
      </c>
      <c r="E71">
        <f t="shared" si="11"/>
        <v>-3191.9991271078793</v>
      </c>
      <c r="F71">
        <f t="shared" si="12"/>
        <v>-3192</v>
      </c>
      <c r="G71">
        <f t="shared" si="51"/>
        <v>1.5136000001803041E-3</v>
      </c>
      <c r="H71">
        <f>+C71-(C$7+F71*C$8)</f>
        <v>1.5136000001803041E-3</v>
      </c>
      <c r="P71">
        <f t="shared" si="13"/>
        <v>-3.5072983369797861E-2</v>
      </c>
      <c r="Q71" s="2">
        <f t="shared" si="14"/>
        <v>19114.896999999997</v>
      </c>
      <c r="R71">
        <f t="shared" si="52"/>
        <v>1.3385780826883629E-3</v>
      </c>
      <c r="S71" s="6">
        <f>S$15</f>
        <v>0.2</v>
      </c>
      <c r="Z71">
        <f t="shared" si="15"/>
        <v>-3192</v>
      </c>
      <c r="AA71" s="141">
        <f t="shared" si="16"/>
        <v>6.4097006268640719E-3</v>
      </c>
      <c r="AB71" s="141">
        <f t="shared" si="53"/>
        <v>-3.9969083996481629E-2</v>
      </c>
      <c r="AC71" s="141">
        <f t="shared" si="54"/>
        <v>3.6586583369978165E-2</v>
      </c>
      <c r="AD71" s="141">
        <f t="shared" si="55"/>
        <v>-4.8961006266837678E-3</v>
      </c>
      <c r="AE71" s="141">
        <f t="shared" si="56"/>
        <v>4.7943602693226365E-6</v>
      </c>
      <c r="AF71">
        <f t="shared" si="57"/>
        <v>3.6586583369978165E-2</v>
      </c>
      <c r="AG71" s="153"/>
      <c r="AH71">
        <f t="shared" si="17"/>
        <v>4.1482683996661933E-2</v>
      </c>
      <c r="AI71">
        <f t="shared" si="18"/>
        <v>0.98916105004543053</v>
      </c>
      <c r="AJ71">
        <f t="shared" si="19"/>
        <v>1.126340605390598E-2</v>
      </c>
      <c r="AK71">
        <f t="shared" si="20"/>
        <v>-0.59316801358407001</v>
      </c>
      <c r="AL71">
        <f t="shared" si="21"/>
        <v>1.5525253756212369</v>
      </c>
      <c r="AM71">
        <f t="shared" si="22"/>
        <v>0.98189395248694933</v>
      </c>
      <c r="AN71" s="141">
        <f t="shared" ref="AN71:AT80" si="70">$AU71+$AB$7*SIN(AO71)</f>
        <v>8.474304320601842</v>
      </c>
      <c r="AO71" s="141">
        <f t="shared" si="70"/>
        <v>8.4751597042644278</v>
      </c>
      <c r="AP71" s="141">
        <f t="shared" si="70"/>
        <v>8.4776328133667214</v>
      </c>
      <c r="AQ71" s="141">
        <f t="shared" si="70"/>
        <v>8.484735833881869</v>
      </c>
      <c r="AR71" s="141">
        <f t="shared" si="70"/>
        <v>8.5047637569425749</v>
      </c>
      <c r="AS71" s="141">
        <f t="shared" si="70"/>
        <v>8.5586112416412696</v>
      </c>
      <c r="AT71" s="141">
        <f t="shared" si="70"/>
        <v>8.6891036916471585</v>
      </c>
      <c r="AU71" s="141">
        <f t="shared" si="24"/>
        <v>8.9567451532760973</v>
      </c>
      <c r="AW71">
        <v>3800</v>
      </c>
      <c r="AX71">
        <f t="shared" si="62"/>
        <v>1.4951806445260507E-2</v>
      </c>
      <c r="AY71">
        <f t="shared" si="63"/>
        <v>8.1592427702556425E-2</v>
      </c>
      <c r="AZ71">
        <f t="shared" si="64"/>
        <v>-6.6640621257295918E-2</v>
      </c>
      <c r="BA71">
        <f t="shared" si="65"/>
        <v>0.41317727543402849</v>
      </c>
      <c r="BB71">
        <f t="shared" si="66"/>
        <v>-0.99304694769931912</v>
      </c>
      <c r="BC71">
        <f t="shared" si="67"/>
        <v>-0.14752717790197295</v>
      </c>
      <c r="BD71">
        <f t="shared" si="68"/>
        <v>-7.3897664976438487E-2</v>
      </c>
      <c r="BE71">
        <f t="shared" si="61"/>
        <v>12.275913570539023</v>
      </c>
      <c r="BF71">
        <f t="shared" si="61"/>
        <v>12.267102363374406</v>
      </c>
      <c r="BG71">
        <f t="shared" si="61"/>
        <v>12.282608742105474</v>
      </c>
      <c r="BH71">
        <f t="shared" si="61"/>
        <v>12.255270298719624</v>
      </c>
      <c r="BI71">
        <f t="shared" si="61"/>
        <v>12.303322374021496</v>
      </c>
      <c r="BJ71">
        <f t="shared" si="61"/>
        <v>12.218367999115713</v>
      </c>
      <c r="BK71">
        <f t="shared" si="61"/>
        <v>12.367233772363548</v>
      </c>
      <c r="BL71">
        <f t="shared" si="69"/>
        <v>12.101005953693907</v>
      </c>
    </row>
    <row r="72" spans="1:64" x14ac:dyDescent="0.2">
      <c r="A72" s="150" t="s">
        <v>435</v>
      </c>
      <c r="B72" s="151" t="s">
        <v>84</v>
      </c>
      <c r="C72" s="152">
        <v>34478.474000000002</v>
      </c>
      <c r="D72" s="152" t="s">
        <v>163</v>
      </c>
      <c r="E72">
        <f t="shared" si="11"/>
        <v>-2992.9934490415171</v>
      </c>
      <c r="F72">
        <f t="shared" si="12"/>
        <v>-2993</v>
      </c>
      <c r="G72">
        <f t="shared" si="51"/>
        <v>1.1359400006767828E-2</v>
      </c>
      <c r="H72">
        <f>+C72-(C$7+F72*C$8)</f>
        <v>1.1359400006767828E-2</v>
      </c>
      <c r="P72">
        <f t="shared" si="13"/>
        <v>-3.2864899936672687E-2</v>
      </c>
      <c r="Q72" s="2">
        <f t="shared" si="14"/>
        <v>19459.974000000002</v>
      </c>
      <c r="R72">
        <f t="shared" si="52"/>
        <v>1.9557887054873929E-3</v>
      </c>
      <c r="S72" s="6">
        <f>S$15</f>
        <v>0.2</v>
      </c>
      <c r="Z72">
        <f t="shared" si="15"/>
        <v>-2993</v>
      </c>
      <c r="AA72" s="141">
        <f t="shared" si="16"/>
        <v>1.6147347644012475E-2</v>
      </c>
      <c r="AB72" s="141">
        <f t="shared" si="53"/>
        <v>-3.7652847573917334E-2</v>
      </c>
      <c r="AC72" s="141">
        <f t="shared" si="54"/>
        <v>4.4224299943440515E-2</v>
      </c>
      <c r="AD72" s="141">
        <f t="shared" si="55"/>
        <v>-4.7879476372446467E-3</v>
      </c>
      <c r="AE72" s="141">
        <f t="shared" si="56"/>
        <v>4.5848885153993192E-6</v>
      </c>
      <c r="AF72">
        <f t="shared" si="57"/>
        <v>4.4224299943440515E-2</v>
      </c>
      <c r="AG72" s="153"/>
      <c r="AH72">
        <f t="shared" si="17"/>
        <v>4.9012247580685162E-2</v>
      </c>
      <c r="AI72">
        <f t="shared" si="18"/>
        <v>1.0999432031520953</v>
      </c>
      <c r="AJ72">
        <f t="shared" si="19"/>
        <v>0.19749721257649311</v>
      </c>
      <c r="AK72">
        <f t="shared" si="20"/>
        <v>-0.58478810805204329</v>
      </c>
      <c r="AL72">
        <f t="shared" si="21"/>
        <v>1.740065918299933</v>
      </c>
      <c r="AM72">
        <f t="shared" si="22"/>
        <v>1.1854041299893661</v>
      </c>
      <c r="AN72" s="141">
        <f t="shared" si="70"/>
        <v>8.6189540284844028</v>
      </c>
      <c r="AO72" s="141">
        <f t="shared" si="70"/>
        <v>8.6206647544454427</v>
      </c>
      <c r="AP72" s="141">
        <f t="shared" si="70"/>
        <v>8.6248123306041844</v>
      </c>
      <c r="AQ72" s="141">
        <f t="shared" si="70"/>
        <v>8.6347953020755366</v>
      </c>
      <c r="AR72" s="141">
        <f t="shared" si="70"/>
        <v>8.6584227968932552</v>
      </c>
      <c r="AS72" s="141">
        <f t="shared" si="70"/>
        <v>8.7123304930722902</v>
      </c>
      <c r="AT72" s="141">
        <f t="shared" si="70"/>
        <v>8.8269819626822397</v>
      </c>
      <c r="AU72" s="141">
        <f t="shared" si="24"/>
        <v>9.0462342693062965</v>
      </c>
      <c r="AW72">
        <v>4000</v>
      </c>
      <c r="AX72">
        <f t="shared" si="62"/>
        <v>1.8544898303358412E-2</v>
      </c>
      <c r="AY72">
        <f t="shared" si="63"/>
        <v>8.611313487177584E-2</v>
      </c>
      <c r="AZ72">
        <f t="shared" si="64"/>
        <v>-6.7568236568417428E-2</v>
      </c>
      <c r="BA72">
        <f t="shared" si="65"/>
        <v>0.41088659577907383</v>
      </c>
      <c r="BB72">
        <f t="shared" si="66"/>
        <v>-0.99605392599968279</v>
      </c>
      <c r="BC72">
        <f t="shared" si="67"/>
        <v>-0.11840159697324461</v>
      </c>
      <c r="BD72">
        <f t="shared" si="68"/>
        <v>-5.9270056608555076E-2</v>
      </c>
      <c r="BE72">
        <f t="shared" ref="BE72:BK81" si="71">$BL72+$AB$7*SIN(BF72)</f>
        <v>12.332823444681814</v>
      </c>
      <c r="BF72">
        <f t="shared" si="71"/>
        <v>12.324882222323339</v>
      </c>
      <c r="BG72">
        <f t="shared" si="71"/>
        <v>12.338644924997157</v>
      </c>
      <c r="BH72">
        <f t="shared" si="71"/>
        <v>12.314763621552949</v>
      </c>
      <c r="BI72">
        <f t="shared" si="71"/>
        <v>12.356118172955203</v>
      </c>
      <c r="BJ72">
        <f t="shared" si="71"/>
        <v>12.284228962150266</v>
      </c>
      <c r="BK72">
        <f t="shared" si="71"/>
        <v>12.408477247850405</v>
      </c>
      <c r="BL72">
        <f t="shared" si="69"/>
        <v>12.190944763774507</v>
      </c>
    </row>
    <row r="73" spans="1:64" x14ac:dyDescent="0.2">
      <c r="A73" s="150" t="s">
        <v>441</v>
      </c>
      <c r="B73" s="151" t="s">
        <v>84</v>
      </c>
      <c r="C73" s="152">
        <v>34490.612000000001</v>
      </c>
      <c r="D73" s="152" t="s">
        <v>163</v>
      </c>
      <c r="E73">
        <f t="shared" si="11"/>
        <v>-2985.9934724555105</v>
      </c>
      <c r="F73">
        <f t="shared" si="12"/>
        <v>-2986</v>
      </c>
      <c r="G73">
        <f t="shared" si="51"/>
        <v>1.1318800003209617E-2</v>
      </c>
      <c r="H73">
        <f>+C73-(C$7+F73*C$8)</f>
        <v>1.1318800003209617E-2</v>
      </c>
      <c r="P73">
        <f t="shared" si="13"/>
        <v>-3.2786042101980981E-2</v>
      </c>
      <c r="Q73" s="2">
        <f t="shared" si="14"/>
        <v>19472.112000000001</v>
      </c>
      <c r="R73">
        <f t="shared" si="52"/>
        <v>1.9452370971237934E-3</v>
      </c>
      <c r="S73" s="6">
        <f>S$15</f>
        <v>0.2</v>
      </c>
      <c r="Z73">
        <f t="shared" si="15"/>
        <v>-2986</v>
      </c>
      <c r="AA73" s="141">
        <f t="shared" si="16"/>
        <v>1.6487634064126587E-2</v>
      </c>
      <c r="AB73" s="141">
        <f t="shared" si="53"/>
        <v>-3.7954876162897951E-2</v>
      </c>
      <c r="AC73" s="141">
        <f t="shared" si="54"/>
        <v>4.4104842105190598E-2</v>
      </c>
      <c r="AD73" s="141">
        <f t="shared" si="55"/>
        <v>-5.16883406091697E-3</v>
      </c>
      <c r="AE73" s="141">
        <f t="shared" si="56"/>
        <v>5.3433691098590837E-6</v>
      </c>
      <c r="AF73">
        <f t="shared" si="57"/>
        <v>4.4104842105190598E-2</v>
      </c>
      <c r="AG73" s="153"/>
      <c r="AH73">
        <f t="shared" si="17"/>
        <v>4.9273676166107568E-2</v>
      </c>
      <c r="AI73">
        <f t="shared" si="18"/>
        <v>1.1042512700503158</v>
      </c>
      <c r="AJ73">
        <f t="shared" si="19"/>
        <v>0.20471818163503089</v>
      </c>
      <c r="AK73">
        <f t="shared" si="20"/>
        <v>-0.58403548511052417</v>
      </c>
      <c r="AL73">
        <f t="shared" si="21"/>
        <v>1.7474375138339215</v>
      </c>
      <c r="AM73">
        <f t="shared" si="22"/>
        <v>1.1943080910910409</v>
      </c>
      <c r="AN73" s="141">
        <f t="shared" si="70"/>
        <v>8.6243384732607051</v>
      </c>
      <c r="AO73" s="141">
        <f t="shared" si="70"/>
        <v>8.6260836975419632</v>
      </c>
      <c r="AP73" s="141">
        <f t="shared" si="70"/>
        <v>8.6302912730682717</v>
      </c>
      <c r="AQ73" s="141">
        <f t="shared" si="70"/>
        <v>8.6403621184747568</v>
      </c>
      <c r="AR73" s="141">
        <f t="shared" si="70"/>
        <v>8.6640669978428697</v>
      </c>
      <c r="AS73" s="141">
        <f t="shared" si="70"/>
        <v>8.7178774701946615</v>
      </c>
      <c r="AT73" s="141">
        <f t="shared" si="70"/>
        <v>8.8318662117335212</v>
      </c>
      <c r="AU73" s="141">
        <f t="shared" si="24"/>
        <v>9.0493821276591166</v>
      </c>
      <c r="AW73">
        <v>4200</v>
      </c>
      <c r="AX73">
        <f t="shared" si="62"/>
        <v>2.2427656344372507E-2</v>
      </c>
      <c r="AY73">
        <f t="shared" si="63"/>
        <v>9.0699670509767377E-2</v>
      </c>
      <c r="AZ73">
        <f t="shared" si="64"/>
        <v>-6.827201416539487E-2</v>
      </c>
      <c r="BA73">
        <f t="shared" si="65"/>
        <v>0.40911619846408742</v>
      </c>
      <c r="BB73">
        <f t="shared" si="66"/>
        <v>-0.99819276459441009</v>
      </c>
      <c r="BC73">
        <f t="shared" si="67"/>
        <v>-8.9664122551996878E-2</v>
      </c>
      <c r="BD73">
        <f t="shared" si="68"/>
        <v>-4.4862121635380003E-2</v>
      </c>
      <c r="BE73">
        <f t="shared" si="71"/>
        <v>12.389252908492528</v>
      </c>
      <c r="BF73">
        <f t="shared" si="71"/>
        <v>12.3826738738006</v>
      </c>
      <c r="BG73">
        <f t="shared" si="71"/>
        <v>12.393941590132066</v>
      </c>
      <c r="BH73">
        <f t="shared" si="71"/>
        <v>12.374629374998028</v>
      </c>
      <c r="BI73">
        <f t="shared" si="71"/>
        <v>12.407689328680872</v>
      </c>
      <c r="BJ73">
        <f t="shared" si="71"/>
        <v>12.350967291950989</v>
      </c>
      <c r="BK73">
        <f t="shared" si="71"/>
        <v>12.447962291152747</v>
      </c>
      <c r="BL73">
        <f t="shared" si="69"/>
        <v>12.280883573855107</v>
      </c>
    </row>
    <row r="74" spans="1:64" x14ac:dyDescent="0.2">
      <c r="A74" s="150" t="s">
        <v>445</v>
      </c>
      <c r="B74" s="151" t="s">
        <v>84</v>
      </c>
      <c r="C74" s="152">
        <v>34915.457000000002</v>
      </c>
      <c r="D74" s="152" t="s">
        <v>163</v>
      </c>
      <c r="E74">
        <f t="shared" si="11"/>
        <v>-2740.9856414551755</v>
      </c>
      <c r="F74">
        <f t="shared" si="12"/>
        <v>-2741</v>
      </c>
      <c r="G74">
        <f t="shared" si="51"/>
        <v>2.4897800009057391E-2</v>
      </c>
      <c r="H74">
        <f>+C74-(C$7+F74*C$8)</f>
        <v>2.4897800009057391E-2</v>
      </c>
      <c r="P74">
        <f t="shared" si="13"/>
        <v>-2.9975214766996276E-2</v>
      </c>
      <c r="Q74" s="2">
        <f t="shared" si="14"/>
        <v>19896.957000000002</v>
      </c>
      <c r="R74">
        <f t="shared" si="52"/>
        <v>3.0110477506130038E-3</v>
      </c>
      <c r="S74" s="6">
        <f>S$15</f>
        <v>0.2</v>
      </c>
      <c r="Z74">
        <f t="shared" si="15"/>
        <v>-2741</v>
      </c>
      <c r="AA74" s="141">
        <f t="shared" si="16"/>
        <v>2.8041404796908021E-2</v>
      </c>
      <c r="AB74" s="141">
        <f t="shared" si="53"/>
        <v>-3.3118819554846905E-2</v>
      </c>
      <c r="AC74" s="141">
        <f t="shared" si="54"/>
        <v>5.4873014776053664E-2</v>
      </c>
      <c r="AD74" s="141">
        <f t="shared" si="55"/>
        <v>-3.1436047878506297E-3</v>
      </c>
      <c r="AE74" s="141">
        <f t="shared" si="56"/>
        <v>1.9764502124394804E-6</v>
      </c>
      <c r="AF74">
        <f t="shared" si="57"/>
        <v>5.4873014776053664E-2</v>
      </c>
      <c r="AG74" s="153"/>
      <c r="AH74">
        <f t="shared" si="17"/>
        <v>5.8016619563904297E-2</v>
      </c>
      <c r="AI74">
        <f t="shared" si="18"/>
        <v>1.2717437424840217</v>
      </c>
      <c r="AJ74">
        <f t="shared" si="19"/>
        <v>0.48409681504796143</v>
      </c>
      <c r="AK74">
        <f t="shared" si="20"/>
        <v>-0.52737189306614252</v>
      </c>
      <c r="AL74">
        <f t="shared" si="21"/>
        <v>2.046592409669501</v>
      </c>
      <c r="AM74">
        <f t="shared" si="22"/>
        <v>1.6402291990881617</v>
      </c>
      <c r="AN74" s="141">
        <f t="shared" si="70"/>
        <v>8.8271465395752244</v>
      </c>
      <c r="AO74" s="141">
        <f t="shared" si="70"/>
        <v>8.8300236829897383</v>
      </c>
      <c r="AP74" s="141">
        <f t="shared" si="70"/>
        <v>8.8358672201748849</v>
      </c>
      <c r="AQ74" s="141">
        <f t="shared" si="70"/>
        <v>8.8476661114747088</v>
      </c>
      <c r="AR74" s="141">
        <f t="shared" si="70"/>
        <v>8.8712192156189342</v>
      </c>
      <c r="AS74" s="141">
        <f t="shared" si="70"/>
        <v>8.9172513131374274</v>
      </c>
      <c r="AT74" s="141">
        <f t="shared" si="70"/>
        <v>9.0040486233419728</v>
      </c>
      <c r="AU74" s="141">
        <f t="shared" si="24"/>
        <v>9.1595571700078526</v>
      </c>
      <c r="AW74">
        <v>4400</v>
      </c>
      <c r="AX74">
        <f t="shared" si="62"/>
        <v>2.6596160629719034E-2</v>
      </c>
      <c r="AY74">
        <f t="shared" si="63"/>
        <v>9.5352034616531037E-2</v>
      </c>
      <c r="AZ74">
        <f t="shared" si="64"/>
        <v>-6.8755873986812002E-2</v>
      </c>
      <c r="BA74">
        <f t="shared" si="65"/>
        <v>0.40784467479356801</v>
      </c>
      <c r="BB74">
        <f t="shared" si="66"/>
        <v>-0.99949779076110512</v>
      </c>
      <c r="BC74">
        <f t="shared" si="67"/>
        <v>-6.1228483771742483E-2</v>
      </c>
      <c r="BD74">
        <f t="shared" si="68"/>
        <v>-3.0623809686525942E-2</v>
      </c>
      <c r="BE74">
        <f t="shared" si="71"/>
        <v>12.445297464406845</v>
      </c>
      <c r="BF74">
        <f t="shared" si="71"/>
        <v>12.440504719420062</v>
      </c>
      <c r="BG74">
        <f t="shared" si="71"/>
        <v>12.44864359749409</v>
      </c>
      <c r="BH74">
        <f t="shared" si="71"/>
        <v>12.434817488720313</v>
      </c>
      <c r="BI74">
        <f t="shared" si="71"/>
        <v>12.458291351350752</v>
      </c>
      <c r="BJ74">
        <f t="shared" si="71"/>
        <v>12.418395092416036</v>
      </c>
      <c r="BK74">
        <f t="shared" si="71"/>
        <v>12.486096747230881</v>
      </c>
      <c r="BL74">
        <f t="shared" si="69"/>
        <v>12.370822383935709</v>
      </c>
    </row>
    <row r="75" spans="1:64" x14ac:dyDescent="0.2">
      <c r="A75" s="150" t="s">
        <v>450</v>
      </c>
      <c r="B75" s="151" t="s">
        <v>84</v>
      </c>
      <c r="C75" s="152">
        <v>34941.470999999998</v>
      </c>
      <c r="D75" s="152" t="s">
        <v>163</v>
      </c>
      <c r="E75">
        <f t="shared" si="11"/>
        <v>-2725.9833848306616</v>
      </c>
      <c r="F75">
        <f t="shared" si="12"/>
        <v>-2726</v>
      </c>
      <c r="G75">
        <f t="shared" si="51"/>
        <v>2.8810800002247561E-2</v>
      </c>
      <c r="I75">
        <f t="shared" ref="I75:I84" si="72">+C75-(C$7+F75*C$8)</f>
        <v>2.8810800002247561E-2</v>
      </c>
      <c r="P75">
        <f t="shared" si="13"/>
        <v>-2.9799914159654776E-2</v>
      </c>
      <c r="Q75" s="2">
        <f t="shared" si="14"/>
        <v>19922.970999999998</v>
      </c>
      <c r="R75">
        <f t="shared" si="52"/>
        <v>3.4352158145682186E-3</v>
      </c>
      <c r="S75" s="6">
        <f t="shared" ref="S75:S84" si="73">S$16</f>
        <v>0.1</v>
      </c>
      <c r="Z75">
        <f t="shared" si="15"/>
        <v>-2726</v>
      </c>
      <c r="AA75" s="141">
        <f t="shared" si="16"/>
        <v>2.8712882824740122E-2</v>
      </c>
      <c r="AB75" s="141">
        <f t="shared" si="53"/>
        <v>-2.9701996982147337E-2</v>
      </c>
      <c r="AC75" s="141">
        <f t="shared" si="54"/>
        <v>5.8610714161902333E-2</v>
      </c>
      <c r="AD75" s="141">
        <f t="shared" si="55"/>
        <v>9.7917177507438752E-5</v>
      </c>
      <c r="AE75" s="141">
        <f t="shared" si="56"/>
        <v>9.5877736510232702E-10</v>
      </c>
      <c r="AF75">
        <f t="shared" si="57"/>
        <v>5.8610714161902333E-2</v>
      </c>
      <c r="AG75" s="153"/>
      <c r="AH75">
        <f t="shared" si="17"/>
        <v>5.8512796984394898E-2</v>
      </c>
      <c r="AI75">
        <f t="shared" si="18"/>
        <v>1.2828687206703697</v>
      </c>
      <c r="AJ75">
        <f t="shared" si="19"/>
        <v>0.5025478838426809</v>
      </c>
      <c r="AK75">
        <f t="shared" si="20"/>
        <v>-0.52148927317989724</v>
      </c>
      <c r="AL75">
        <f t="shared" si="21"/>
        <v>2.0678050570177202</v>
      </c>
      <c r="AM75">
        <f t="shared" si="22"/>
        <v>1.6800647703248068</v>
      </c>
      <c r="AN75" s="141">
        <f t="shared" si="70"/>
        <v>8.8405155118421508</v>
      </c>
      <c r="AO75" s="141">
        <f t="shared" si="70"/>
        <v>8.8434422860067752</v>
      </c>
      <c r="AP75" s="141">
        <f t="shared" si="70"/>
        <v>8.8493339196094372</v>
      </c>
      <c r="AQ75" s="141">
        <f t="shared" si="70"/>
        <v>8.8611262928346992</v>
      </c>
      <c r="AR75" s="141">
        <f t="shared" si="70"/>
        <v>8.8844706664090118</v>
      </c>
      <c r="AS75" s="141">
        <f t="shared" si="70"/>
        <v>8.9297563251829342</v>
      </c>
      <c r="AT75" s="141">
        <f t="shared" si="70"/>
        <v>9.0146594471226038</v>
      </c>
      <c r="AU75" s="141">
        <f t="shared" si="24"/>
        <v>9.1663025807638974</v>
      </c>
      <c r="AW75">
        <v>4600</v>
      </c>
      <c r="AX75">
        <f t="shared" si="62"/>
        <v>3.1047182670845275E-2</v>
      </c>
      <c r="AY75">
        <f t="shared" si="63"/>
        <v>0.10007022719206682</v>
      </c>
      <c r="AZ75">
        <f t="shared" si="64"/>
        <v>-6.9023044521221544E-2</v>
      </c>
      <c r="BA75">
        <f t="shared" si="65"/>
        <v>0.40705603482232011</v>
      </c>
      <c r="BB75">
        <f t="shared" si="66"/>
        <v>-0.99999398388382499</v>
      </c>
      <c r="BC75">
        <f t="shared" si="67"/>
        <v>-3.300334796848451E-2</v>
      </c>
      <c r="BD75">
        <f t="shared" si="68"/>
        <v>-1.650317197819556E-2</v>
      </c>
      <c r="BE75">
        <f t="shared" si="71"/>
        <v>12.501067687678828</v>
      </c>
      <c r="BF75">
        <f t="shared" si="71"/>
        <v>12.498378354853909</v>
      </c>
      <c r="BG75">
        <f t="shared" si="71"/>
        <v>12.502921256059146</v>
      </c>
      <c r="BH75">
        <f t="shared" si="71"/>
        <v>12.495246439225649</v>
      </c>
      <c r="BI75">
        <f t="shared" si="71"/>
        <v>12.508210135686854</v>
      </c>
      <c r="BJ75">
        <f t="shared" si="71"/>
        <v>12.486306038497048</v>
      </c>
      <c r="BK75">
        <f t="shared" si="71"/>
        <v>12.523299378568776</v>
      </c>
      <c r="BL75">
        <f t="shared" si="69"/>
        <v>12.46076119401631</v>
      </c>
    </row>
    <row r="76" spans="1:64" x14ac:dyDescent="0.2">
      <c r="A76" s="150" t="s">
        <v>450</v>
      </c>
      <c r="B76" s="151" t="s">
        <v>84</v>
      </c>
      <c r="C76" s="152">
        <v>34948.404000000002</v>
      </c>
      <c r="D76" s="152" t="s">
        <v>163</v>
      </c>
      <c r="E76">
        <f t="shared" si="11"/>
        <v>-2721.985128308103</v>
      </c>
      <c r="F76">
        <f t="shared" si="12"/>
        <v>-2722</v>
      </c>
      <c r="G76">
        <f t="shared" si="51"/>
        <v>2.5787600003241096E-2</v>
      </c>
      <c r="I76">
        <f t="shared" si="72"/>
        <v>2.5787600003241096E-2</v>
      </c>
      <c r="P76">
        <f t="shared" si="13"/>
        <v>-2.975310479398504E-2</v>
      </c>
      <c r="Q76" s="2">
        <f t="shared" si="14"/>
        <v>19929.904000000002</v>
      </c>
      <c r="R76">
        <f t="shared" si="52"/>
        <v>3.0847698893726183E-3</v>
      </c>
      <c r="S76" s="6">
        <f t="shared" si="73"/>
        <v>0.1</v>
      </c>
      <c r="Z76">
        <f t="shared" si="15"/>
        <v>-2722</v>
      </c>
      <c r="AA76" s="141">
        <f t="shared" si="16"/>
        <v>2.8890940793487307E-2</v>
      </c>
      <c r="AB76" s="141">
        <f t="shared" si="53"/>
        <v>-3.2856445584231252E-2</v>
      </c>
      <c r="AC76" s="141">
        <f t="shared" si="54"/>
        <v>5.5540704797226136E-2</v>
      </c>
      <c r="AD76" s="141">
        <f t="shared" si="55"/>
        <v>-3.1033407902462118E-3</v>
      </c>
      <c r="AE76" s="141">
        <f t="shared" si="56"/>
        <v>9.6307240604059829E-7</v>
      </c>
      <c r="AF76">
        <f t="shared" si="57"/>
        <v>5.5540704797226136E-2</v>
      </c>
      <c r="AG76" s="153"/>
      <c r="AH76">
        <f t="shared" si="17"/>
        <v>5.8644045587472347E-2</v>
      </c>
      <c r="AI76">
        <f t="shared" si="18"/>
        <v>1.2858461572777178</v>
      </c>
      <c r="AJ76">
        <f t="shared" si="19"/>
        <v>0.50748346862766436</v>
      </c>
      <c r="AK76">
        <f t="shared" si="20"/>
        <v>-0.51986320272255404</v>
      </c>
      <c r="AL76">
        <f t="shared" si="21"/>
        <v>2.0735234445238517</v>
      </c>
      <c r="AM76">
        <f t="shared" si="22"/>
        <v>1.6910471600513655</v>
      </c>
      <c r="AN76" s="141">
        <f t="shared" si="70"/>
        <v>8.8440996651717718</v>
      </c>
      <c r="AO76" s="141">
        <f t="shared" si="70"/>
        <v>8.8470389664324962</v>
      </c>
      <c r="AP76" s="141">
        <f t="shared" si="70"/>
        <v>8.8529419724678036</v>
      </c>
      <c r="AQ76" s="141">
        <f t="shared" si="70"/>
        <v>8.864729966941205</v>
      </c>
      <c r="AR76" s="141">
        <f t="shared" si="70"/>
        <v>8.8880145723312172</v>
      </c>
      <c r="AS76" s="141">
        <f t="shared" si="70"/>
        <v>8.933096158562039</v>
      </c>
      <c r="AT76" s="141">
        <f t="shared" si="70"/>
        <v>9.0174901727024324</v>
      </c>
      <c r="AU76" s="141">
        <f t="shared" si="24"/>
        <v>9.1681013569655097</v>
      </c>
      <c r="AW76">
        <v>4800</v>
      </c>
      <c r="AX76">
        <f t="shared" si="62"/>
        <v>3.5778512371608312E-2</v>
      </c>
      <c r="AY76">
        <f t="shared" si="63"/>
        <v>0.10485424823637472</v>
      </c>
      <c r="AZ76">
        <f t="shared" si="64"/>
        <v>-6.907573586476641E-2</v>
      </c>
      <c r="BA76">
        <f t="shared" si="65"/>
        <v>0.4067400672987429</v>
      </c>
      <c r="BB76">
        <f t="shared" si="66"/>
        <v>-0.9996964178550416</v>
      </c>
      <c r="BC76">
        <f t="shared" si="67"/>
        <v>-4.8932680545372732E-3</v>
      </c>
      <c r="BD76">
        <f t="shared" si="68"/>
        <v>-2.4466389091454864E-3</v>
      </c>
      <c r="BE76">
        <f t="shared" si="71"/>
        <v>12.55668591645192</v>
      </c>
      <c r="BF76">
        <f t="shared" si="71"/>
        <v>12.55628069941805</v>
      </c>
      <c r="BG76">
        <f t="shared" si="71"/>
        <v>12.556963758264223</v>
      </c>
      <c r="BH76">
        <f t="shared" si="71"/>
        <v>12.55581234940683</v>
      </c>
      <c r="BI76">
        <f t="shared" si="71"/>
        <v>12.557753232506764</v>
      </c>
      <c r="BJ76">
        <f t="shared" si="71"/>
        <v>12.554481542229356</v>
      </c>
      <c r="BK76">
        <f t="shared" si="71"/>
        <v>12.559996480091456</v>
      </c>
      <c r="BL76">
        <f t="shared" si="69"/>
        <v>12.55070000409691</v>
      </c>
    </row>
    <row r="77" spans="1:64" x14ac:dyDescent="0.2">
      <c r="A77" s="150" t="s">
        <v>450</v>
      </c>
      <c r="B77" s="151" t="s">
        <v>84</v>
      </c>
      <c r="C77" s="152">
        <v>34962.279000000002</v>
      </c>
      <c r="D77" s="152" t="s">
        <v>163</v>
      </c>
      <c r="E77">
        <f t="shared" si="11"/>
        <v>-2713.9834249689329</v>
      </c>
      <c r="F77">
        <f t="shared" si="12"/>
        <v>-2714</v>
      </c>
      <c r="G77">
        <f t="shared" si="51"/>
        <v>2.8741200003423728E-2</v>
      </c>
      <c r="I77">
        <f t="shared" si="72"/>
        <v>2.8741200003423728E-2</v>
      </c>
      <c r="P77">
        <f t="shared" si="13"/>
        <v>-2.9659407068483044E-2</v>
      </c>
      <c r="Q77" s="2">
        <f t="shared" si="14"/>
        <v>19943.779000000002</v>
      </c>
      <c r="R77">
        <f t="shared" si="52"/>
        <v>3.4106309063672473E-3</v>
      </c>
      <c r="S77" s="6">
        <f t="shared" si="73"/>
        <v>0.1</v>
      </c>
      <c r="Z77">
        <f t="shared" si="15"/>
        <v>-2714</v>
      </c>
      <c r="AA77" s="141">
        <f t="shared" si="16"/>
        <v>2.9245744945658E-2</v>
      </c>
      <c r="AB77" s="141">
        <f t="shared" si="53"/>
        <v>-3.0163952010717317E-2</v>
      </c>
      <c r="AC77" s="141">
        <f t="shared" si="54"/>
        <v>5.8400607071906772E-2</v>
      </c>
      <c r="AD77" s="141">
        <f t="shared" si="55"/>
        <v>-5.0454494223427238E-4</v>
      </c>
      <c r="AE77" s="141">
        <f t="shared" si="56"/>
        <v>2.5456559873418526E-8</v>
      </c>
      <c r="AF77">
        <f t="shared" si="57"/>
        <v>5.8400607071906772E-2</v>
      </c>
      <c r="AG77" s="153"/>
      <c r="AH77">
        <f t="shared" si="17"/>
        <v>5.8905152014141045E-2</v>
      </c>
      <c r="AI77">
        <f t="shared" si="18"/>
        <v>1.2918134232891778</v>
      </c>
      <c r="AJ77">
        <f t="shared" si="19"/>
        <v>0.51737184270084768</v>
      </c>
      <c r="AK77">
        <f t="shared" si="20"/>
        <v>-0.51653722146970227</v>
      </c>
      <c r="AL77">
        <f t="shared" si="21"/>
        <v>2.0850386850300406</v>
      </c>
      <c r="AM77">
        <f t="shared" si="22"/>
        <v>1.7134882478988152</v>
      </c>
      <c r="AN77" s="141">
        <f t="shared" si="70"/>
        <v>8.8512921030407501</v>
      </c>
      <c r="AO77" s="141">
        <f t="shared" si="70"/>
        <v>8.8542555205228872</v>
      </c>
      <c r="AP77" s="141">
        <f t="shared" si="70"/>
        <v>8.8601793832458142</v>
      </c>
      <c r="AQ77" s="141">
        <f t="shared" si="70"/>
        <v>8.8719552400898234</v>
      </c>
      <c r="AR77" s="141">
        <f t="shared" si="70"/>
        <v>8.8951151139090463</v>
      </c>
      <c r="AS77" s="141">
        <f t="shared" si="70"/>
        <v>8.9397822587347946</v>
      </c>
      <c r="AT77" s="141">
        <f t="shared" si="70"/>
        <v>9.0231530824719037</v>
      </c>
      <c r="AU77" s="141">
        <f t="shared" si="24"/>
        <v>9.1716989093687324</v>
      </c>
      <c r="AW77">
        <v>5000</v>
      </c>
      <c r="AX77">
        <f t="shared" si="62"/>
        <v>4.0789183826943479E-2</v>
      </c>
      <c r="AY77">
        <f t="shared" si="63"/>
        <v>0.10970409774945475</v>
      </c>
      <c r="AZ77">
        <f t="shared" si="64"/>
        <v>-6.891491392251127E-2</v>
      </c>
      <c r="BA77">
        <f t="shared" si="65"/>
        <v>0.40689261280556754</v>
      </c>
      <c r="BB77">
        <f t="shared" si="66"/>
        <v>-0.99860987164503567</v>
      </c>
      <c r="BC77">
        <f t="shared" si="67"/>
        <v>2.3199654396591503E-2</v>
      </c>
      <c r="BD77">
        <f t="shared" si="68"/>
        <v>1.1600347501714563E-2</v>
      </c>
      <c r="BE77">
        <f t="shared" si="71"/>
        <v>12.612281355215931</v>
      </c>
      <c r="BF77">
        <f t="shared" si="71"/>
        <v>12.614187645414056</v>
      </c>
      <c r="BG77">
        <f t="shared" si="71"/>
        <v>12.610971002793258</v>
      </c>
      <c r="BH77">
        <f t="shared" si="71"/>
        <v>12.616398997632372</v>
      </c>
      <c r="BI77">
        <f t="shared" si="71"/>
        <v>12.60724017977391</v>
      </c>
      <c r="BJ77">
        <f t="shared" si="71"/>
        <v>12.622696516658014</v>
      </c>
      <c r="BK77">
        <f t="shared" si="71"/>
        <v>12.59661843319361</v>
      </c>
      <c r="BL77">
        <f t="shared" si="69"/>
        <v>12.64063881417751</v>
      </c>
    </row>
    <row r="78" spans="1:64" x14ac:dyDescent="0.2">
      <c r="A78" s="150" t="s">
        <v>450</v>
      </c>
      <c r="B78" s="151" t="s">
        <v>84</v>
      </c>
      <c r="C78" s="152">
        <v>34967.485000000001</v>
      </c>
      <c r="D78" s="152" t="s">
        <v>163</v>
      </c>
      <c r="E78">
        <f t="shared" si="11"/>
        <v>-2710.9811282061432</v>
      </c>
      <c r="F78">
        <f t="shared" si="12"/>
        <v>-2711</v>
      </c>
      <c r="G78">
        <f t="shared" si="51"/>
        <v>3.2723800002713688E-2</v>
      </c>
      <c r="I78">
        <f t="shared" si="72"/>
        <v>3.2723800002713688E-2</v>
      </c>
      <c r="P78">
        <f t="shared" si="13"/>
        <v>-2.9624243267176435E-2</v>
      </c>
      <c r="Q78" s="2">
        <f t="shared" si="14"/>
        <v>19948.985000000001</v>
      </c>
      <c r="R78">
        <f t="shared" si="52"/>
        <v>3.8872784995840912E-3</v>
      </c>
      <c r="S78" s="6">
        <f t="shared" si="73"/>
        <v>0.1</v>
      </c>
      <c r="Z78">
        <f t="shared" si="15"/>
        <v>-2711</v>
      </c>
      <c r="AA78" s="141">
        <f t="shared" si="16"/>
        <v>2.9378336858337462E-2</v>
      </c>
      <c r="AB78" s="141">
        <f t="shared" si="53"/>
        <v>-2.6278780122800209E-2</v>
      </c>
      <c r="AC78" s="141">
        <f t="shared" si="54"/>
        <v>6.2348043269890123E-2</v>
      </c>
      <c r="AD78" s="141">
        <f t="shared" si="55"/>
        <v>3.3454631443762262E-3</v>
      </c>
      <c r="AE78" s="141">
        <f t="shared" si="56"/>
        <v>1.1192123650379666E-6</v>
      </c>
      <c r="AF78">
        <f t="shared" si="57"/>
        <v>6.2348043269890123E-2</v>
      </c>
      <c r="AG78" s="153"/>
      <c r="AH78">
        <f t="shared" si="17"/>
        <v>5.9002580125513897E-2</v>
      </c>
      <c r="AI78">
        <f t="shared" si="18"/>
        <v>1.2940551648378249</v>
      </c>
      <c r="AJ78">
        <f t="shared" si="19"/>
        <v>0.52108547424990892</v>
      </c>
      <c r="AK78">
        <f t="shared" si="20"/>
        <v>-0.51526433527616555</v>
      </c>
      <c r="AL78">
        <f t="shared" si="21"/>
        <v>2.089383974115322</v>
      </c>
      <c r="AM78">
        <f t="shared" si="22"/>
        <v>1.7220718365141894</v>
      </c>
      <c r="AN78" s="141">
        <f t="shared" si="70"/>
        <v>8.853997563214671</v>
      </c>
      <c r="AO78" s="141">
        <f t="shared" si="70"/>
        <v>8.8569696934929265</v>
      </c>
      <c r="AP78" s="141">
        <f t="shared" si="70"/>
        <v>8.8629007185821536</v>
      </c>
      <c r="AQ78" s="141">
        <f t="shared" si="70"/>
        <v>8.8746708537523613</v>
      </c>
      <c r="AR78" s="141">
        <f t="shared" si="70"/>
        <v>8.8977821663686552</v>
      </c>
      <c r="AS78" s="141">
        <f t="shared" si="70"/>
        <v>8.9422917407174989</v>
      </c>
      <c r="AT78" s="141">
        <f t="shared" si="70"/>
        <v>9.0252771707255235</v>
      </c>
      <c r="AU78" s="141">
        <f t="shared" si="24"/>
        <v>9.1730479915199421</v>
      </c>
      <c r="AW78">
        <v>5200</v>
      </c>
      <c r="AX78">
        <f t="shared" si="62"/>
        <v>4.6079562816378872E-2</v>
      </c>
      <c r="AY78">
        <f t="shared" si="63"/>
        <v>0.11461977573130691</v>
      </c>
      <c r="AZ78">
        <f t="shared" si="64"/>
        <v>-6.8540212914928039E-2</v>
      </c>
      <c r="BA78">
        <f t="shared" si="65"/>
        <v>0.40751568449494058</v>
      </c>
      <c r="BB78">
        <f t="shared" si="66"/>
        <v>-0.99672870933907942</v>
      </c>
      <c r="BC78">
        <f t="shared" si="67"/>
        <v>5.1373695595663217E-2</v>
      </c>
      <c r="BD78">
        <f t="shared" si="68"/>
        <v>2.5692498804495454E-2</v>
      </c>
      <c r="BE78">
        <f t="shared" si="71"/>
        <v>12.66798425890237</v>
      </c>
      <c r="BF78">
        <f t="shared" si="71"/>
        <v>12.672073568030413</v>
      </c>
      <c r="BG78">
        <f t="shared" si="71"/>
        <v>12.665144507864657</v>
      </c>
      <c r="BH78">
        <f t="shared" si="71"/>
        <v>12.676888314363017</v>
      </c>
      <c r="BI78">
        <f t="shared" si="71"/>
        <v>12.656992311749152</v>
      </c>
      <c r="BJ78">
        <f t="shared" si="71"/>
        <v>12.690724917951274</v>
      </c>
      <c r="BK78">
        <f t="shared" si="71"/>
        <v>12.633596226735071</v>
      </c>
      <c r="BL78">
        <f t="shared" si="69"/>
        <v>12.730577624258112</v>
      </c>
    </row>
    <row r="79" spans="1:64" x14ac:dyDescent="0.2">
      <c r="A79" s="150" t="s">
        <v>450</v>
      </c>
      <c r="B79" s="151" t="s">
        <v>84</v>
      </c>
      <c r="C79" s="152">
        <v>35182.502999999997</v>
      </c>
      <c r="D79" s="152" t="s">
        <v>163</v>
      </c>
      <c r="E79">
        <f t="shared" si="11"/>
        <v>-2586.9803895696309</v>
      </c>
      <c r="F79">
        <f t="shared" si="12"/>
        <v>-2587</v>
      </c>
      <c r="G79">
        <f t="shared" si="51"/>
        <v>3.4004599998297635E-2</v>
      </c>
      <c r="I79">
        <f t="shared" si="72"/>
        <v>3.4004599998297635E-2</v>
      </c>
      <c r="P79">
        <f t="shared" si="13"/>
        <v>-2.8157847812425172E-2</v>
      </c>
      <c r="Q79" s="2">
        <f t="shared" si="14"/>
        <v>20164.002999999997</v>
      </c>
      <c r="R79">
        <f t="shared" si="52"/>
        <v>3.8641699178208365E-3</v>
      </c>
      <c r="S79" s="6">
        <f t="shared" si="73"/>
        <v>0.1</v>
      </c>
      <c r="Z79">
        <f t="shared" si="15"/>
        <v>-2587</v>
      </c>
      <c r="AA79" s="141">
        <f t="shared" si="16"/>
        <v>3.4599902834706958E-2</v>
      </c>
      <c r="AB79" s="141">
        <f t="shared" si="53"/>
        <v>-2.8753150648834491E-2</v>
      </c>
      <c r="AC79" s="141">
        <f t="shared" si="54"/>
        <v>6.2162447810722804E-2</v>
      </c>
      <c r="AD79" s="141">
        <f t="shared" si="55"/>
        <v>-5.9530283640932269E-4</v>
      </c>
      <c r="AE79" s="141">
        <f t="shared" si="56"/>
        <v>3.543854670369848E-8</v>
      </c>
      <c r="AF79">
        <f t="shared" si="57"/>
        <v>6.2162447810722804E-2</v>
      </c>
      <c r="AG79" s="153"/>
      <c r="AH79">
        <f t="shared" si="17"/>
        <v>6.2757750647132127E-2</v>
      </c>
      <c r="AI79">
        <f t="shared" si="18"/>
        <v>1.3873628244480936</v>
      </c>
      <c r="AJ79">
        <f t="shared" si="19"/>
        <v>0.67501364507465167</v>
      </c>
      <c r="AK79">
        <f t="shared" si="20"/>
        <v>-0.4493504394244926</v>
      </c>
      <c r="AL79">
        <f t="shared" si="21"/>
        <v>2.2822449275878252</v>
      </c>
      <c r="AM79">
        <f t="shared" si="22"/>
        <v>2.1823275860272964</v>
      </c>
      <c r="AN79" s="141">
        <f t="shared" si="70"/>
        <v>8.9697529135698684</v>
      </c>
      <c r="AO79" s="141">
        <f t="shared" si="70"/>
        <v>8.9728931315557627</v>
      </c>
      <c r="AP79" s="141">
        <f t="shared" si="70"/>
        <v>8.9787684501887703</v>
      </c>
      <c r="AQ79" s="141">
        <f t="shared" si="70"/>
        <v>8.9897171734081969</v>
      </c>
      <c r="AR79" s="141">
        <f t="shared" si="70"/>
        <v>9.0099739601649276</v>
      </c>
      <c r="AS79" s="141">
        <f t="shared" si="70"/>
        <v>9.0469891690944042</v>
      </c>
      <c r="AT79" s="141">
        <f t="shared" si="70"/>
        <v>9.113291465597495</v>
      </c>
      <c r="AU79" s="141">
        <f t="shared" si="24"/>
        <v>9.2288100537699158</v>
      </c>
      <c r="AW79">
        <v>5400</v>
      </c>
      <c r="AX79">
        <f t="shared" si="62"/>
        <v>5.1651281351498768E-2</v>
      </c>
      <c r="AY79">
        <f t="shared" si="63"/>
        <v>0.1196012821819312</v>
      </c>
      <c r="AZ79">
        <f t="shared" si="64"/>
        <v>-6.7950000830432428E-2</v>
      </c>
      <c r="BA79">
        <f t="shared" si="65"/>
        <v>0.40861740897428589</v>
      </c>
      <c r="BB79">
        <f t="shared" si="66"/>
        <v>-0.99403706512793799</v>
      </c>
      <c r="BC79">
        <f t="shared" si="67"/>
        <v>7.9725373596731097E-2</v>
      </c>
      <c r="BD79">
        <f t="shared" si="68"/>
        <v>3.9883814613136198E-2</v>
      </c>
      <c r="BE79">
        <f t="shared" si="71"/>
        <v>12.723919976711272</v>
      </c>
      <c r="BF79">
        <f t="shared" si="71"/>
        <v>12.729919965323401</v>
      </c>
      <c r="BG79">
        <f t="shared" si="71"/>
        <v>12.719678187167023</v>
      </c>
      <c r="BH79">
        <f t="shared" si="71"/>
        <v>12.737170950845686</v>
      </c>
      <c r="BI79">
        <f t="shared" si="71"/>
        <v>12.707322489845271</v>
      </c>
      <c r="BJ79">
        <f t="shared" si="71"/>
        <v>12.758345254337542</v>
      </c>
      <c r="BK79">
        <f t="shared" si="71"/>
        <v>12.671357973125817</v>
      </c>
      <c r="BL79">
        <f t="shared" si="69"/>
        <v>12.820516434338714</v>
      </c>
    </row>
    <row r="80" spans="1:64" x14ac:dyDescent="0.2">
      <c r="A80" s="150" t="s">
        <v>450</v>
      </c>
      <c r="B80" s="151" t="s">
        <v>84</v>
      </c>
      <c r="C80" s="152">
        <v>35227.588000000003</v>
      </c>
      <c r="D80" s="152" t="s">
        <v>163</v>
      </c>
      <c r="E80">
        <f t="shared" si="11"/>
        <v>-2560.9798998365482</v>
      </c>
      <c r="F80">
        <f t="shared" si="12"/>
        <v>-2561</v>
      </c>
      <c r="G80">
        <f t="shared" si="51"/>
        <v>3.4853800003475044E-2</v>
      </c>
      <c r="I80">
        <f t="shared" si="72"/>
        <v>3.4853800003475044E-2</v>
      </c>
      <c r="P80">
        <f t="shared" si="13"/>
        <v>-2.7847168659866618E-2</v>
      </c>
      <c r="Q80" s="2">
        <f t="shared" si="14"/>
        <v>20209.088000000003</v>
      </c>
      <c r="R80">
        <f t="shared" si="52"/>
        <v>3.9314114713213518E-3</v>
      </c>
      <c r="S80" s="6">
        <f t="shared" si="73"/>
        <v>0.1</v>
      </c>
      <c r="Z80">
        <f t="shared" si="15"/>
        <v>-2561</v>
      </c>
      <c r="AA80" s="141">
        <f t="shared" si="16"/>
        <v>3.5618942250888609E-2</v>
      </c>
      <c r="AB80" s="141">
        <f t="shared" si="53"/>
        <v>-2.8612310907280183E-2</v>
      </c>
      <c r="AC80" s="141">
        <f t="shared" si="54"/>
        <v>6.2700968663341655E-2</v>
      </c>
      <c r="AD80" s="141">
        <f t="shared" si="55"/>
        <v>-7.6514224741356524E-4</v>
      </c>
      <c r="AE80" s="141">
        <f t="shared" si="56"/>
        <v>5.8544265877708146E-8</v>
      </c>
      <c r="AF80">
        <f t="shared" si="57"/>
        <v>6.2700968663341655E-2</v>
      </c>
      <c r="AG80" s="153"/>
      <c r="AH80">
        <f t="shared" si="17"/>
        <v>6.3466110910755227E-2</v>
      </c>
      <c r="AI80">
        <f t="shared" si="18"/>
        <v>1.4066561688818251</v>
      </c>
      <c r="AJ80">
        <f t="shared" si="19"/>
        <v>0.70665475567932068</v>
      </c>
      <c r="AK80">
        <f t="shared" si="20"/>
        <v>-0.43196821119816875</v>
      </c>
      <c r="AL80">
        <f t="shared" si="21"/>
        <v>2.3260208383473415</v>
      </c>
      <c r="AM80">
        <f t="shared" si="22"/>
        <v>2.3148073822602826</v>
      </c>
      <c r="AN80" s="141">
        <f t="shared" si="70"/>
        <v>8.9949773803167545</v>
      </c>
      <c r="AO80" s="141">
        <f t="shared" si="70"/>
        <v>8.9980966374807014</v>
      </c>
      <c r="AP80" s="141">
        <f t="shared" si="70"/>
        <v>9.0038646833668956</v>
      </c>
      <c r="AQ80" s="141">
        <f t="shared" si="70"/>
        <v>9.0144918886581298</v>
      </c>
      <c r="AR80" s="141">
        <f t="shared" si="70"/>
        <v>9.0339450470126792</v>
      </c>
      <c r="AS80" s="141">
        <f t="shared" si="70"/>
        <v>9.0691610248961858</v>
      </c>
      <c r="AT80" s="141">
        <f t="shared" si="70"/>
        <v>9.1317949897318744</v>
      </c>
      <c r="AU80" s="141">
        <f t="shared" si="24"/>
        <v>9.240502099080393</v>
      </c>
      <c r="AW80">
        <v>5600</v>
      </c>
      <c r="AX80">
        <f t="shared" si="62"/>
        <v>5.7507029184577035E-2</v>
      </c>
      <c r="AY80">
        <f t="shared" si="63"/>
        <v>0.1246486171013276</v>
      </c>
      <c r="AZ80">
        <f t="shared" si="64"/>
        <v>-6.7141587916750567E-2</v>
      </c>
      <c r="BA80">
        <f t="shared" si="65"/>
        <v>0.41021180067672747</v>
      </c>
      <c r="BB80">
        <f t="shared" si="66"/>
        <v>-0.99050929980120983</v>
      </c>
      <c r="BC80">
        <f t="shared" si="67"/>
        <v>0.10834760462026206</v>
      </c>
      <c r="BD80">
        <f t="shared" si="68"/>
        <v>5.4226861038199348E-2</v>
      </c>
      <c r="BE80">
        <f t="shared" si="71"/>
        <v>12.780203651857631</v>
      </c>
      <c r="BF80">
        <f t="shared" si="71"/>
        <v>12.787723487177759</v>
      </c>
      <c r="BG80">
        <f t="shared" si="71"/>
        <v>12.774749771237614</v>
      </c>
      <c r="BH80">
        <f t="shared" si="71"/>
        <v>12.797156505591065</v>
      </c>
      <c r="BI80">
        <f t="shared" si="71"/>
        <v>12.758525202589118</v>
      </c>
      <c r="BJ80">
        <f t="shared" si="71"/>
        <v>12.825346251678647</v>
      </c>
      <c r="BK80">
        <f t="shared" si="71"/>
        <v>12.710325447662882</v>
      </c>
      <c r="BL80">
        <f t="shared" si="69"/>
        <v>12.910455244419314</v>
      </c>
    </row>
    <row r="81" spans="1:64" x14ac:dyDescent="0.2">
      <c r="A81" s="150" t="s">
        <v>450</v>
      </c>
      <c r="B81" s="151" t="s">
        <v>84</v>
      </c>
      <c r="C81" s="152">
        <v>35229.322999999997</v>
      </c>
      <c r="D81" s="152" t="s">
        <v>163</v>
      </c>
      <c r="E81">
        <f t="shared" si="11"/>
        <v>-2559.9793264820682</v>
      </c>
      <c r="F81">
        <f t="shared" si="12"/>
        <v>-2560</v>
      </c>
      <c r="G81">
        <f t="shared" si="51"/>
        <v>3.5847999999532476E-2</v>
      </c>
      <c r="I81">
        <f t="shared" si="72"/>
        <v>3.5847999999532476E-2</v>
      </c>
      <c r="P81">
        <f t="shared" si="13"/>
        <v>-2.7835197244583082E-2</v>
      </c>
      <c r="Q81" s="2">
        <f t="shared" si="14"/>
        <v>20210.822999999997</v>
      </c>
      <c r="R81">
        <f t="shared" si="52"/>
        <v>4.0555496112329274E-3</v>
      </c>
      <c r="S81" s="6">
        <f t="shared" si="73"/>
        <v>0.1</v>
      </c>
      <c r="Z81">
        <f t="shared" si="15"/>
        <v>-2560</v>
      </c>
      <c r="AA81" s="141">
        <f t="shared" si="16"/>
        <v>3.5657528352165777E-2</v>
      </c>
      <c r="AB81" s="141">
        <f t="shared" si="53"/>
        <v>-2.7644725597216382E-2</v>
      </c>
      <c r="AC81" s="141">
        <f t="shared" si="54"/>
        <v>6.3683197244115558E-2</v>
      </c>
      <c r="AD81" s="141">
        <f t="shared" si="55"/>
        <v>1.9047164736669953E-4</v>
      </c>
      <c r="AE81" s="141">
        <f t="shared" si="56"/>
        <v>3.6279448450584334E-9</v>
      </c>
      <c r="AF81">
        <f t="shared" si="57"/>
        <v>6.3683197244115558E-2</v>
      </c>
      <c r="AG81" s="153"/>
      <c r="AH81">
        <f t="shared" si="17"/>
        <v>6.3492725596748859E-2</v>
      </c>
      <c r="AI81">
        <f t="shared" si="18"/>
        <v>1.4073928849068178</v>
      </c>
      <c r="AJ81">
        <f t="shared" si="19"/>
        <v>0.70786142821935405</v>
      </c>
      <c r="AK81">
        <f t="shared" si="20"/>
        <v>-0.43127347762491663</v>
      </c>
      <c r="AL81">
        <f t="shared" si="21"/>
        <v>2.3277276971695486</v>
      </c>
      <c r="AM81">
        <f t="shared" si="22"/>
        <v>2.3202445133400187</v>
      </c>
      <c r="AN81" s="141">
        <f t="shared" ref="AN81:AT90" si="74">$AU81+$AB$7*SIN(AO81)</f>
        <v>8.9959539312156664</v>
      </c>
      <c r="AO81" s="141">
        <f t="shared" si="74"/>
        <v>8.9990719427756147</v>
      </c>
      <c r="AP81" s="141">
        <f t="shared" si="74"/>
        <v>9.0048351585364834</v>
      </c>
      <c r="AQ81" s="141">
        <f t="shared" si="74"/>
        <v>9.0154489552497648</v>
      </c>
      <c r="AR81" s="141">
        <f t="shared" si="74"/>
        <v>9.0348698386701898</v>
      </c>
      <c r="AS81" s="141">
        <f t="shared" si="74"/>
        <v>9.0700151551088464</v>
      </c>
      <c r="AT81" s="141">
        <f t="shared" si="74"/>
        <v>9.1325069664746064</v>
      </c>
      <c r="AU81" s="141">
        <f t="shared" si="24"/>
        <v>9.2409517931307974</v>
      </c>
      <c r="AW81">
        <v>5800</v>
      </c>
      <c r="AX81">
        <f t="shared" si="62"/>
        <v>6.3650235341205369E-2</v>
      </c>
      <c r="AY81">
        <f t="shared" si="63"/>
        <v>0.12976178048949613</v>
      </c>
      <c r="AZ81">
        <f t="shared" si="64"/>
        <v>-6.6111545148290762E-2</v>
      </c>
      <c r="BA81">
        <f t="shared" si="65"/>
        <v>0.4123184225570008</v>
      </c>
      <c r="BB81">
        <f t="shared" si="66"/>
        <v>-0.98611062981588571</v>
      </c>
      <c r="BC81">
        <f t="shared" si="67"/>
        <v>0.13732847565195255</v>
      </c>
      <c r="BD81">
        <f t="shared" si="68"/>
        <v>6.877235393038035E-2</v>
      </c>
      <c r="BE81">
        <f t="shared" si="71"/>
        <v>12.836936293558319</v>
      </c>
      <c r="BF81">
        <f t="shared" si="71"/>
        <v>12.845502662384721</v>
      </c>
      <c r="BG81">
        <f t="shared" si="71"/>
        <v>12.830513607229575</v>
      </c>
      <c r="BH81">
        <f t="shared" si="71"/>
        <v>12.856782989279788</v>
      </c>
      <c r="BI81">
        <f t="shared" si="71"/>
        <v>12.810867464278012</v>
      </c>
      <c r="BJ81">
        <f t="shared" si="71"/>
        <v>12.891532859774133</v>
      </c>
      <c r="BK81">
        <f t="shared" si="71"/>
        <v>12.750910679093552</v>
      </c>
      <c r="BL81">
        <f t="shared" si="69"/>
        <v>13.000394054499914</v>
      </c>
    </row>
    <row r="82" spans="1:64" x14ac:dyDescent="0.2">
      <c r="A82" s="150" t="s">
        <v>450</v>
      </c>
      <c r="B82" s="151" t="s">
        <v>84</v>
      </c>
      <c r="C82" s="152">
        <v>35234.523000000001</v>
      </c>
      <c r="D82" s="152" t="s">
        <v>163</v>
      </c>
      <c r="E82">
        <f t="shared" si="11"/>
        <v>-2556.9804899153137</v>
      </c>
      <c r="F82">
        <f t="shared" si="12"/>
        <v>-2557</v>
      </c>
      <c r="G82">
        <f t="shared" si="51"/>
        <v>3.3830600004876032E-2</v>
      </c>
      <c r="I82">
        <f t="shared" si="72"/>
        <v>3.3830600004876032E-2</v>
      </c>
      <c r="P82">
        <f t="shared" si="13"/>
        <v>-2.7799273124462145E-2</v>
      </c>
      <c r="Q82" s="2">
        <f t="shared" si="14"/>
        <v>20216.023000000001</v>
      </c>
      <c r="R82">
        <f t="shared" si="52"/>
        <v>3.7982412619383204E-3</v>
      </c>
      <c r="S82" s="6">
        <f t="shared" si="73"/>
        <v>0.1</v>
      </c>
      <c r="Z82">
        <f t="shared" si="15"/>
        <v>-2557</v>
      </c>
      <c r="AA82" s="141">
        <f t="shared" si="16"/>
        <v>3.577300904590551E-2</v>
      </c>
      <c r="AB82" s="141">
        <f t="shared" si="53"/>
        <v>-2.9741682165491626E-2</v>
      </c>
      <c r="AC82" s="141">
        <f t="shared" si="54"/>
        <v>6.1629873129338181E-2</v>
      </c>
      <c r="AD82" s="141">
        <f t="shared" si="55"/>
        <v>-1.9424090410294775E-3</v>
      </c>
      <c r="AE82" s="141">
        <f t="shared" si="56"/>
        <v>3.7729528826730547E-7</v>
      </c>
      <c r="AF82">
        <f t="shared" si="57"/>
        <v>6.1629873129338181E-2</v>
      </c>
      <c r="AG82" s="153"/>
      <c r="AH82">
        <f t="shared" si="17"/>
        <v>6.3572282170367658E-2</v>
      </c>
      <c r="AI82">
        <f t="shared" si="18"/>
        <v>1.4096003117317364</v>
      </c>
      <c r="AJ82">
        <f t="shared" si="19"/>
        <v>0.71147627667769864</v>
      </c>
      <c r="AK82">
        <f t="shared" si="20"/>
        <v>-0.42917753879327553</v>
      </c>
      <c r="AL82">
        <f t="shared" si="21"/>
        <v>2.3328585458527216</v>
      </c>
      <c r="AM82">
        <f t="shared" si="22"/>
        <v>2.3367190879862383</v>
      </c>
      <c r="AN82" s="141">
        <f t="shared" si="74"/>
        <v>8.9988863918339437</v>
      </c>
      <c r="AO82" s="141">
        <f t="shared" si="74"/>
        <v>9.0020004678360088</v>
      </c>
      <c r="AP82" s="141">
        <f t="shared" si="74"/>
        <v>9.0077488780363204</v>
      </c>
      <c r="AQ82" s="141">
        <f t="shared" si="74"/>
        <v>9.0183219868799416</v>
      </c>
      <c r="AR82" s="141">
        <f t="shared" si="74"/>
        <v>9.037645444957592</v>
      </c>
      <c r="AS82" s="141">
        <f t="shared" si="74"/>
        <v>9.0725781395040244</v>
      </c>
      <c r="AT82" s="141">
        <f t="shared" si="74"/>
        <v>9.1346430280719684</v>
      </c>
      <c r="AU82" s="141">
        <f t="shared" si="24"/>
        <v>9.2423008752820053</v>
      </c>
      <c r="AW82">
        <v>6000</v>
      </c>
      <c r="AX82">
        <f t="shared" si="62"/>
        <v>7.0084691199679625E-2</v>
      </c>
      <c r="AY82">
        <f t="shared" si="63"/>
        <v>0.13494077234643678</v>
      </c>
      <c r="AZ82">
        <f t="shared" si="64"/>
        <v>-6.4856081146757158E-2</v>
      </c>
      <c r="BA82">
        <f t="shared" si="65"/>
        <v>0.41496202039579877</v>
      </c>
      <c r="BB82">
        <f t="shared" si="66"/>
        <v>-0.98079777425206549</v>
      </c>
      <c r="BC82">
        <f t="shared" si="67"/>
        <v>0.16675089378512067</v>
      </c>
      <c r="BD82">
        <f t="shared" si="68"/>
        <v>8.3569179438073876E-2</v>
      </c>
      <c r="BE82">
        <f t="shared" ref="BE82:BK91" si="75">$BL82+$AB$7*SIN(BF82)</f>
        <v>12.894202771054758</v>
      </c>
      <c r="BF82">
        <f t="shared" si="75"/>
        <v>12.903302743042442</v>
      </c>
      <c r="BG82">
        <f t="shared" si="75"/>
        <v>12.887095465142922</v>
      </c>
      <c r="BH82">
        <f t="shared" si="75"/>
        <v>12.91602510124881</v>
      </c>
      <c r="BI82">
        <f t="shared" si="75"/>
        <v>12.864580904360885</v>
      </c>
      <c r="BJ82">
        <f t="shared" si="75"/>
        <v>12.956732769599281</v>
      </c>
      <c r="BK82">
        <f t="shared" si="75"/>
        <v>12.793512618965169</v>
      </c>
      <c r="BL82">
        <f t="shared" si="69"/>
        <v>13.090332864580517</v>
      </c>
    </row>
    <row r="83" spans="1:64" x14ac:dyDescent="0.2">
      <c r="A83" s="150" t="s">
        <v>450</v>
      </c>
      <c r="B83" s="151" t="s">
        <v>84</v>
      </c>
      <c r="C83" s="152">
        <v>35248.396000000001</v>
      </c>
      <c r="D83" s="152" t="s">
        <v>163</v>
      </c>
      <c r="E83">
        <f t="shared" si="11"/>
        <v>-2548.9799399748235</v>
      </c>
      <c r="F83">
        <f t="shared" si="12"/>
        <v>-2549</v>
      </c>
      <c r="G83">
        <f t="shared" si="51"/>
        <v>3.4784200004651211E-2</v>
      </c>
      <c r="I83">
        <f t="shared" si="72"/>
        <v>3.4784200004651211E-2</v>
      </c>
      <c r="P83">
        <f t="shared" si="13"/>
        <v>-2.7703403059490674E-2</v>
      </c>
      <c r="Q83" s="2">
        <f t="shared" si="14"/>
        <v>20229.896000000001</v>
      </c>
      <c r="R83">
        <f t="shared" si="52"/>
        <v>3.9047005367017548E-3</v>
      </c>
      <c r="S83" s="6">
        <f t="shared" si="73"/>
        <v>0.1</v>
      </c>
      <c r="Z83">
        <f t="shared" si="15"/>
        <v>-2549</v>
      </c>
      <c r="AA83" s="141">
        <f t="shared" si="16"/>
        <v>3.6078899654982052E-2</v>
      </c>
      <c r="AB83" s="141">
        <f t="shared" si="53"/>
        <v>-2.8998102709821519E-2</v>
      </c>
      <c r="AC83" s="141">
        <f t="shared" si="54"/>
        <v>6.2487603064141889E-2</v>
      </c>
      <c r="AD83" s="141">
        <f t="shared" si="55"/>
        <v>-1.2946996503308411E-3</v>
      </c>
      <c r="AE83" s="141">
        <f t="shared" si="56"/>
        <v>1.6762471845668023E-7</v>
      </c>
      <c r="AF83">
        <f t="shared" si="57"/>
        <v>6.2487603064141889E-2</v>
      </c>
      <c r="AG83" s="153"/>
      <c r="AH83">
        <f t="shared" si="17"/>
        <v>6.378230271447273E-2</v>
      </c>
      <c r="AI83">
        <f t="shared" si="18"/>
        <v>1.415465770445073</v>
      </c>
      <c r="AJ83">
        <f t="shared" si="19"/>
        <v>0.72107617158671067</v>
      </c>
      <c r="AK83">
        <f t="shared" si="20"/>
        <v>-0.42350202923229419</v>
      </c>
      <c r="AL83">
        <f t="shared" si="21"/>
        <v>2.3466160379300067</v>
      </c>
      <c r="AM83">
        <f t="shared" si="22"/>
        <v>2.3818842322317186</v>
      </c>
      <c r="AN83" s="141">
        <f t="shared" si="74"/>
        <v>9.0067267923939074</v>
      </c>
      <c r="AO83" s="141">
        <f t="shared" si="74"/>
        <v>9.0098289068668844</v>
      </c>
      <c r="AP83" s="141">
        <f t="shared" si="74"/>
        <v>9.0155355190765611</v>
      </c>
      <c r="AQ83" s="141">
        <f t="shared" si="74"/>
        <v>9.0259967429635921</v>
      </c>
      <c r="AR83" s="141">
        <f t="shared" si="74"/>
        <v>9.0450560169904755</v>
      </c>
      <c r="AS83" s="141">
        <f t="shared" si="74"/>
        <v>9.0794170787326376</v>
      </c>
      <c r="AT83" s="141">
        <f t="shared" si="74"/>
        <v>9.1403401463676026</v>
      </c>
      <c r="AU83" s="141">
        <f t="shared" si="24"/>
        <v>9.2458984276852298</v>
      </c>
      <c r="AW83">
        <v>6200</v>
      </c>
      <c r="AX83">
        <f t="shared" si="62"/>
        <v>7.6814177497625757E-2</v>
      </c>
      <c r="AY83">
        <f t="shared" si="63"/>
        <v>0.14018559267214953</v>
      </c>
      <c r="AZ83">
        <f t="shared" si="64"/>
        <v>-6.3371415174523771E-2</v>
      </c>
      <c r="BA83">
        <f t="shared" si="65"/>
        <v>0.41817224396352948</v>
      </c>
      <c r="BB83">
        <f t="shared" si="66"/>
        <v>-0.97451942439328032</v>
      </c>
      <c r="BC83">
        <f t="shared" si="67"/>
        <v>0.19669328487825324</v>
      </c>
      <c r="BD83">
        <f t="shared" si="68"/>
        <v>9.8664945565219514E-2</v>
      </c>
      <c r="BE83">
        <f t="shared" si="75"/>
        <v>12.952072047358564</v>
      </c>
      <c r="BF83">
        <f t="shared" si="75"/>
        <v>12.961198252241076</v>
      </c>
      <c r="BG83">
        <f t="shared" si="75"/>
        <v>12.9445898296789</v>
      </c>
      <c r="BH83">
        <f t="shared" si="75"/>
        <v>12.97490088866593</v>
      </c>
      <c r="BI83">
        <f t="shared" si="75"/>
        <v>12.919855386351125</v>
      </c>
      <c r="BJ83">
        <f t="shared" si="75"/>
        <v>13.020803586919545</v>
      </c>
      <c r="BK83">
        <f t="shared" si="75"/>
        <v>12.838513916684979</v>
      </c>
      <c r="BL83">
        <f t="shared" si="69"/>
        <v>13.180271674661117</v>
      </c>
    </row>
    <row r="84" spans="1:64" x14ac:dyDescent="0.2">
      <c r="A84" s="150" t="s">
        <v>450</v>
      </c>
      <c r="B84" s="151" t="s">
        <v>84</v>
      </c>
      <c r="C84" s="152">
        <v>35286.544999999998</v>
      </c>
      <c r="D84" s="152" t="s">
        <v>163</v>
      </c>
      <c r="E84">
        <f t="shared" si="11"/>
        <v>-2526.9794368623211</v>
      </c>
      <c r="F84">
        <f t="shared" si="12"/>
        <v>-2527</v>
      </c>
      <c r="G84">
        <f t="shared" si="51"/>
        <v>3.5656600004585925E-2</v>
      </c>
      <c r="I84">
        <f t="shared" si="72"/>
        <v>3.5656600004585925E-2</v>
      </c>
      <c r="P84">
        <f t="shared" si="13"/>
        <v>-2.7439217295951751E-2</v>
      </c>
      <c r="Q84" s="2">
        <f t="shared" si="14"/>
        <v>20268.044999999998</v>
      </c>
      <c r="R84">
        <f t="shared" si="52"/>
        <v>3.9810821608228294E-3</v>
      </c>
      <c r="S84" s="6">
        <f t="shared" si="73"/>
        <v>0.1</v>
      </c>
      <c r="Z84">
        <f t="shared" si="15"/>
        <v>-2527</v>
      </c>
      <c r="AA84" s="141">
        <f t="shared" si="16"/>
        <v>3.6904208016367471E-2</v>
      </c>
      <c r="AB84" s="141">
        <f t="shared" si="53"/>
        <v>-2.8686825307733296E-2</v>
      </c>
      <c r="AC84" s="141">
        <f t="shared" si="54"/>
        <v>6.3095817300537677E-2</v>
      </c>
      <c r="AD84" s="141">
        <f t="shared" si="55"/>
        <v>-1.2476080117815452E-3</v>
      </c>
      <c r="AE84" s="141">
        <f t="shared" si="56"/>
        <v>1.5565257510615003E-7</v>
      </c>
      <c r="AF84">
        <f t="shared" si="57"/>
        <v>6.3095817300537677E-2</v>
      </c>
      <c r="AG84" s="153"/>
      <c r="AH84">
        <f t="shared" si="17"/>
        <v>6.4343425312319222E-2</v>
      </c>
      <c r="AI84">
        <f t="shared" si="18"/>
        <v>1.4314158363507616</v>
      </c>
      <c r="AJ84">
        <f t="shared" si="19"/>
        <v>0.74714023575869293</v>
      </c>
      <c r="AK84">
        <f t="shared" si="20"/>
        <v>-0.40724212861780645</v>
      </c>
      <c r="AL84">
        <f t="shared" si="21"/>
        <v>2.3850107862981966</v>
      </c>
      <c r="AM84">
        <f t="shared" si="22"/>
        <v>2.5161514481078719</v>
      </c>
      <c r="AN84" s="141">
        <f t="shared" si="74"/>
        <v>9.0284398036636588</v>
      </c>
      <c r="AO84" s="141">
        <f t="shared" si="74"/>
        <v>9.0314978503022711</v>
      </c>
      <c r="AP84" s="141">
        <f t="shared" si="74"/>
        <v>9.0370720623810801</v>
      </c>
      <c r="AQ84" s="141">
        <f t="shared" si="74"/>
        <v>9.0472003546060833</v>
      </c>
      <c r="AR84" s="141">
        <f t="shared" si="74"/>
        <v>9.065500703387487</v>
      </c>
      <c r="AS84" s="141">
        <f t="shared" si="74"/>
        <v>9.0982556886780976</v>
      </c>
      <c r="AT84" s="141">
        <f t="shared" si="74"/>
        <v>9.1560141842213092</v>
      </c>
      <c r="AU84" s="141">
        <f t="shared" si="24"/>
        <v>9.2557916967940947</v>
      </c>
      <c r="AW84">
        <v>6400</v>
      </c>
      <c r="AX84">
        <f t="shared" si="62"/>
        <v>8.3842158758157148E-2</v>
      </c>
      <c r="AY84">
        <f t="shared" si="63"/>
        <v>0.14549624146663442</v>
      </c>
      <c r="AZ84">
        <f t="shared" si="64"/>
        <v>-6.1654082708477269E-2</v>
      </c>
      <c r="BA84">
        <f t="shared" si="65"/>
        <v>0.42198358308376582</v>
      </c>
      <c r="BB84">
        <f t="shared" si="66"/>
        <v>-0.96721631947569764</v>
      </c>
      <c r="BC84">
        <f t="shared" si="67"/>
        <v>0.22723141287525075</v>
      </c>
      <c r="BD84">
        <f t="shared" si="68"/>
        <v>0.11410711447322683</v>
      </c>
      <c r="BE84">
        <f t="shared" si="75"/>
        <v>13.010599701245425</v>
      </c>
      <c r="BF84">
        <f t="shared" si="75"/>
        <v>13.019293037553135</v>
      </c>
      <c r="BG84">
        <f t="shared" si="75"/>
        <v>13.003059978136424</v>
      </c>
      <c r="BH84">
        <f t="shared" si="75"/>
        <v>13.033476373740966</v>
      </c>
      <c r="BI84">
        <f t="shared" si="75"/>
        <v>12.976834432270243</v>
      </c>
      <c r="BJ84">
        <f t="shared" si="75"/>
        <v>13.083640768293256</v>
      </c>
      <c r="BK84">
        <f t="shared" si="75"/>
        <v>12.886277826358979</v>
      </c>
      <c r="BL84">
        <f t="shared" si="69"/>
        <v>13.270210484741717</v>
      </c>
    </row>
    <row r="85" spans="1:64" x14ac:dyDescent="0.2">
      <c r="A85" s="150" t="s">
        <v>477</v>
      </c>
      <c r="B85" s="151" t="s">
        <v>84</v>
      </c>
      <c r="C85" s="152">
        <v>35340.305999999997</v>
      </c>
      <c r="D85" s="152" t="s">
        <v>163</v>
      </c>
      <c r="E85">
        <f t="shared" ref="E85:E148" si="76">+(C85-C$7)/C$8</f>
        <v>-2495.9755036574848</v>
      </c>
      <c r="F85">
        <f t="shared" ref="F85:F148" si="77">ROUND(2*E85,0)/2</f>
        <v>-2496</v>
      </c>
      <c r="G85">
        <f t="shared" si="51"/>
        <v>4.2476800001168158E-2</v>
      </c>
      <c r="H85">
        <f>+C85-(C$7+F85*C$8)</f>
        <v>4.2476800001168158E-2</v>
      </c>
      <c r="P85">
        <f t="shared" ref="P85:P148" si="78">+D$11+D$12*F85+D$13*F85^2</f>
        <v>-2.7065603586060402E-2</v>
      </c>
      <c r="Q85" s="2">
        <f t="shared" ref="Q85:Q148" si="79">+C85-15018.5</f>
        <v>20321.805999999997</v>
      </c>
      <c r="R85">
        <f t="shared" si="52"/>
        <v>4.83614589668898E-3</v>
      </c>
      <c r="S85" s="6">
        <f>S$15</f>
        <v>0.2</v>
      </c>
      <c r="Z85">
        <f t="shared" ref="Z85:Z148" si="80">F85</f>
        <v>-2496</v>
      </c>
      <c r="AA85" s="141">
        <f t="shared" ref="AA85:AA148" si="81">AB$3+AB$4*Z85+AB$5*Z85^2+AH85</f>
        <v>3.8025482884731732E-2</v>
      </c>
      <c r="AB85" s="141">
        <f t="shared" si="53"/>
        <v>-2.2614286469623976E-2</v>
      </c>
      <c r="AC85" s="141">
        <f t="shared" si="54"/>
        <v>6.954240358722856E-2</v>
      </c>
      <c r="AD85" s="141">
        <f t="shared" si="55"/>
        <v>4.4513171164364262E-3</v>
      </c>
      <c r="AE85" s="141">
        <f t="shared" si="56"/>
        <v>3.9628448142159804E-6</v>
      </c>
      <c r="AF85">
        <f t="shared" si="57"/>
        <v>6.954240358722856E-2</v>
      </c>
      <c r="AG85" s="153"/>
      <c r="AH85">
        <f t="shared" ref="AH85:AH148" si="82">$AB$6*($AB$11/AI85*AJ85+$AB$12)</f>
        <v>6.5091086470792134E-2</v>
      </c>
      <c r="AI85">
        <f t="shared" ref="AI85:AI148" si="83">1+$AB$7*COS(AL85)</f>
        <v>1.4533356099492447</v>
      </c>
      <c r="AJ85">
        <f t="shared" ref="AJ85:AJ148" si="84">SIN(AL85+RADIANS($AB$9))</f>
        <v>0.78284965196932155</v>
      </c>
      <c r="AK85">
        <f t="shared" ref="AK85:AK148" si="85">$AB$7*SIN(AL85)</f>
        <v>-0.38269125927741732</v>
      </c>
      <c r="AL85">
        <f t="shared" ref="AL85:AL148" si="86">2*ATAN(AM85)</f>
        <v>2.44049432567228</v>
      </c>
      <c r="AM85">
        <f t="shared" ref="AM85:AM148" si="87">SQRT((1+$AB$7)/(1-$AB$7))*TAN(AN85/2)</f>
        <v>2.7348485753943348</v>
      </c>
      <c r="AN85" s="141">
        <f t="shared" si="74"/>
        <v>9.0594039353095024</v>
      </c>
      <c r="AO85" s="141">
        <f t="shared" si="74"/>
        <v>9.0623714313647135</v>
      </c>
      <c r="AP85" s="141">
        <f t="shared" si="74"/>
        <v>9.0677154639132755</v>
      </c>
      <c r="AQ85" s="141">
        <f t="shared" si="74"/>
        <v>9.0773126245382798</v>
      </c>
      <c r="AR85" s="141">
        <f t="shared" si="74"/>
        <v>9.0944651791839277</v>
      </c>
      <c r="AS85" s="141">
        <f t="shared" si="74"/>
        <v>9.1248756421977575</v>
      </c>
      <c r="AT85" s="141">
        <f t="shared" si="74"/>
        <v>9.1781167729905579</v>
      </c>
      <c r="AU85" s="141">
        <f t="shared" ref="AU85:AU148" si="88">RADIANS($AB$9)+$AB$18*(F85-AB$15)</f>
        <v>9.2697322123565886</v>
      </c>
      <c r="AW85">
        <v>6600</v>
      </c>
      <c r="AX85">
        <f t="shared" si="62"/>
        <v>9.1171599052663255E-2</v>
      </c>
      <c r="AY85">
        <f t="shared" si="63"/>
        <v>0.15087271872989144</v>
      </c>
      <c r="AZ85">
        <f t="shared" si="64"/>
        <v>-5.970111967722818E-2</v>
      </c>
      <c r="BA85">
        <f t="shared" si="65"/>
        <v>0.42643564860327121</v>
      </c>
      <c r="BB85">
        <f t="shared" si="66"/>
        <v>-0.95882071271448877</v>
      </c>
      <c r="BC85">
        <f t="shared" si="67"/>
        <v>0.2584412882291065</v>
      </c>
      <c r="BD85">
        <f t="shared" si="68"/>
        <v>0.12994472177411778</v>
      </c>
      <c r="BE85">
        <f t="shared" si="75"/>
        <v>13.069832511907366</v>
      </c>
      <c r="BF85">
        <f t="shared" si="75"/>
        <v>13.077717886854757</v>
      </c>
      <c r="BG85">
        <f t="shared" si="75"/>
        <v>13.062540950847485</v>
      </c>
      <c r="BH85">
        <f t="shared" si="75"/>
        <v>13.091867776847334</v>
      </c>
      <c r="BI85">
        <f t="shared" si="75"/>
        <v>13.035612664118315</v>
      </c>
      <c r="BJ85">
        <f t="shared" si="75"/>
        <v>13.145186366950055</v>
      </c>
      <c r="BK85">
        <f t="shared" si="75"/>
        <v>12.93714527041339</v>
      </c>
      <c r="BL85">
        <f t="shared" si="69"/>
        <v>13.360149294822318</v>
      </c>
    </row>
    <row r="86" spans="1:64" x14ac:dyDescent="0.2">
      <c r="A86" s="150" t="s">
        <v>450</v>
      </c>
      <c r="B86" s="151" t="s">
        <v>84</v>
      </c>
      <c r="C86" s="152">
        <v>35359.375</v>
      </c>
      <c r="D86" s="152" t="s">
        <v>163</v>
      </c>
      <c r="E86">
        <f t="shared" si="76"/>
        <v>-2484.9784239475998</v>
      </c>
      <c r="F86">
        <f t="shared" si="77"/>
        <v>-2485</v>
      </c>
      <c r="G86">
        <f t="shared" si="51"/>
        <v>3.7413000005471986E-2</v>
      </c>
      <c r="I86">
        <f>+C86-(C$7+F86*C$8)</f>
        <v>3.7413000005471986E-2</v>
      </c>
      <c r="P86">
        <f t="shared" si="78"/>
        <v>-2.6932650819917605E-2</v>
      </c>
      <c r="Q86" s="2">
        <f t="shared" si="79"/>
        <v>20340.875</v>
      </c>
      <c r="R86">
        <f t="shared" si="52"/>
        <v>4.1403627801429605E-3</v>
      </c>
      <c r="S86" s="6">
        <f>S$16</f>
        <v>0.1</v>
      </c>
      <c r="Z86">
        <f t="shared" si="80"/>
        <v>-2485</v>
      </c>
      <c r="AA86" s="141">
        <f t="shared" si="81"/>
        <v>3.8411022370188563E-2</v>
      </c>
      <c r="AB86" s="141">
        <f t="shared" si="53"/>
        <v>-2.7930673184634186E-2</v>
      </c>
      <c r="AC86" s="141">
        <f t="shared" si="54"/>
        <v>6.4345650825389594E-2</v>
      </c>
      <c r="AD86" s="141">
        <f t="shared" si="55"/>
        <v>-9.9802236471657757E-4</v>
      </c>
      <c r="AE86" s="141">
        <f t="shared" si="56"/>
        <v>9.9604864047446955E-8</v>
      </c>
      <c r="AF86">
        <f t="shared" si="57"/>
        <v>6.4345650825389594E-2</v>
      </c>
      <c r="AG86" s="153"/>
      <c r="AH86">
        <f t="shared" si="82"/>
        <v>6.5343673190106172E-2</v>
      </c>
      <c r="AI86">
        <f t="shared" si="83"/>
        <v>1.4609243751491601</v>
      </c>
      <c r="AJ86">
        <f t="shared" si="84"/>
        <v>0.79517887070851467</v>
      </c>
      <c r="AK86">
        <f t="shared" si="85"/>
        <v>-0.37351639263725162</v>
      </c>
      <c r="AL86">
        <f t="shared" si="86"/>
        <v>2.4605642375505266</v>
      </c>
      <c r="AM86">
        <f t="shared" si="87"/>
        <v>2.8223430918450352</v>
      </c>
      <c r="AN86" s="141">
        <f t="shared" si="74"/>
        <v>9.0704916629086352</v>
      </c>
      <c r="AO86" s="141">
        <f t="shared" si="74"/>
        <v>9.0734188938172942</v>
      </c>
      <c r="AP86" s="141">
        <f t="shared" si="74"/>
        <v>9.0786690112745951</v>
      </c>
      <c r="AQ86" s="141">
        <f t="shared" si="74"/>
        <v>9.0880606049110497</v>
      </c>
      <c r="AR86" s="141">
        <f t="shared" si="74"/>
        <v>9.1047845821262019</v>
      </c>
      <c r="AS86" s="141">
        <f t="shared" si="74"/>
        <v>9.1343412773174695</v>
      </c>
      <c r="AT86" s="141">
        <f t="shared" si="74"/>
        <v>9.1859639888197524</v>
      </c>
      <c r="AU86" s="141">
        <f t="shared" si="88"/>
        <v>9.2746788469110228</v>
      </c>
      <c r="AW86">
        <v>6800</v>
      </c>
      <c r="AX86">
        <f t="shared" si="62"/>
        <v>9.8804933429845879E-2</v>
      </c>
      <c r="AY86">
        <f t="shared" si="63"/>
        <v>0.15631502446192058</v>
      </c>
      <c r="AZ86">
        <f t="shared" si="64"/>
        <v>-5.7510091032074703E-2</v>
      </c>
      <c r="BA86">
        <f t="shared" si="65"/>
        <v>0.43157391724193306</v>
      </c>
      <c r="BB86">
        <f t="shared" si="66"/>
        <v>-0.94925503395193045</v>
      </c>
      <c r="BC86">
        <f t="shared" si="67"/>
        <v>0.290403040329971</v>
      </c>
      <c r="BD86">
        <f t="shared" si="68"/>
        <v>0.1462306512899913</v>
      </c>
      <c r="BE86">
        <f t="shared" si="75"/>
        <v>13.129814633848632</v>
      </c>
      <c r="BF86">
        <f t="shared" si="75"/>
        <v>13.136626035620777</v>
      </c>
      <c r="BG86">
        <f t="shared" si="75"/>
        <v>13.123045323966686</v>
      </c>
      <c r="BH86">
        <f t="shared" si="75"/>
        <v>13.150241045137752</v>
      </c>
      <c r="BI86">
        <f t="shared" si="75"/>
        <v>13.096235417137807</v>
      </c>
      <c r="BJ86">
        <f t="shared" si="75"/>
        <v>13.205438554050168</v>
      </c>
      <c r="BK86">
        <f t="shared" si="75"/>
        <v>12.991432083735155</v>
      </c>
      <c r="BL86">
        <f t="shared" si="69"/>
        <v>13.450088104902921</v>
      </c>
    </row>
    <row r="87" spans="1:64" x14ac:dyDescent="0.2">
      <c r="A87" s="150" t="s">
        <v>484</v>
      </c>
      <c r="B87" s="151" t="s">
        <v>84</v>
      </c>
      <c r="C87" s="152">
        <v>35553.591</v>
      </c>
      <c r="D87" s="152" t="s">
        <v>163</v>
      </c>
      <c r="E87">
        <f t="shared" si="76"/>
        <v>-2372.9741849767724</v>
      </c>
      <c r="F87">
        <f t="shared" si="77"/>
        <v>-2373</v>
      </c>
      <c r="G87">
        <f t="shared" si="51"/>
        <v>4.4763400001102127E-2</v>
      </c>
      <c r="H87">
        <f>+C87-(C$7+F87*C$8)</f>
        <v>4.4763400001102127E-2</v>
      </c>
      <c r="P87">
        <f t="shared" si="78"/>
        <v>-2.5567614265959292E-2</v>
      </c>
      <c r="Q87" s="2">
        <f t="shared" si="79"/>
        <v>20535.091</v>
      </c>
      <c r="R87">
        <f t="shared" si="52"/>
        <v>4.946451567833598E-3</v>
      </c>
      <c r="S87" s="6">
        <f>S$15</f>
        <v>0.2</v>
      </c>
      <c r="Z87">
        <f t="shared" si="80"/>
        <v>-2373</v>
      </c>
      <c r="AA87" s="141">
        <f t="shared" si="81"/>
        <v>4.1925848229028138E-2</v>
      </c>
      <c r="AB87" s="141">
        <f t="shared" si="53"/>
        <v>-2.2730062493885303E-2</v>
      </c>
      <c r="AC87" s="141">
        <f t="shared" si="54"/>
        <v>7.0331014267061426E-2</v>
      </c>
      <c r="AD87" s="141">
        <f t="shared" si="55"/>
        <v>2.8375517720739887E-3</v>
      </c>
      <c r="AE87" s="141">
        <f t="shared" si="56"/>
        <v>1.6103400118400467E-6</v>
      </c>
      <c r="AF87">
        <f t="shared" si="57"/>
        <v>7.0331014267061426E-2</v>
      </c>
      <c r="AG87" s="153"/>
      <c r="AH87">
        <f t="shared" si="82"/>
        <v>6.749346249498743E-2</v>
      </c>
      <c r="AI87">
        <f t="shared" si="83"/>
        <v>1.5299992143354277</v>
      </c>
      <c r="AJ87">
        <f t="shared" si="84"/>
        <v>0.90623669388546269</v>
      </c>
      <c r="AK87">
        <f t="shared" si="85"/>
        <v>-0.26658321023503778</v>
      </c>
      <c r="AL87">
        <f t="shared" si="86"/>
        <v>2.6755575548002302</v>
      </c>
      <c r="AM87">
        <f t="shared" si="87"/>
        <v>4.213567120924627</v>
      </c>
      <c r="AN87" s="141">
        <f t="shared" si="74"/>
        <v>9.1860947892262423</v>
      </c>
      <c r="AO87" s="141">
        <f t="shared" si="74"/>
        <v>9.1883708274059064</v>
      </c>
      <c r="AP87" s="141">
        <f t="shared" si="74"/>
        <v>9.1923151725726786</v>
      </c>
      <c r="AQ87" s="141">
        <f t="shared" si="74"/>
        <v>9.1991419995812702</v>
      </c>
      <c r="AR87" s="141">
        <f t="shared" si="74"/>
        <v>9.21093276053662</v>
      </c>
      <c r="AS87" s="141">
        <f t="shared" si="74"/>
        <v>9.2312269704827568</v>
      </c>
      <c r="AT87" s="141">
        <f t="shared" si="74"/>
        <v>9.2659740940470066</v>
      </c>
      <c r="AU87" s="141">
        <f t="shared" si="88"/>
        <v>9.3250445805561579</v>
      </c>
      <c r="AW87">
        <v>7000</v>
      </c>
      <c r="AX87">
        <f t="shared" si="62"/>
        <v>0.10674420226322828</v>
      </c>
      <c r="AY87">
        <f t="shared" si="63"/>
        <v>0.16182315866272187</v>
      </c>
      <c r="AZ87">
        <f t="shared" si="64"/>
        <v>-5.5078956399493582E-2</v>
      </c>
      <c r="BA87">
        <f t="shared" si="65"/>
        <v>0.43745103700956167</v>
      </c>
      <c r="BB87">
        <f t="shared" si="66"/>
        <v>-0.93842959588380215</v>
      </c>
      <c r="BC87">
        <f t="shared" si="67"/>
        <v>0.32320555492640629</v>
      </c>
      <c r="BD87">
        <f t="shared" si="68"/>
        <v>0.16302440674403293</v>
      </c>
      <c r="BE87">
        <f t="shared" si="75"/>
        <v>13.190594700068271</v>
      </c>
      <c r="BF87">
        <f t="shared" si="75"/>
        <v>13.196187161086545</v>
      </c>
      <c r="BG87">
        <f t="shared" si="75"/>
        <v>13.184571503405859</v>
      </c>
      <c r="BH87">
        <f t="shared" si="75"/>
        <v>13.208808524623924</v>
      </c>
      <c r="BI87">
        <f t="shared" si="75"/>
        <v>13.158700641393454</v>
      </c>
      <c r="BJ87">
        <f t="shared" si="75"/>
        <v>13.26446177195773</v>
      </c>
      <c r="BK87">
        <f t="shared" si="75"/>
        <v>13.049426460608487</v>
      </c>
      <c r="BL87">
        <f t="shared" si="69"/>
        <v>13.540026914983521</v>
      </c>
    </row>
    <row r="88" spans="1:64" x14ac:dyDescent="0.2">
      <c r="A88" s="150" t="s">
        <v>450</v>
      </c>
      <c r="B88" s="151" t="s">
        <v>84</v>
      </c>
      <c r="C88" s="152">
        <v>35567.461000000003</v>
      </c>
      <c r="D88" s="152" t="s">
        <v>162</v>
      </c>
      <c r="E88">
        <f t="shared" si="76"/>
        <v>-2364.9753651342999</v>
      </c>
      <c r="F88">
        <f t="shared" si="77"/>
        <v>-2365</v>
      </c>
      <c r="G88">
        <f t="shared" ref="G88:G116" si="89">+C88-(C$7+F88*C$8)</f>
        <v>4.2717000003904104E-2</v>
      </c>
      <c r="I88">
        <f>+C88-(C$7+F88*C$8)</f>
        <v>4.2717000003904104E-2</v>
      </c>
      <c r="P88">
        <f t="shared" si="78"/>
        <v>-2.5469321713337004E-2</v>
      </c>
      <c r="Q88" s="2">
        <f t="shared" si="79"/>
        <v>20548.961000000003</v>
      </c>
      <c r="R88">
        <f t="shared" ref="R88:R116" si="90">+(P88-G88)^2</f>
        <v>4.6493744693271062E-3</v>
      </c>
      <c r="S88" s="6">
        <f>S$16</f>
        <v>0.1</v>
      </c>
      <c r="Z88">
        <f t="shared" si="80"/>
        <v>-2365</v>
      </c>
      <c r="AA88" s="141">
        <f t="shared" si="81"/>
        <v>4.2145879304590225E-2</v>
      </c>
      <c r="AB88" s="141">
        <f t="shared" ref="AB88:AB116" si="91">IF(S88&lt;&gt;0,G88-AH88, -9999)</f>
        <v>-2.4898201014023125E-2</v>
      </c>
      <c r="AC88" s="141">
        <f t="shared" ref="AC88:AC116" si="92">+G88-P88</f>
        <v>6.8186321717241108E-2</v>
      </c>
      <c r="AD88" s="141">
        <f t="shared" ref="AD88:AD116" si="93">IF(S88&lt;&gt;0,G88-AA88, -9999)</f>
        <v>5.7112069931387899E-4</v>
      </c>
      <c r="AE88" s="141">
        <f t="shared" ref="AE88:AE116" si="94">+(G88-AA88)^2*S88</f>
        <v>3.2617885318477421E-8</v>
      </c>
      <c r="AF88">
        <f t="shared" ref="AF88:AF116" si="95">IF(S88&lt;&gt;0,G88-P88, -9999)</f>
        <v>6.8186321717241108E-2</v>
      </c>
      <c r="AG88" s="153"/>
      <c r="AH88">
        <f t="shared" si="82"/>
        <v>6.7615201017927229E-2</v>
      </c>
      <c r="AI88">
        <f t="shared" si="83"/>
        <v>1.5342060636199173</v>
      </c>
      <c r="AJ88">
        <f t="shared" si="84"/>
        <v>0.91289982830804217</v>
      </c>
      <c r="AK88">
        <f t="shared" si="85"/>
        <v>-0.25804971762647216</v>
      </c>
      <c r="AL88">
        <f t="shared" si="86"/>
        <v>2.6915945166432684</v>
      </c>
      <c r="AM88">
        <f t="shared" si="87"/>
        <v>4.3692088070927602</v>
      </c>
      <c r="AN88" s="141">
        <f t="shared" si="74"/>
        <v>9.1945209598093403</v>
      </c>
      <c r="AO88" s="141">
        <f t="shared" si="74"/>
        <v>9.1967343870215039</v>
      </c>
      <c r="AP88" s="141">
        <f t="shared" si="74"/>
        <v>9.200562766230588</v>
      </c>
      <c r="AQ88" s="141">
        <f t="shared" si="74"/>
        <v>9.2071765461583261</v>
      </c>
      <c r="AR88" s="141">
        <f t="shared" si="74"/>
        <v>9.2185797259652613</v>
      </c>
      <c r="AS88" s="141">
        <f t="shared" si="74"/>
        <v>9.2381777847783564</v>
      </c>
      <c r="AT88" s="141">
        <f t="shared" si="74"/>
        <v>9.2716957274522791</v>
      </c>
      <c r="AU88" s="141">
        <f t="shared" si="88"/>
        <v>9.3286421329593825</v>
      </c>
      <c r="AW88">
        <v>7200</v>
      </c>
      <c r="AX88">
        <f t="shared" si="62"/>
        <v>0.11499132547601344</v>
      </c>
      <c r="AY88">
        <f t="shared" si="63"/>
        <v>0.16739712133229526</v>
      </c>
      <c r="AZ88">
        <f t="shared" si="64"/>
        <v>-5.2405795856281814E-2</v>
      </c>
      <c r="BA88">
        <f t="shared" si="65"/>
        <v>0.44412876050108518</v>
      </c>
      <c r="BB88">
        <f t="shared" si="66"/>
        <v>-0.92623924247649825</v>
      </c>
      <c r="BC88">
        <f t="shared" si="67"/>
        <v>0.35695163342016262</v>
      </c>
      <c r="BD88">
        <f t="shared" si="68"/>
        <v>0.18039531100501033</v>
      </c>
      <c r="BE88">
        <f t="shared" si="75"/>
        <v>13.252233085611781</v>
      </c>
      <c r="BF88">
        <f t="shared" si="75"/>
        <v>13.256580689353848</v>
      </c>
      <c r="BG88">
        <f t="shared" si="75"/>
        <v>13.247114077439971</v>
      </c>
      <c r="BH88">
        <f t="shared" si="75"/>
        <v>13.267822791179716</v>
      </c>
      <c r="BI88">
        <f t="shared" si="75"/>
        <v>13.222963199698901</v>
      </c>
      <c r="BJ88">
        <f t="shared" si="75"/>
        <v>13.322397238960377</v>
      </c>
      <c r="BK88">
        <f t="shared" si="75"/>
        <v>13.111386625085332</v>
      </c>
      <c r="BL88">
        <f t="shared" si="69"/>
        <v>13.629965725064121</v>
      </c>
    </row>
    <row r="89" spans="1:64" x14ac:dyDescent="0.2">
      <c r="A89" s="150" t="s">
        <v>484</v>
      </c>
      <c r="B89" s="151" t="s">
        <v>84</v>
      </c>
      <c r="C89" s="152">
        <v>35626.411999999997</v>
      </c>
      <c r="D89" s="152" t="s">
        <v>163</v>
      </c>
      <c r="E89">
        <f t="shared" si="76"/>
        <v>-2330.978362356112</v>
      </c>
      <c r="F89">
        <f t="shared" si="77"/>
        <v>-2331</v>
      </c>
      <c r="G89">
        <f t="shared" si="89"/>
        <v>3.7519799996516667E-2</v>
      </c>
      <c r="H89">
        <f>+C89-(C$7+F89*C$8)</f>
        <v>3.7519799996516667E-2</v>
      </c>
      <c r="P89">
        <f t="shared" si="78"/>
        <v>-2.5050403326524699E-2</v>
      </c>
      <c r="Q89" s="2">
        <f t="shared" si="79"/>
        <v>20607.911999999997</v>
      </c>
      <c r="R89">
        <f t="shared" si="90"/>
        <v>3.9150303438867367E-3</v>
      </c>
      <c r="S89" s="6">
        <f>S$15</f>
        <v>0.2</v>
      </c>
      <c r="Z89">
        <f t="shared" si="80"/>
        <v>-2331</v>
      </c>
      <c r="AA89" s="141">
        <f t="shared" si="81"/>
        <v>4.3031002071646549E-2</v>
      </c>
      <c r="AB89" s="141">
        <f t="shared" si="91"/>
        <v>-3.0561605401654576E-2</v>
      </c>
      <c r="AC89" s="141">
        <f t="shared" si="92"/>
        <v>6.2570203323041362E-2</v>
      </c>
      <c r="AD89" s="141">
        <f t="shared" si="93"/>
        <v>-5.5112020751298813E-3</v>
      </c>
      <c r="AE89" s="141">
        <f t="shared" si="94"/>
        <v>6.0746696625831821E-6</v>
      </c>
      <c r="AF89">
        <f t="shared" si="95"/>
        <v>6.2570203323041362E-2</v>
      </c>
      <c r="AG89" s="153"/>
      <c r="AH89">
        <f t="shared" si="82"/>
        <v>6.8081405398171244E-2</v>
      </c>
      <c r="AI89">
        <f t="shared" si="83"/>
        <v>1.550732945694264</v>
      </c>
      <c r="AJ89">
        <f t="shared" si="84"/>
        <v>0.9388803955126146</v>
      </c>
      <c r="AK89">
        <f t="shared" si="85"/>
        <v>-0.22058784577194632</v>
      </c>
      <c r="AL89">
        <f t="shared" si="86"/>
        <v>2.7606251149879442</v>
      </c>
      <c r="AM89">
        <f t="shared" si="87"/>
        <v>5.1861424050464109</v>
      </c>
      <c r="AN89" s="141">
        <f t="shared" si="74"/>
        <v>9.2305429333423064</v>
      </c>
      <c r="AO89" s="141">
        <f t="shared" si="74"/>
        <v>9.2324687229816398</v>
      </c>
      <c r="AP89" s="141">
        <f t="shared" si="74"/>
        <v>9.2357747041417984</v>
      </c>
      <c r="AQ89" s="141">
        <f t="shared" si="74"/>
        <v>9.2414451945724796</v>
      </c>
      <c r="AR89" s="141">
        <f t="shared" si="74"/>
        <v>9.2511575849930114</v>
      </c>
      <c r="AS89" s="141">
        <f t="shared" si="74"/>
        <v>9.2677550986838479</v>
      </c>
      <c r="AT89" s="141">
        <f t="shared" si="74"/>
        <v>9.2960205593925433</v>
      </c>
      <c r="AU89" s="141">
        <f t="shared" si="88"/>
        <v>9.3439317306730842</v>
      </c>
      <c r="AW89">
        <v>7400</v>
      </c>
      <c r="AX89">
        <f t="shared" si="62"/>
        <v>0.12354846561627347</v>
      </c>
      <c r="AY89">
        <f t="shared" si="63"/>
        <v>0.17303691247064076</v>
      </c>
      <c r="AZ89">
        <f t="shared" si="64"/>
        <v>-4.9488446854367291E-2</v>
      </c>
      <c r="BA89">
        <f t="shared" si="65"/>
        <v>0.45168054395331581</v>
      </c>
      <c r="BB89">
        <f t="shared" si="66"/>
        <v>-0.91255888875867575</v>
      </c>
      <c r="BC89">
        <f t="shared" si="67"/>
        <v>0.39176342770406153</v>
      </c>
      <c r="BD89">
        <f t="shared" si="68"/>
        <v>0.19842607549576163</v>
      </c>
      <c r="BE89">
        <f t="shared" si="75"/>
        <v>13.314808562589858</v>
      </c>
      <c r="BF89">
        <f t="shared" si="75"/>
        <v>13.31798940643333</v>
      </c>
      <c r="BG89">
        <f t="shared" si="75"/>
        <v>13.310675595334549</v>
      </c>
      <c r="BH89">
        <f t="shared" si="75"/>
        <v>13.327567879606335</v>
      </c>
      <c r="BI89">
        <f t="shared" si="75"/>
        <v>13.288941701573307</v>
      </c>
      <c r="BJ89">
        <f t="shared" si="75"/>
        <v>13.3794733610846</v>
      </c>
      <c r="BK89">
        <f t="shared" si="75"/>
        <v>13.177538743621328</v>
      </c>
      <c r="BL89">
        <f t="shared" si="69"/>
        <v>13.719904535144721</v>
      </c>
    </row>
    <row r="90" spans="1:64" x14ac:dyDescent="0.2">
      <c r="A90" s="150" t="s">
        <v>493</v>
      </c>
      <c r="B90" s="151" t="s">
        <v>84</v>
      </c>
      <c r="C90" s="152">
        <v>35626.417000000001</v>
      </c>
      <c r="D90" s="152" t="s">
        <v>163</v>
      </c>
      <c r="E90">
        <f t="shared" si="76"/>
        <v>-2330.9754788594105</v>
      </c>
      <c r="F90">
        <f t="shared" si="77"/>
        <v>-2331</v>
      </c>
      <c r="G90">
        <f t="shared" si="89"/>
        <v>4.251980000117328E-2</v>
      </c>
      <c r="H90">
        <f>+C90-(C$7+F90*C$8)</f>
        <v>4.251980000117328E-2</v>
      </c>
      <c r="P90">
        <f t="shared" si="78"/>
        <v>-2.5050403326524699E-2</v>
      </c>
      <c r="Q90" s="2">
        <f t="shared" si="79"/>
        <v>20607.917000000001</v>
      </c>
      <c r="R90">
        <f t="shared" si="90"/>
        <v>4.5657323777464464E-3</v>
      </c>
      <c r="S90" s="6">
        <f>S$15</f>
        <v>0.2</v>
      </c>
      <c r="Z90">
        <f t="shared" si="80"/>
        <v>-2331</v>
      </c>
      <c r="AA90" s="141">
        <f t="shared" si="81"/>
        <v>4.3031002071646549E-2</v>
      </c>
      <c r="AB90" s="141">
        <f t="shared" si="91"/>
        <v>-2.5561605396997963E-2</v>
      </c>
      <c r="AC90" s="141">
        <f t="shared" si="92"/>
        <v>6.7570203327697975E-2</v>
      </c>
      <c r="AD90" s="141">
        <f t="shared" si="93"/>
        <v>-5.1120207047326838E-4</v>
      </c>
      <c r="AE90" s="141">
        <f t="shared" si="94"/>
        <v>5.2265511371231293E-8</v>
      </c>
      <c r="AF90">
        <f t="shared" si="95"/>
        <v>6.7570203327697975E-2</v>
      </c>
      <c r="AG90" s="153"/>
      <c r="AH90">
        <f t="shared" si="82"/>
        <v>6.8081405398171244E-2</v>
      </c>
      <c r="AI90">
        <f t="shared" si="83"/>
        <v>1.550732945694264</v>
      </c>
      <c r="AJ90">
        <f t="shared" si="84"/>
        <v>0.9388803955126146</v>
      </c>
      <c r="AK90">
        <f t="shared" si="85"/>
        <v>-0.22058784577194632</v>
      </c>
      <c r="AL90">
        <f t="shared" si="86"/>
        <v>2.7606251149879442</v>
      </c>
      <c r="AM90">
        <f t="shared" si="87"/>
        <v>5.1861424050464109</v>
      </c>
      <c r="AN90" s="141">
        <f t="shared" si="74"/>
        <v>9.2305429333423064</v>
      </c>
      <c r="AO90" s="141">
        <f t="shared" si="74"/>
        <v>9.2324687229816398</v>
      </c>
      <c r="AP90" s="141">
        <f t="shared" si="74"/>
        <v>9.2357747041417984</v>
      </c>
      <c r="AQ90" s="141">
        <f t="shared" si="74"/>
        <v>9.2414451945724796</v>
      </c>
      <c r="AR90" s="141">
        <f t="shared" si="74"/>
        <v>9.2511575849930114</v>
      </c>
      <c r="AS90" s="141">
        <f t="shared" si="74"/>
        <v>9.2677550986838479</v>
      </c>
      <c r="AT90" s="141">
        <f t="shared" si="74"/>
        <v>9.2960205593925433</v>
      </c>
      <c r="AU90" s="141">
        <f t="shared" si="88"/>
        <v>9.3439317306730842</v>
      </c>
      <c r="AW90">
        <v>7600</v>
      </c>
      <c r="AX90">
        <f t="shared" si="62"/>
        <v>0.13241840896580856</v>
      </c>
      <c r="AY90">
        <f t="shared" si="63"/>
        <v>0.17874253207775842</v>
      </c>
      <c r="AZ90">
        <f t="shared" si="64"/>
        <v>-4.6324123111949854E-2</v>
      </c>
      <c r="BA90">
        <f t="shared" si="65"/>
        <v>0.46019483066298272</v>
      </c>
      <c r="BB90">
        <f t="shared" si="66"/>
        <v>-0.89723793327850609</v>
      </c>
      <c r="BC90">
        <f t="shared" si="67"/>
        <v>0.42778795438901868</v>
      </c>
      <c r="BD90">
        <f t="shared" si="68"/>
        <v>0.2172167259308676</v>
      </c>
      <c r="BE90">
        <f t="shared" si="75"/>
        <v>13.378423696286715</v>
      </c>
      <c r="BF90">
        <f t="shared" si="75"/>
        <v>13.380594435877075</v>
      </c>
      <c r="BG90">
        <f t="shared" si="75"/>
        <v>13.375278982392519</v>
      </c>
      <c r="BH90">
        <f t="shared" si="75"/>
        <v>13.388348413032002</v>
      </c>
      <c r="BI90">
        <f t="shared" si="75"/>
        <v>13.356528091560493</v>
      </c>
      <c r="BJ90">
        <f t="shared" si="75"/>
        <v>13.436015422465593</v>
      </c>
      <c r="BK90">
        <f t="shared" si="75"/>
        <v>13.248075096850574</v>
      </c>
      <c r="BL90">
        <f t="shared" si="69"/>
        <v>13.809843345225325</v>
      </c>
    </row>
    <row r="91" spans="1:64" x14ac:dyDescent="0.2">
      <c r="A91" s="150" t="s">
        <v>450</v>
      </c>
      <c r="B91" s="151" t="s">
        <v>84</v>
      </c>
      <c r="C91" s="152">
        <v>35704.438999999998</v>
      </c>
      <c r="D91" s="152" t="s">
        <v>162</v>
      </c>
      <c r="E91">
        <f t="shared" si="76"/>
        <v>-2285.9802429726583</v>
      </c>
      <c r="F91">
        <f t="shared" si="77"/>
        <v>-2286</v>
      </c>
      <c r="G91">
        <f t="shared" si="89"/>
        <v>3.4258799998497125E-2</v>
      </c>
      <c r="I91">
        <f>+C91-(C$7+F91*C$8)</f>
        <v>3.4258799998497125E-2</v>
      </c>
      <c r="P91">
        <f t="shared" si="78"/>
        <v>-2.449302726786852E-2</v>
      </c>
      <c r="Q91" s="2">
        <f t="shared" si="79"/>
        <v>20685.938999999998</v>
      </c>
      <c r="R91">
        <f t="shared" si="90"/>
        <v>3.4517772071368654E-3</v>
      </c>
      <c r="S91" s="6">
        <f>S$16</f>
        <v>0.1</v>
      </c>
      <c r="Z91">
        <f t="shared" si="80"/>
        <v>-2286</v>
      </c>
      <c r="AA91" s="141">
        <f t="shared" si="81"/>
        <v>4.407338929324138E-2</v>
      </c>
      <c r="AB91" s="141">
        <f t="shared" si="91"/>
        <v>-3.4307616562612775E-2</v>
      </c>
      <c r="AC91" s="141">
        <f t="shared" si="92"/>
        <v>5.8751827266365644E-2</v>
      </c>
      <c r="AD91" s="141">
        <f t="shared" si="93"/>
        <v>-9.8145892947442553E-3</v>
      </c>
      <c r="AE91" s="141">
        <f t="shared" si="94"/>
        <v>9.6326163024508544E-6</v>
      </c>
      <c r="AF91">
        <f t="shared" si="95"/>
        <v>5.8751827266365644E-2</v>
      </c>
      <c r="AG91" s="153"/>
      <c r="AH91">
        <f t="shared" si="82"/>
        <v>6.85664165611099E-2</v>
      </c>
      <c r="AI91">
        <f t="shared" si="83"/>
        <v>1.5688874806993558</v>
      </c>
      <c r="AJ91">
        <f t="shared" si="84"/>
        <v>0.96686650536379926</v>
      </c>
      <c r="AK91">
        <f t="shared" si="85"/>
        <v>-0.16832352621938862</v>
      </c>
      <c r="AL91">
        <f t="shared" si="86"/>
        <v>2.8539181731236254</v>
      </c>
      <c r="AM91">
        <f t="shared" si="87"/>
        <v>6.9042904584003146</v>
      </c>
      <c r="AN91" s="141">
        <f t="shared" ref="AN91:AT100" si="96">$AU91+$AB$7*SIN(AO91)</f>
        <v>9.2786787469145331</v>
      </c>
      <c r="AO91" s="141">
        <f t="shared" si="96"/>
        <v>9.2801755011628142</v>
      </c>
      <c r="AP91" s="141">
        <f t="shared" si="96"/>
        <v>9.2827245408101096</v>
      </c>
      <c r="AQ91" s="141">
        <f t="shared" si="96"/>
        <v>9.2870635410536444</v>
      </c>
      <c r="AR91" s="141">
        <f t="shared" si="96"/>
        <v>9.2944434787408685</v>
      </c>
      <c r="AS91" s="141">
        <f t="shared" si="96"/>
        <v>9.3069794033119404</v>
      </c>
      <c r="AT91" s="141">
        <f t="shared" si="96"/>
        <v>9.3282320608398202</v>
      </c>
      <c r="AU91" s="141">
        <f t="shared" si="88"/>
        <v>9.3641679629412202</v>
      </c>
      <c r="AW91">
        <v>7800</v>
      </c>
      <c r="AX91">
        <f t="shared" si="62"/>
        <v>0.14160488737529564</v>
      </c>
      <c r="AY91">
        <f t="shared" si="63"/>
        <v>0.18451398015364817</v>
      </c>
      <c r="AZ91">
        <f t="shared" si="64"/>
        <v>-4.2909092778352531E-2</v>
      </c>
      <c r="BA91">
        <f t="shared" si="65"/>
        <v>0.46977904153789474</v>
      </c>
      <c r="BB91">
        <f t="shared" si="66"/>
        <v>-0.88009351569106675</v>
      </c>
      <c r="BC91">
        <f t="shared" si="67"/>
        <v>0.46520260897429833</v>
      </c>
      <c r="BD91">
        <f t="shared" si="68"/>
        <v>0.23688895692610509</v>
      </c>
      <c r="BE91">
        <f t="shared" si="75"/>
        <v>13.443208574207397</v>
      </c>
      <c r="BF91">
        <f t="shared" si="75"/>
        <v>13.444572602605653</v>
      </c>
      <c r="BG91">
        <f t="shared" si="75"/>
        <v>13.440979666531094</v>
      </c>
      <c r="BH91">
        <f t="shared" si="75"/>
        <v>13.450477429970787</v>
      </c>
      <c r="BI91">
        <f t="shared" si="75"/>
        <v>13.425600334817229</v>
      </c>
      <c r="BJ91">
        <f t="shared" si="75"/>
        <v>13.492453732848453</v>
      </c>
      <c r="BK91">
        <f t="shared" si="75"/>
        <v>13.323152525277742</v>
      </c>
      <c r="BL91">
        <f t="shared" si="69"/>
        <v>13.899782155305925</v>
      </c>
    </row>
    <row r="92" spans="1:64" x14ac:dyDescent="0.2">
      <c r="A92" s="150" t="s">
        <v>484</v>
      </c>
      <c r="B92" s="151" t="s">
        <v>84</v>
      </c>
      <c r="C92" s="152">
        <v>36023.510999999999</v>
      </c>
      <c r="D92" s="152" t="s">
        <v>163</v>
      </c>
      <c r="E92">
        <f t="shared" si="76"/>
        <v>-2101.9716312367573</v>
      </c>
      <c r="F92">
        <f t="shared" si="77"/>
        <v>-2102</v>
      </c>
      <c r="G92">
        <f t="shared" si="89"/>
        <v>4.9191600002814084E-2</v>
      </c>
      <c r="H92">
        <f>+C92-(C$7+F92*C$8)</f>
        <v>4.9191600002814084E-2</v>
      </c>
      <c r="P92">
        <f t="shared" si="78"/>
        <v>-2.2179306640194334E-2</v>
      </c>
      <c r="Q92" s="2">
        <f t="shared" si="79"/>
        <v>21005.010999999999</v>
      </c>
      <c r="R92">
        <f t="shared" si="90"/>
        <v>5.0938063150450241E-3</v>
      </c>
      <c r="S92" s="6">
        <f>S$15</f>
        <v>0.2</v>
      </c>
      <c r="Z92">
        <f t="shared" si="80"/>
        <v>-2102</v>
      </c>
      <c r="AA92" s="141">
        <f t="shared" si="81"/>
        <v>4.6696837472209832E-2</v>
      </c>
      <c r="AB92" s="141">
        <f t="shared" si="91"/>
        <v>-1.9684544109590085E-2</v>
      </c>
      <c r="AC92" s="141">
        <f t="shared" si="92"/>
        <v>7.1370906643008422E-2</v>
      </c>
      <c r="AD92" s="141">
        <f t="shared" si="93"/>
        <v>2.4947625306042526E-3</v>
      </c>
      <c r="AE92" s="141">
        <f t="shared" si="94"/>
        <v>1.2447680168213869E-6</v>
      </c>
      <c r="AF92">
        <f t="shared" si="95"/>
        <v>7.1370906643008422E-2</v>
      </c>
      <c r="AG92" s="153"/>
      <c r="AH92">
        <f t="shared" si="82"/>
        <v>6.887614411240417E-2</v>
      </c>
      <c r="AI92">
        <f t="shared" si="83"/>
        <v>1.5899424113059908</v>
      </c>
      <c r="AJ92">
        <f t="shared" si="84"/>
        <v>0.99084049897652871</v>
      </c>
      <c r="AK92">
        <f t="shared" si="85"/>
        <v>6.2719426957382404E-2</v>
      </c>
      <c r="AL92">
        <f t="shared" si="86"/>
        <v>-3.0356760177551787</v>
      </c>
      <c r="AM92">
        <f t="shared" si="87"/>
        <v>-18.865118895481036</v>
      </c>
      <c r="AN92" s="141">
        <f t="shared" si="96"/>
        <v>9.4783301268744768</v>
      </c>
      <c r="AO92" s="141">
        <f t="shared" si="96"/>
        <v>9.4777611223722822</v>
      </c>
      <c r="AP92" s="141">
        <f t="shared" si="96"/>
        <v>9.4768006953818045</v>
      </c>
      <c r="AQ92" s="141">
        <f t="shared" si="96"/>
        <v>9.4751796919064635</v>
      </c>
      <c r="AR92" s="141">
        <f t="shared" si="96"/>
        <v>9.4724440694147347</v>
      </c>
      <c r="AS92" s="141">
        <f t="shared" si="96"/>
        <v>9.4678282029331466</v>
      </c>
      <c r="AT92" s="141">
        <f t="shared" si="96"/>
        <v>9.4600417950737494</v>
      </c>
      <c r="AU92" s="141">
        <f t="shared" si="88"/>
        <v>9.4469116682153711</v>
      </c>
      <c r="AW92">
        <v>8000</v>
      </c>
      <c r="AX92">
        <f t="shared" si="62"/>
        <v>0.15111277338540058</v>
      </c>
      <c r="AY92">
        <f t="shared" si="63"/>
        <v>0.19035125669831005</v>
      </c>
      <c r="AZ92">
        <f t="shared" si="64"/>
        <v>-3.9238483312909453E-2</v>
      </c>
      <c r="BA92">
        <f t="shared" si="65"/>
        <v>0.48056433906084617</v>
      </c>
      <c r="BB92">
        <f t="shared" si="66"/>
        <v>-0.86090251567289766</v>
      </c>
      <c r="BC92">
        <f t="shared" si="67"/>
        <v>0.50422079537703768</v>
      </c>
      <c r="BD92">
        <f t="shared" si="68"/>
        <v>0.25759113115441973</v>
      </c>
      <c r="BE92">
        <f t="shared" ref="BE92:BK101" si="97">$BL92+$AB$7*SIN(BF92)</f>
        <v>13.509322814637148</v>
      </c>
      <c r="BF92">
        <f t="shared" si="97"/>
        <v>13.510097031734832</v>
      </c>
      <c r="BG92">
        <f t="shared" si="97"/>
        <v>13.507876399555016</v>
      </c>
      <c r="BH92">
        <f t="shared" si="97"/>
        <v>13.514264028317021</v>
      </c>
      <c r="BI92">
        <f t="shared" si="97"/>
        <v>13.496038697990219</v>
      </c>
      <c r="BJ92">
        <f t="shared" si="97"/>
        <v>13.549329227246998</v>
      </c>
      <c r="BK92">
        <f t="shared" si="97"/>
        <v>13.402891161451848</v>
      </c>
      <c r="BL92">
        <f t="shared" si="69"/>
        <v>13.989720965386525</v>
      </c>
    </row>
    <row r="93" spans="1:64" x14ac:dyDescent="0.2">
      <c r="A93" s="150" t="s">
        <v>450</v>
      </c>
      <c r="B93" s="151" t="s">
        <v>84</v>
      </c>
      <c r="C93" s="152">
        <v>36056.447999999997</v>
      </c>
      <c r="D93" s="152" t="s">
        <v>163</v>
      </c>
      <c r="E93">
        <f t="shared" si="76"/>
        <v>-2082.9768850830833</v>
      </c>
      <c r="F93">
        <f t="shared" si="77"/>
        <v>-2083</v>
      </c>
      <c r="G93">
        <f t="shared" si="89"/>
        <v>4.0081400002236478E-2</v>
      </c>
      <c r="I93">
        <f>+C93-(C$7+F93*C$8)</f>
        <v>4.0081400002236478E-2</v>
      </c>
      <c r="P93">
        <f t="shared" si="78"/>
        <v>-2.1937216081199043E-2</v>
      </c>
      <c r="Q93" s="2">
        <f t="shared" si="79"/>
        <v>21037.947999999997</v>
      </c>
      <c r="R93">
        <f t="shared" si="90"/>
        <v>3.846308740904567E-3</v>
      </c>
      <c r="S93" s="6">
        <f>S$16</f>
        <v>0.1</v>
      </c>
      <c r="Z93">
        <f t="shared" si="80"/>
        <v>-2083</v>
      </c>
      <c r="AA93" s="141">
        <f t="shared" si="81"/>
        <v>4.6814159836266273E-2</v>
      </c>
      <c r="AB93" s="141">
        <f t="shared" si="91"/>
        <v>-2.8669975915228837E-2</v>
      </c>
      <c r="AC93" s="141">
        <f t="shared" si="92"/>
        <v>6.2018616083435521E-2</v>
      </c>
      <c r="AD93" s="141">
        <f t="shared" si="93"/>
        <v>-6.7327598340297945E-3</v>
      </c>
      <c r="AE93" s="141">
        <f t="shared" si="94"/>
        <v>4.5330054982724904E-6</v>
      </c>
      <c r="AF93">
        <f t="shared" si="95"/>
        <v>6.2018616083435521E-2</v>
      </c>
      <c r="AG93" s="153"/>
      <c r="AH93">
        <f t="shared" si="82"/>
        <v>6.8751375917465316E-2</v>
      </c>
      <c r="AI93">
        <f t="shared" si="83"/>
        <v>1.5869006000936272</v>
      </c>
      <c r="AJ93">
        <f t="shared" si="84"/>
        <v>0.98452284789722722</v>
      </c>
      <c r="AK93">
        <f t="shared" si="85"/>
        <v>8.6680221418321643E-2</v>
      </c>
      <c r="AL93">
        <f t="shared" si="86"/>
        <v>-2.9949611829678919</v>
      </c>
      <c r="AM93">
        <f t="shared" si="87"/>
        <v>-13.615189440963267</v>
      </c>
      <c r="AN93" s="141">
        <f t="shared" si="96"/>
        <v>9.4989631942040642</v>
      </c>
      <c r="AO93" s="141">
        <f t="shared" si="96"/>
        <v>9.4981790239365953</v>
      </c>
      <c r="AP93" s="141">
        <f t="shared" si="96"/>
        <v>9.4968537364424233</v>
      </c>
      <c r="AQ93" s="141">
        <f t="shared" si="96"/>
        <v>9.494614220413661</v>
      </c>
      <c r="AR93" s="141">
        <f t="shared" si="96"/>
        <v>9.4908306010634167</v>
      </c>
      <c r="AS93" s="141">
        <f t="shared" si="96"/>
        <v>9.484440371082874</v>
      </c>
      <c r="AT93" s="141">
        <f t="shared" si="96"/>
        <v>9.4736531839700078</v>
      </c>
      <c r="AU93" s="141">
        <f t="shared" si="88"/>
        <v>9.4554558551730281</v>
      </c>
      <c r="AW93">
        <v>8200</v>
      </c>
      <c r="AX93">
        <f t="shared" si="62"/>
        <v>0.16094810722614167</v>
      </c>
      <c r="AY93">
        <f t="shared" si="63"/>
        <v>0.19625436171174404</v>
      </c>
      <c r="AZ93">
        <f t="shared" si="64"/>
        <v>-3.5306254485602373E-2</v>
      </c>
      <c r="BA93">
        <f t="shared" si="65"/>
        <v>0.49271133109560616</v>
      </c>
      <c r="BB93">
        <f t="shared" si="66"/>
        <v>-0.83939201722465773</v>
      </c>
      <c r="BC93">
        <f t="shared" si="67"/>
        <v>0.5450980661571766</v>
      </c>
      <c r="BD93">
        <f t="shared" si="68"/>
        <v>0.27950435562153114</v>
      </c>
      <c r="BE93">
        <f t="shared" si="97"/>
        <v>13.57695623613944</v>
      </c>
      <c r="BF93">
        <f t="shared" si="97"/>
        <v>13.577341530102228</v>
      </c>
      <c r="BG93">
        <f t="shared" si="97"/>
        <v>13.576119749720039</v>
      </c>
      <c r="BH93">
        <f t="shared" si="97"/>
        <v>13.580002293623323</v>
      </c>
      <c r="BI93">
        <f t="shared" si="97"/>
        <v>13.567746271128799</v>
      </c>
      <c r="BJ93">
        <f t="shared" si="97"/>
        <v>13.607295362991287</v>
      </c>
      <c r="BK93">
        <f t="shared" si="97"/>
        <v>13.487373458870181</v>
      </c>
      <c r="BL93">
        <f t="shared" si="69"/>
        <v>14.079659775467128</v>
      </c>
    </row>
    <row r="94" spans="1:64" x14ac:dyDescent="0.2">
      <c r="A94" s="150" t="s">
        <v>450</v>
      </c>
      <c r="B94" s="151" t="s">
        <v>84</v>
      </c>
      <c r="C94" s="152">
        <v>36335.627999999997</v>
      </c>
      <c r="D94" s="152" t="s">
        <v>163</v>
      </c>
      <c r="E94">
        <f t="shared" si="76"/>
        <v>-1921.9739634088883</v>
      </c>
      <c r="F94">
        <f t="shared" si="77"/>
        <v>-1922</v>
      </c>
      <c r="G94">
        <f t="shared" si="89"/>
        <v>4.5147600001655519E-2</v>
      </c>
      <c r="I94">
        <f>+C94-(C$7+F94*C$8)</f>
        <v>4.5147600001655519E-2</v>
      </c>
      <c r="P94">
        <f t="shared" si="78"/>
        <v>-1.9861970771110436E-2</v>
      </c>
      <c r="Q94" s="2">
        <f t="shared" si="79"/>
        <v>21317.127999999997</v>
      </c>
      <c r="R94">
        <f t="shared" si="90"/>
        <v>4.2262442920592653E-3</v>
      </c>
      <c r="S94" s="6">
        <f>S$16</f>
        <v>0.1</v>
      </c>
      <c r="Z94">
        <f t="shared" si="80"/>
        <v>-1922</v>
      </c>
      <c r="AA94" s="141">
        <f t="shared" si="81"/>
        <v>4.6712694498940457E-2</v>
      </c>
      <c r="AB94" s="141">
        <f t="shared" si="91"/>
        <v>-2.1427065268395371E-2</v>
      </c>
      <c r="AC94" s="141">
        <f t="shared" si="92"/>
        <v>6.5009570772765951E-2</v>
      </c>
      <c r="AD94" s="141">
        <f t="shared" si="93"/>
        <v>-1.5650944972849384E-3</v>
      </c>
      <c r="AE94" s="141">
        <f t="shared" si="94"/>
        <v>2.449520785431594E-7</v>
      </c>
      <c r="AF94">
        <f t="shared" si="95"/>
        <v>6.5009570772765951E-2</v>
      </c>
      <c r="AG94" s="153"/>
      <c r="AH94">
        <f t="shared" si="82"/>
        <v>6.657466527005089E-2</v>
      </c>
      <c r="AI94">
        <f t="shared" si="83"/>
        <v>1.5259854659004763</v>
      </c>
      <c r="AJ94">
        <f t="shared" si="84"/>
        <v>0.87254542766189369</v>
      </c>
      <c r="AK94">
        <f t="shared" si="85"/>
        <v>0.27441768317083365</v>
      </c>
      <c r="AL94">
        <f t="shared" si="86"/>
        <v>-2.6607195948522615</v>
      </c>
      <c r="AM94">
        <f t="shared" si="87"/>
        <v>-4.0786456917398093</v>
      </c>
      <c r="AN94" s="141">
        <f t="shared" si="96"/>
        <v>9.6712783010261472</v>
      </c>
      <c r="AO94" s="141">
        <f t="shared" si="96"/>
        <v>9.6689458561944086</v>
      </c>
      <c r="AP94" s="141">
        <f t="shared" si="96"/>
        <v>9.6648961836154221</v>
      </c>
      <c r="AQ94" s="141">
        <f t="shared" si="96"/>
        <v>9.6578744831347336</v>
      </c>
      <c r="AR94" s="141">
        <f t="shared" si="96"/>
        <v>9.6457270683965941</v>
      </c>
      <c r="AS94" s="141">
        <f t="shared" si="96"/>
        <v>9.6247891506025507</v>
      </c>
      <c r="AT94" s="141">
        <f t="shared" si="96"/>
        <v>9.588901517754465</v>
      </c>
      <c r="AU94" s="141">
        <f t="shared" si="88"/>
        <v>9.5278565972879132</v>
      </c>
      <c r="AW94">
        <v>8400</v>
      </c>
      <c r="AX94">
        <f t="shared" si="62"/>
        <v>0.17111795203089714</v>
      </c>
      <c r="AY94">
        <f t="shared" si="63"/>
        <v>0.20222329519395019</v>
      </c>
      <c r="AZ94">
        <f t="shared" si="64"/>
        <v>-3.1105343163053044E-2</v>
      </c>
      <c r="BA94">
        <f t="shared" si="65"/>
        <v>0.50641705468802778</v>
      </c>
      <c r="BB94">
        <f t="shared" si="66"/>
        <v>-0.81522766734171015</v>
      </c>
      <c r="BC94">
        <f t="shared" si="67"/>
        <v>0.58813953278270692</v>
      </c>
      <c r="BD94">
        <f t="shared" si="68"/>
        <v>0.30285038026187977</v>
      </c>
      <c r="BE94">
        <f t="shared" si="97"/>
        <v>13.646329026376108</v>
      </c>
      <c r="BF94">
        <f t="shared" si="97"/>
        <v>13.646488878630876</v>
      </c>
      <c r="BG94">
        <f t="shared" si="97"/>
        <v>13.64591738828107</v>
      </c>
      <c r="BH94">
        <f t="shared" si="97"/>
        <v>13.64796335478589</v>
      </c>
      <c r="BI94">
        <f t="shared" si="97"/>
        <v>13.640674447143152</v>
      </c>
      <c r="BJ94">
        <f t="shared" si="97"/>
        <v>13.667115073279607</v>
      </c>
      <c r="BK94">
        <f t="shared" si="97"/>
        <v>13.576643525462275</v>
      </c>
      <c r="BL94">
        <f t="shared" si="69"/>
        <v>14.169598585547728</v>
      </c>
    </row>
    <row r="95" spans="1:64" x14ac:dyDescent="0.2">
      <c r="A95" s="150" t="s">
        <v>450</v>
      </c>
      <c r="B95" s="151" t="s">
        <v>84</v>
      </c>
      <c r="C95" s="152">
        <v>36337.353000000003</v>
      </c>
      <c r="D95" s="152" t="s">
        <v>163</v>
      </c>
      <c r="E95">
        <f t="shared" si="76"/>
        <v>-1920.9791570477989</v>
      </c>
      <c r="F95">
        <f t="shared" si="77"/>
        <v>-1921</v>
      </c>
      <c r="G95">
        <f t="shared" si="89"/>
        <v>3.6141800002951641E-2</v>
      </c>
      <c r="I95">
        <f>+C95-(C$7+F95*C$8)</f>
        <v>3.6141800002951641E-2</v>
      </c>
      <c r="P95">
        <f t="shared" si="78"/>
        <v>-1.9848947746038265E-2</v>
      </c>
      <c r="Q95" s="2">
        <f t="shared" si="79"/>
        <v>21318.853000000003</v>
      </c>
      <c r="R95">
        <f t="shared" si="90"/>
        <v>3.1349638334910181E-3</v>
      </c>
      <c r="S95" s="6">
        <f>S$16</f>
        <v>0.1</v>
      </c>
      <c r="Z95">
        <f t="shared" si="80"/>
        <v>-1921</v>
      </c>
      <c r="AA95" s="141">
        <f t="shared" si="81"/>
        <v>4.6706323049691148E-2</v>
      </c>
      <c r="AB95" s="141">
        <f t="shared" si="91"/>
        <v>-3.0413470792777772E-2</v>
      </c>
      <c r="AC95" s="141">
        <f t="shared" si="92"/>
        <v>5.5990747748989905E-2</v>
      </c>
      <c r="AD95" s="141">
        <f t="shared" si="93"/>
        <v>-1.0564523046739507E-2</v>
      </c>
      <c r="AE95" s="141">
        <f t="shared" si="94"/>
        <v>1.1160914720509022E-5</v>
      </c>
      <c r="AF95">
        <f t="shared" si="95"/>
        <v>5.5990747748989905E-2</v>
      </c>
      <c r="AG95" s="153"/>
      <c r="AH95">
        <f t="shared" si="82"/>
        <v>6.6555270795729413E-2</v>
      </c>
      <c r="AI95">
        <f t="shared" si="83"/>
        <v>1.5254385890461795</v>
      </c>
      <c r="AJ95">
        <f t="shared" si="84"/>
        <v>0.87157197463336478</v>
      </c>
      <c r="AK95">
        <f t="shared" si="85"/>
        <v>0.27546336292971763</v>
      </c>
      <c r="AL95">
        <f t="shared" si="86"/>
        <v>-2.6587305222051163</v>
      </c>
      <c r="AM95">
        <f t="shared" si="87"/>
        <v>-4.0611775462607476</v>
      </c>
      <c r="AN95" s="141">
        <f t="shared" si="96"/>
        <v>9.6723277878782632</v>
      </c>
      <c r="AO95" s="141">
        <f t="shared" si="96"/>
        <v>9.6699878954528948</v>
      </c>
      <c r="AP95" s="141">
        <f t="shared" si="96"/>
        <v>9.6659242510457943</v>
      </c>
      <c r="AQ95" s="141">
        <f t="shared" si="96"/>
        <v>9.6588765961653866</v>
      </c>
      <c r="AR95" s="141">
        <f t="shared" si="96"/>
        <v>9.6466815184190384</v>
      </c>
      <c r="AS95" s="141">
        <f t="shared" si="96"/>
        <v>9.6256573409015243</v>
      </c>
      <c r="AT95" s="141">
        <f t="shared" si="96"/>
        <v>9.5896165781919986</v>
      </c>
      <c r="AU95" s="141">
        <f t="shared" si="88"/>
        <v>9.5283062913383159</v>
      </c>
      <c r="AW95">
        <v>8600</v>
      </c>
      <c r="AX95">
        <f t="shared" si="62"/>
        <v>0.18163011373852356</v>
      </c>
      <c r="AY95">
        <f t="shared" si="63"/>
        <v>0.20825805714492845</v>
      </c>
      <c r="AZ95">
        <f t="shared" si="64"/>
        <v>-2.6627943406404897E-2</v>
      </c>
      <c r="BA95">
        <f t="shared" si="65"/>
        <v>0.52192384137760595</v>
      </c>
      <c r="BB95">
        <f t="shared" si="66"/>
        <v>-0.78799891875496986</v>
      </c>
      <c r="BC95">
        <f t="shared" si="67"/>
        <v>0.63370974311188122</v>
      </c>
      <c r="BD95">
        <f t="shared" si="68"/>
        <v>0.32790250488219613</v>
      </c>
      <c r="BE95">
        <f t="shared" si="97"/>
        <v>13.717692643902572</v>
      </c>
      <c r="BF95">
        <f t="shared" si="97"/>
        <v>13.717742661224159</v>
      </c>
      <c r="BG95">
        <f t="shared" si="97"/>
        <v>13.71753568300276</v>
      </c>
      <c r="BH95">
        <f t="shared" si="97"/>
        <v>13.718392810759104</v>
      </c>
      <c r="BI95">
        <f t="shared" si="97"/>
        <v>13.714853960069783</v>
      </c>
      <c r="BJ95">
        <f t="shared" si="97"/>
        <v>13.729651547116131</v>
      </c>
      <c r="BK95">
        <f t="shared" si="97"/>
        <v>13.670706767041791</v>
      </c>
      <c r="BL95">
        <f t="shared" si="69"/>
        <v>14.259537395628328</v>
      </c>
    </row>
    <row r="96" spans="1:64" x14ac:dyDescent="0.2">
      <c r="A96" s="150" t="s">
        <v>484</v>
      </c>
      <c r="B96" s="151" t="s">
        <v>84</v>
      </c>
      <c r="C96" s="152">
        <v>36349.500999999997</v>
      </c>
      <c r="D96" s="152" t="s">
        <v>163</v>
      </c>
      <c r="E96">
        <f t="shared" si="76"/>
        <v>-1913.9734134683981</v>
      </c>
      <c r="F96">
        <f t="shared" si="77"/>
        <v>-1914</v>
      </c>
      <c r="G96">
        <f t="shared" si="89"/>
        <v>4.6101200001430698E-2</v>
      </c>
      <c r="H96">
        <f>+C96-(C$7+F96*C$8)</f>
        <v>4.6101200001430698E-2</v>
      </c>
      <c r="P96">
        <f t="shared" si="78"/>
        <v>-1.97577404906049E-2</v>
      </c>
      <c r="Q96" s="2">
        <f t="shared" si="79"/>
        <v>21331.000999999997</v>
      </c>
      <c r="R96">
        <f t="shared" si="90"/>
        <v>4.337400042733486E-3</v>
      </c>
      <c r="S96" s="6">
        <f>S$15</f>
        <v>0.2</v>
      </c>
      <c r="Z96">
        <f t="shared" si="80"/>
        <v>-1914</v>
      </c>
      <c r="AA96" s="141">
        <f t="shared" si="81"/>
        <v>4.6659891557107647E-2</v>
      </c>
      <c r="AB96" s="141">
        <f t="shared" si="91"/>
        <v>-2.0316432046281849E-2</v>
      </c>
      <c r="AC96" s="141">
        <f t="shared" si="92"/>
        <v>6.5858940492035598E-2</v>
      </c>
      <c r="AD96" s="141">
        <f t="shared" si="93"/>
        <v>-5.5869155567694895E-4</v>
      </c>
      <c r="AE96" s="141">
        <f t="shared" si="94"/>
        <v>6.2427250876945877E-8</v>
      </c>
      <c r="AF96">
        <f t="shared" si="95"/>
        <v>6.5858940492035598E-2</v>
      </c>
      <c r="AG96" s="153"/>
      <c r="AH96">
        <f t="shared" si="82"/>
        <v>6.6417632047712546E-2</v>
      </c>
      <c r="AI96">
        <f t="shared" si="83"/>
        <v>1.5215629493224387</v>
      </c>
      <c r="AJ96">
        <f t="shared" si="84"/>
        <v>0.86468027252239299</v>
      </c>
      <c r="AK96">
        <f t="shared" si="85"/>
        <v>0.282732851061684</v>
      </c>
      <c r="AL96">
        <f t="shared" si="86"/>
        <v>-2.6448444464836194</v>
      </c>
      <c r="AM96">
        <f t="shared" si="87"/>
        <v>-3.9430507648390689</v>
      </c>
      <c r="AN96" s="141">
        <f t="shared" si="96"/>
        <v>9.6796650436588827</v>
      </c>
      <c r="AO96" s="141">
        <f t="shared" si="96"/>
        <v>9.6772739242727148</v>
      </c>
      <c r="AP96" s="141">
        <f t="shared" si="96"/>
        <v>9.6731137359590829</v>
      </c>
      <c r="AQ96" s="141">
        <f t="shared" si="96"/>
        <v>9.6658860324835647</v>
      </c>
      <c r="AR96" s="141">
        <f t="shared" si="96"/>
        <v>9.6533592139001527</v>
      </c>
      <c r="AS96" s="141">
        <f t="shared" si="96"/>
        <v>9.631733062516691</v>
      </c>
      <c r="AT96" s="141">
        <f t="shared" si="96"/>
        <v>9.5946216510931031</v>
      </c>
      <c r="AU96" s="141">
        <f t="shared" si="88"/>
        <v>9.531454149691136</v>
      </c>
      <c r="AW96">
        <v>8800</v>
      </c>
      <c r="AX96">
        <f t="shared" si="62"/>
        <v>0.19249279074992542</v>
      </c>
      <c r="AY96">
        <f t="shared" si="63"/>
        <v>0.21435864756467882</v>
      </c>
      <c r="AZ96">
        <f t="shared" si="64"/>
        <v>-2.1865856814753403E-2</v>
      </c>
      <c r="BA96">
        <f t="shared" si="65"/>
        <v>0.53953102271414877</v>
      </c>
      <c r="BB96">
        <f t="shared" si="66"/>
        <v>-0.7571995529330644</v>
      </c>
      <c r="BC96">
        <f t="shared" si="67"/>
        <v>0.68224671841883111</v>
      </c>
      <c r="BD96">
        <f t="shared" si="68"/>
        <v>0.35500130592012957</v>
      </c>
      <c r="BE96">
        <f t="shared" si="97"/>
        <v>13.791332919544505</v>
      </c>
      <c r="BF96">
        <f t="shared" si="97"/>
        <v>13.791341748007264</v>
      </c>
      <c r="BG96">
        <f t="shared" si="97"/>
        <v>13.791297850168228</v>
      </c>
      <c r="BH96">
        <f t="shared" si="97"/>
        <v>13.791516176604588</v>
      </c>
      <c r="BI96">
        <f t="shared" si="97"/>
        <v>13.790431631225813</v>
      </c>
      <c r="BJ96">
        <f t="shared" si="97"/>
        <v>13.795851745906246</v>
      </c>
      <c r="BK96">
        <f t="shared" si="97"/>
        <v>13.769529843608401</v>
      </c>
      <c r="BL96">
        <f t="shared" si="69"/>
        <v>14.349476205708928</v>
      </c>
    </row>
    <row r="97" spans="1:64" x14ac:dyDescent="0.2">
      <c r="A97" s="150" t="s">
        <v>450</v>
      </c>
      <c r="B97" s="151" t="s">
        <v>84</v>
      </c>
      <c r="C97" s="152">
        <v>36349.504000000001</v>
      </c>
      <c r="D97" s="152" t="s">
        <v>163</v>
      </c>
      <c r="E97">
        <f t="shared" si="76"/>
        <v>-1913.9716833703762</v>
      </c>
      <c r="F97">
        <f t="shared" si="77"/>
        <v>-1914</v>
      </c>
      <c r="G97">
        <f t="shared" si="89"/>
        <v>4.9101200005679857E-2</v>
      </c>
      <c r="I97">
        <f>+C97-(C$7+F97*C$8)</f>
        <v>4.9101200005679857E-2</v>
      </c>
      <c r="P97">
        <f t="shared" si="78"/>
        <v>-1.97577404906049E-2</v>
      </c>
      <c r="Q97" s="2">
        <f t="shared" si="79"/>
        <v>21331.004000000001</v>
      </c>
      <c r="R97">
        <f t="shared" si="90"/>
        <v>4.7415536862708847E-3</v>
      </c>
      <c r="S97" s="6">
        <f>S$16</f>
        <v>0.1</v>
      </c>
      <c r="Z97">
        <f t="shared" si="80"/>
        <v>-1914</v>
      </c>
      <c r="AA97" s="141">
        <f t="shared" si="81"/>
        <v>4.6659891557107647E-2</v>
      </c>
      <c r="AB97" s="141">
        <f t="shared" si="91"/>
        <v>-1.7316432042032689E-2</v>
      </c>
      <c r="AC97" s="141">
        <f t="shared" si="92"/>
        <v>6.8858940496284757E-2</v>
      </c>
      <c r="AD97" s="141">
        <f t="shared" si="93"/>
        <v>2.4413084485722103E-3</v>
      </c>
      <c r="AE97" s="141">
        <f t="shared" si="94"/>
        <v>5.9599869410700527E-7</v>
      </c>
      <c r="AF97">
        <f t="shared" si="95"/>
        <v>6.8858940496284757E-2</v>
      </c>
      <c r="AG97" s="153"/>
      <c r="AH97">
        <f t="shared" si="82"/>
        <v>6.6417632047712546E-2</v>
      </c>
      <c r="AI97">
        <f t="shared" si="83"/>
        <v>1.5215629493224387</v>
      </c>
      <c r="AJ97">
        <f t="shared" si="84"/>
        <v>0.86468027252239299</v>
      </c>
      <c r="AK97">
        <f t="shared" si="85"/>
        <v>0.282732851061684</v>
      </c>
      <c r="AL97">
        <f t="shared" si="86"/>
        <v>-2.6448444464836194</v>
      </c>
      <c r="AM97">
        <f t="shared" si="87"/>
        <v>-3.9430507648390689</v>
      </c>
      <c r="AN97" s="141">
        <f t="shared" si="96"/>
        <v>9.6796650436588827</v>
      </c>
      <c r="AO97" s="141">
        <f t="shared" si="96"/>
        <v>9.6772739242727148</v>
      </c>
      <c r="AP97" s="141">
        <f t="shared" si="96"/>
        <v>9.6731137359590829</v>
      </c>
      <c r="AQ97" s="141">
        <f t="shared" si="96"/>
        <v>9.6658860324835647</v>
      </c>
      <c r="AR97" s="141">
        <f t="shared" si="96"/>
        <v>9.6533592139001527</v>
      </c>
      <c r="AS97" s="141">
        <f t="shared" si="96"/>
        <v>9.631733062516691</v>
      </c>
      <c r="AT97" s="141">
        <f t="shared" si="96"/>
        <v>9.5946216510931031</v>
      </c>
      <c r="AU97" s="141">
        <f t="shared" si="88"/>
        <v>9.531454149691136</v>
      </c>
      <c r="AW97">
        <v>9000</v>
      </c>
      <c r="AX97">
        <f t="shared" si="62"/>
        <v>0.20371421879759261</v>
      </c>
      <c r="AY97">
        <f t="shared" si="63"/>
        <v>0.22052506645320136</v>
      </c>
      <c r="AZ97">
        <f t="shared" si="64"/>
        <v>-1.6810847655608759E-2</v>
      </c>
      <c r="BA97">
        <f t="shared" si="65"/>
        <v>0.55961088743468501</v>
      </c>
      <c r="BB97">
        <f t="shared" si="66"/>
        <v>-0.72220113757530602</v>
      </c>
      <c r="BC97">
        <f t="shared" si="67"/>
        <v>0.73428238459017203</v>
      </c>
      <c r="BD97">
        <f t="shared" si="68"/>
        <v>0.38457791493496624</v>
      </c>
      <c r="BE97">
        <f t="shared" si="97"/>
        <v>13.86757680152793</v>
      </c>
      <c r="BF97">
        <f t="shared" si="97"/>
        <v>13.867576183645372</v>
      </c>
      <c r="BG97">
        <f t="shared" si="97"/>
        <v>13.867580094100353</v>
      </c>
      <c r="BH97">
        <f t="shared" si="97"/>
        <v>13.867555346546947</v>
      </c>
      <c r="BI97">
        <f t="shared" si="97"/>
        <v>13.867712000341923</v>
      </c>
      <c r="BJ97">
        <f t="shared" si="97"/>
        <v>13.866721864069136</v>
      </c>
      <c r="BK97">
        <f t="shared" si="97"/>
        <v>13.873040938852967</v>
      </c>
      <c r="BL97">
        <f t="shared" si="69"/>
        <v>14.439415015789532</v>
      </c>
    </row>
    <row r="98" spans="1:64" x14ac:dyDescent="0.2">
      <c r="A98" s="150" t="s">
        <v>450</v>
      </c>
      <c r="B98" s="151" t="s">
        <v>84</v>
      </c>
      <c r="C98" s="152">
        <v>36375.506999999998</v>
      </c>
      <c r="D98" s="152" t="s">
        <v>163</v>
      </c>
      <c r="E98">
        <f t="shared" si="76"/>
        <v>-1898.9757704385988</v>
      </c>
      <c r="F98">
        <f t="shared" si="77"/>
        <v>-1899</v>
      </c>
      <c r="G98">
        <f t="shared" si="89"/>
        <v>4.201420000026701E-2</v>
      </c>
      <c r="I98">
        <f>+C98-(C$7+F98*C$8)</f>
        <v>4.201420000026701E-2</v>
      </c>
      <c r="P98">
        <f t="shared" si="78"/>
        <v>-1.9562024829385447E-2</v>
      </c>
      <c r="Q98" s="2">
        <f t="shared" si="79"/>
        <v>21357.006999999998</v>
      </c>
      <c r="R98">
        <f t="shared" si="90"/>
        <v>3.7916314642719075E-3</v>
      </c>
      <c r="S98" s="6">
        <f>S$16</f>
        <v>0.1</v>
      </c>
      <c r="Z98">
        <f t="shared" si="80"/>
        <v>-1899</v>
      </c>
      <c r="AA98" s="141">
        <f t="shared" si="81"/>
        <v>4.6549745452118999E-2</v>
      </c>
      <c r="AB98" s="141">
        <f t="shared" si="91"/>
        <v>-2.4097570281237435E-2</v>
      </c>
      <c r="AC98" s="141">
        <f t="shared" si="92"/>
        <v>6.1576224829652457E-2</v>
      </c>
      <c r="AD98" s="141">
        <f t="shared" si="93"/>
        <v>-4.5355454518519883E-3</v>
      </c>
      <c r="AE98" s="141">
        <f t="shared" si="94"/>
        <v>2.0571172545815261E-6</v>
      </c>
      <c r="AF98">
        <f t="shared" si="95"/>
        <v>6.1576224829652457E-2</v>
      </c>
      <c r="AG98" s="153"/>
      <c r="AH98">
        <f t="shared" si="82"/>
        <v>6.6111770281504445E-2</v>
      </c>
      <c r="AI98">
        <f t="shared" si="83"/>
        <v>1.5129875201386682</v>
      </c>
      <c r="AJ98">
        <f t="shared" si="84"/>
        <v>0.84947159121614779</v>
      </c>
      <c r="AK98">
        <f t="shared" si="85"/>
        <v>0.29800936119083338</v>
      </c>
      <c r="AL98">
        <f t="shared" si="86"/>
        <v>-2.6153139394544689</v>
      </c>
      <c r="AM98">
        <f t="shared" si="87"/>
        <v>-3.7121469977304895</v>
      </c>
      <c r="AN98" s="141">
        <f t="shared" si="96"/>
        <v>9.6953324065066919</v>
      </c>
      <c r="AO98" s="141">
        <f t="shared" si="96"/>
        <v>9.6928369383132509</v>
      </c>
      <c r="AP98" s="141">
        <f t="shared" si="96"/>
        <v>9.6884774348206779</v>
      </c>
      <c r="AQ98" s="141">
        <f t="shared" si="96"/>
        <v>9.6808737585694153</v>
      </c>
      <c r="AR98" s="141">
        <f t="shared" si="96"/>
        <v>9.6676475691421473</v>
      </c>
      <c r="AS98" s="141">
        <f t="shared" si="96"/>
        <v>9.6447426691261633</v>
      </c>
      <c r="AT98" s="141">
        <f t="shared" si="96"/>
        <v>9.6053446759970207</v>
      </c>
      <c r="AU98" s="141">
        <f t="shared" si="88"/>
        <v>9.5381995604471825</v>
      </c>
      <c r="AW98">
        <v>9200</v>
      </c>
      <c r="AX98">
        <f t="shared" ref="AX98:AX108" si="98">AB$3+AB$4*AW98+AB$5*AW98^2+AZ98</f>
        <v>0.21530233389802661</v>
      </c>
      <c r="AY98">
        <f t="shared" ref="AY98:AY108" si="99">AB$3+AB$4*AW98+AB$5*AW98^2</f>
        <v>0.22675731381049596</v>
      </c>
      <c r="AZ98">
        <f t="shared" ref="AZ98:AZ108" si="100">$AB$6*($AB$11/BA98*BB98+$AB$12)</f>
        <v>-1.1454979912469351E-2</v>
      </c>
      <c r="BA98">
        <f t="shared" ref="BA98:BA108" si="101">1+$AB$7*COS(BC98)</f>
        <v>0.58263084251003316</v>
      </c>
      <c r="BB98">
        <f t="shared" ref="BB98:BB108" si="102">SIN(BC98+RADIANS($AB$9))</f>
        <v>-0.68221620271955796</v>
      </c>
      <c r="BC98">
        <f t="shared" ref="BC98:BC108" si="103">2*ATAN(BD98)</f>
        <v>0.79047224941176109</v>
      </c>
      <c r="BD98">
        <f t="shared" ref="BD98:BD108" si="104">SQRT((1+$AB$7)/(1-$AB$7))*TAN(BE98/2)</f>
        <v>0.4171890263761146</v>
      </c>
      <c r="BE98">
        <f t="shared" si="97"/>
        <v>13.946803872741112</v>
      </c>
      <c r="BF98">
        <f t="shared" si="97"/>
        <v>13.946803247860283</v>
      </c>
      <c r="BG98">
        <f t="shared" si="97"/>
        <v>13.946808814528397</v>
      </c>
      <c r="BH98">
        <f t="shared" si="97"/>
        <v>13.946759230266103</v>
      </c>
      <c r="BI98">
        <f t="shared" si="97"/>
        <v>13.947201344921128</v>
      </c>
      <c r="BJ98">
        <f t="shared" si="97"/>
        <v>13.943294409880668</v>
      </c>
      <c r="BK98">
        <f t="shared" si="97"/>
        <v>13.981130340687416</v>
      </c>
      <c r="BL98">
        <f t="shared" ref="BL98:BL108" si="105">RADIANS($AB$9)+$AB$18*(AW98-AB$15)</f>
        <v>14.529353825870132</v>
      </c>
    </row>
    <row r="99" spans="1:64" x14ac:dyDescent="0.2">
      <c r="A99" s="150" t="s">
        <v>450</v>
      </c>
      <c r="B99" s="151" t="s">
        <v>84</v>
      </c>
      <c r="C99" s="152">
        <v>36389.385000000002</v>
      </c>
      <c r="D99" s="152" t="s">
        <v>163</v>
      </c>
      <c r="E99">
        <f t="shared" si="76"/>
        <v>-1890.9723370014074</v>
      </c>
      <c r="F99">
        <f t="shared" si="77"/>
        <v>-1891</v>
      </c>
      <c r="G99">
        <f t="shared" si="89"/>
        <v>4.7967800004698802E-2</v>
      </c>
      <c r="I99">
        <f>+C99-(C$7+F99*C$8)</f>
        <v>4.7967800004698802E-2</v>
      </c>
      <c r="P99">
        <f t="shared" si="78"/>
        <v>-1.9457491737923566E-2</v>
      </c>
      <c r="Q99" s="2">
        <f t="shared" si="79"/>
        <v>21370.885000000002</v>
      </c>
      <c r="R99">
        <f t="shared" si="90"/>
        <v>4.5461699665777398E-3</v>
      </c>
      <c r="S99" s="6">
        <f>S$16</f>
        <v>0.1</v>
      </c>
      <c r="Z99">
        <f t="shared" si="80"/>
        <v>-1891</v>
      </c>
      <c r="AA99" s="141">
        <f t="shared" si="81"/>
        <v>4.6485167572668559E-2</v>
      </c>
      <c r="AB99" s="141">
        <f t="shared" si="91"/>
        <v>-1.797485930589332E-2</v>
      </c>
      <c r="AC99" s="141">
        <f t="shared" si="92"/>
        <v>6.7425291742622365E-2</v>
      </c>
      <c r="AD99" s="141">
        <f t="shared" si="93"/>
        <v>1.4826324320302425E-3</v>
      </c>
      <c r="AE99" s="141">
        <f t="shared" si="94"/>
        <v>2.1981989285079118E-7</v>
      </c>
      <c r="AF99">
        <f t="shared" si="95"/>
        <v>6.7425291742622365E-2</v>
      </c>
      <c r="AG99" s="153"/>
      <c r="AH99">
        <f t="shared" si="82"/>
        <v>6.5942659310592122E-2</v>
      </c>
      <c r="AI99">
        <f t="shared" si="83"/>
        <v>1.5082700371031676</v>
      </c>
      <c r="AJ99">
        <f t="shared" si="84"/>
        <v>0.84112632053584635</v>
      </c>
      <c r="AK99">
        <f t="shared" si="85"/>
        <v>0.30598585679494023</v>
      </c>
      <c r="AL99">
        <f t="shared" si="86"/>
        <v>-2.5996933286578523</v>
      </c>
      <c r="AM99">
        <f t="shared" si="87"/>
        <v>-3.5999607430968275</v>
      </c>
      <c r="AN99" s="141">
        <f t="shared" si="96"/>
        <v>9.7036564932441589</v>
      </c>
      <c r="AO99" s="141">
        <f t="shared" si="96"/>
        <v>9.7011084512171077</v>
      </c>
      <c r="AP99" s="141">
        <f t="shared" si="96"/>
        <v>9.6966469643229782</v>
      </c>
      <c r="AQ99" s="141">
        <f t="shared" si="96"/>
        <v>9.6888484184157306</v>
      </c>
      <c r="AR99" s="141">
        <f t="shared" si="96"/>
        <v>9.6752558618377922</v>
      </c>
      <c r="AS99" s="141">
        <f t="shared" si="96"/>
        <v>9.651675441040755</v>
      </c>
      <c r="AT99" s="141">
        <f t="shared" si="96"/>
        <v>9.611062384909971</v>
      </c>
      <c r="AU99" s="141">
        <f t="shared" si="88"/>
        <v>9.5417971128504071</v>
      </c>
      <c r="AW99">
        <v>9400</v>
      </c>
      <c r="AX99">
        <f t="shared" si="98"/>
        <v>0.22726438562221393</v>
      </c>
      <c r="AY99">
        <f t="shared" si="99"/>
        <v>0.23305538963656272</v>
      </c>
      <c r="AZ99">
        <f t="shared" si="100"/>
        <v>-5.7910040143487823E-3</v>
      </c>
      <c r="BA99">
        <f t="shared" si="101"/>
        <v>0.60918435498546608</v>
      </c>
      <c r="BB99">
        <f t="shared" si="102"/>
        <v>-0.63624693885155992</v>
      </c>
      <c r="BC99">
        <f t="shared" si="103"/>
        <v>0.85163800344639584</v>
      </c>
      <c r="BD99">
        <f t="shared" si="104"/>
        <v>0.45357027762456092</v>
      </c>
      <c r="BE99">
        <f t="shared" si="97"/>
        <v>14.029463252771517</v>
      </c>
      <c r="BF99">
        <f t="shared" si="97"/>
        <v>14.029463201533511</v>
      </c>
      <c r="BG99">
        <f t="shared" si="97"/>
        <v>14.02946400497231</v>
      </c>
      <c r="BH99">
        <f t="shared" si="97"/>
        <v>14.029451407317778</v>
      </c>
      <c r="BI99">
        <f t="shared" si="97"/>
        <v>14.029649103587463</v>
      </c>
      <c r="BJ99">
        <f t="shared" si="97"/>
        <v>14.026587219790784</v>
      </c>
      <c r="BK99">
        <f t="shared" si="97"/>
        <v>14.093651328106644</v>
      </c>
      <c r="BL99">
        <f t="shared" si="105"/>
        <v>14.619292635950732</v>
      </c>
    </row>
    <row r="100" spans="1:64" x14ac:dyDescent="0.2">
      <c r="A100" s="150" t="s">
        <v>450</v>
      </c>
      <c r="B100" s="151" t="s">
        <v>84</v>
      </c>
      <c r="C100" s="152">
        <v>36401.517</v>
      </c>
      <c r="D100" s="152" t="s">
        <v>163</v>
      </c>
      <c r="E100">
        <f t="shared" si="76"/>
        <v>-1883.9758206114402</v>
      </c>
      <c r="F100">
        <f t="shared" si="77"/>
        <v>-1884</v>
      </c>
      <c r="G100">
        <f t="shared" si="89"/>
        <v>4.192719999991823E-2</v>
      </c>
      <c r="I100">
        <f>+C100-(C$7+F100*C$8)</f>
        <v>4.192719999991823E-2</v>
      </c>
      <c r="P100">
        <f t="shared" si="78"/>
        <v>-1.9365938883029149E-2</v>
      </c>
      <c r="Q100" s="2">
        <f t="shared" si="79"/>
        <v>21383.017</v>
      </c>
      <c r="R100">
        <f t="shared" si="90"/>
        <v>3.7568488741242757E-3</v>
      </c>
      <c r="S100" s="6">
        <f>S$16</f>
        <v>0.1</v>
      </c>
      <c r="Z100">
        <f t="shared" si="80"/>
        <v>-1884</v>
      </c>
      <c r="AA100" s="141">
        <f t="shared" si="81"/>
        <v>4.6425394155264796E-2</v>
      </c>
      <c r="AB100" s="141">
        <f t="shared" si="91"/>
        <v>-2.3864133038375715E-2</v>
      </c>
      <c r="AC100" s="141">
        <f t="shared" si="92"/>
        <v>6.1293138882947379E-2</v>
      </c>
      <c r="AD100" s="141">
        <f t="shared" si="93"/>
        <v>-4.498194155346566E-3</v>
      </c>
      <c r="AE100" s="141">
        <f t="shared" si="94"/>
        <v>2.0233750659194005E-6</v>
      </c>
      <c r="AF100">
        <f t="shared" si="95"/>
        <v>6.1293138882947379E-2</v>
      </c>
      <c r="AG100" s="153"/>
      <c r="AH100">
        <f t="shared" si="82"/>
        <v>6.5791333038293945E-2</v>
      </c>
      <c r="AI100">
        <f t="shared" si="83"/>
        <v>1.5040640617617336</v>
      </c>
      <c r="AJ100">
        <f t="shared" si="84"/>
        <v>0.83369742854586593</v>
      </c>
      <c r="AK100">
        <f t="shared" si="85"/>
        <v>0.31286610045777163</v>
      </c>
      <c r="AL100">
        <f t="shared" si="86"/>
        <v>-2.5861007059500922</v>
      </c>
      <c r="AM100">
        <f t="shared" si="87"/>
        <v>-3.5073505741198323</v>
      </c>
      <c r="AN100" s="141">
        <f t="shared" si="96"/>
        <v>9.7109213511880697</v>
      </c>
      <c r="AO100" s="141">
        <f t="shared" si="96"/>
        <v>9.7083290916385661</v>
      </c>
      <c r="AP100" s="141">
        <f t="shared" si="96"/>
        <v>9.7037808863155295</v>
      </c>
      <c r="AQ100" s="141">
        <f t="shared" si="96"/>
        <v>9.6958151401144779</v>
      </c>
      <c r="AR100" s="141">
        <f t="shared" si="96"/>
        <v>9.6819059169512673</v>
      </c>
      <c r="AS100" s="141">
        <f t="shared" si="96"/>
        <v>9.6577382457311796</v>
      </c>
      <c r="AT100" s="141">
        <f t="shared" si="96"/>
        <v>9.616064645771738</v>
      </c>
      <c r="AU100" s="141">
        <f t="shared" si="88"/>
        <v>9.5449449712032273</v>
      </c>
      <c r="AW100">
        <v>9600</v>
      </c>
      <c r="AX100">
        <f t="shared" si="98"/>
        <v>0.2396063082905576</v>
      </c>
      <c r="AY100">
        <f t="shared" si="99"/>
        <v>0.23941929393140157</v>
      </c>
      <c r="AZ100">
        <f t="shared" si="100"/>
        <v>1.8701435915601924E-4</v>
      </c>
      <c r="BA100">
        <f t="shared" si="101"/>
        <v>0.6400339872785632</v>
      </c>
      <c r="BB100">
        <f t="shared" si="102"/>
        <v>-0.58301410031332723</v>
      </c>
      <c r="BC100">
        <f t="shared" si="103"/>
        <v>0.91882812194447272</v>
      </c>
      <c r="BD100">
        <f t="shared" si="104"/>
        <v>0.49471921165073807</v>
      </c>
      <c r="BE100">
        <f t="shared" si="97"/>
        <v>14.116096105243379</v>
      </c>
      <c r="BF100">
        <f t="shared" si="97"/>
        <v>14.116096105278217</v>
      </c>
      <c r="BG100">
        <f t="shared" si="97"/>
        <v>14.116096102491191</v>
      </c>
      <c r="BH100">
        <f t="shared" si="97"/>
        <v>14.116096325459655</v>
      </c>
      <c r="BI100">
        <f t="shared" si="97"/>
        <v>14.116078494921707</v>
      </c>
      <c r="BJ100">
        <f t="shared" si="97"/>
        <v>14.117555496622758</v>
      </c>
      <c r="BK100">
        <f t="shared" si="97"/>
        <v>14.210421357213363</v>
      </c>
      <c r="BL100">
        <f t="shared" si="105"/>
        <v>14.709231446031332</v>
      </c>
    </row>
    <row r="101" spans="1:64" x14ac:dyDescent="0.2">
      <c r="A101" s="150" t="s">
        <v>521</v>
      </c>
      <c r="B101" s="151" t="s">
        <v>84</v>
      </c>
      <c r="C101" s="152">
        <v>36727.523000000001</v>
      </c>
      <c r="D101" s="152" t="s">
        <v>163</v>
      </c>
      <c r="E101">
        <f t="shared" si="76"/>
        <v>-1695.9683756536431</v>
      </c>
      <c r="F101">
        <f t="shared" si="77"/>
        <v>-1696</v>
      </c>
      <c r="G101">
        <f t="shared" si="89"/>
        <v>5.4836800001794472E-2</v>
      </c>
      <c r="H101">
        <f>+C101-(C$7+F101*C$8)</f>
        <v>5.4836800001794472E-2</v>
      </c>
      <c r="P101">
        <f t="shared" si="78"/>
        <v>-1.6876924884335804E-2</v>
      </c>
      <c r="Q101" s="2">
        <f t="shared" si="79"/>
        <v>21709.023000000001</v>
      </c>
      <c r="R101">
        <f t="shared" si="90"/>
        <v>5.1428583370435807E-3</v>
      </c>
      <c r="S101" s="6">
        <f>S$15</f>
        <v>0.2</v>
      </c>
      <c r="Z101">
        <f t="shared" si="80"/>
        <v>-1696</v>
      </c>
      <c r="AA101" s="141">
        <f t="shared" si="81"/>
        <v>4.3832994733083719E-2</v>
      </c>
      <c r="AB101" s="141">
        <f t="shared" si="91"/>
        <v>-5.873119615625054E-3</v>
      </c>
      <c r="AC101" s="141">
        <f t="shared" si="92"/>
        <v>7.1713724886130273E-2</v>
      </c>
      <c r="AD101" s="141">
        <f t="shared" si="93"/>
        <v>1.1003805268710753E-2</v>
      </c>
      <c r="AE101" s="141">
        <f t="shared" si="94"/>
        <v>2.4216746078341309E-5</v>
      </c>
      <c r="AF101">
        <f t="shared" si="95"/>
        <v>7.1713724886130273E-2</v>
      </c>
      <c r="AG101" s="153"/>
      <c r="AH101">
        <f t="shared" si="82"/>
        <v>6.0709919617419526E-2</v>
      </c>
      <c r="AI101">
        <f t="shared" si="83"/>
        <v>1.3728018227178518</v>
      </c>
      <c r="AJ101">
        <f t="shared" si="84"/>
        <v>0.60514221825096914</v>
      </c>
      <c r="AK101">
        <f t="shared" si="85"/>
        <v>0.46150252020290916</v>
      </c>
      <c r="AL101">
        <f t="shared" si="86"/>
        <v>-2.2502754172885573</v>
      </c>
      <c r="AM101">
        <f t="shared" si="87"/>
        <v>-2.0933122046539721</v>
      </c>
      <c r="AN101" s="141">
        <f t="shared" ref="AN101:AT110" si="106">$AU101+$AB$7*SIN(AO101)</f>
        <v>9.8984506448206702</v>
      </c>
      <c r="AO101" s="141">
        <f t="shared" si="106"/>
        <v>9.8953086961310088</v>
      </c>
      <c r="AP101" s="141">
        <f t="shared" si="106"/>
        <v>9.8893759031977009</v>
      </c>
      <c r="AQ101" s="141">
        <f t="shared" si="106"/>
        <v>9.8782209625459849</v>
      </c>
      <c r="AR101" s="141">
        <f t="shared" si="106"/>
        <v>9.8574087210765899</v>
      </c>
      <c r="AS101" s="141">
        <f t="shared" si="106"/>
        <v>9.8190973483468103</v>
      </c>
      <c r="AT101" s="141">
        <f t="shared" si="106"/>
        <v>9.750088392968852</v>
      </c>
      <c r="AU101" s="141">
        <f t="shared" si="88"/>
        <v>9.6294874526789922</v>
      </c>
      <c r="AW101">
        <v>9800</v>
      </c>
      <c r="AX101">
        <f t="shared" si="98"/>
        <v>0.252331536164138</v>
      </c>
      <c r="AY101">
        <f t="shared" si="99"/>
        <v>0.24584902669501257</v>
      </c>
      <c r="AZ101">
        <f t="shared" si="100"/>
        <v>6.4825094691254382E-3</v>
      </c>
      <c r="BA101">
        <f t="shared" si="101"/>
        <v>0.67617077640276158</v>
      </c>
      <c r="BB101">
        <f t="shared" si="102"/>
        <v>-0.52085941614142328</v>
      </c>
      <c r="BC101">
        <f t="shared" si="103"/>
        <v>0.99340432599590101</v>
      </c>
      <c r="BD101">
        <f t="shared" si="104"/>
        <v>0.54202811052327915</v>
      </c>
      <c r="BE101">
        <f t="shared" si="97"/>
        <v>14.207364335224362</v>
      </c>
      <c r="BF101">
        <f t="shared" si="97"/>
        <v>14.207364365030122</v>
      </c>
      <c r="BG101">
        <f t="shared" si="97"/>
        <v>14.207365081310948</v>
      </c>
      <c r="BH101">
        <f t="shared" si="97"/>
        <v>14.207382292508766</v>
      </c>
      <c r="BI101">
        <f t="shared" si="97"/>
        <v>14.207794593724621</v>
      </c>
      <c r="BJ101">
        <f t="shared" si="97"/>
        <v>14.217038823402419</v>
      </c>
      <c r="BK101">
        <f t="shared" si="97"/>
        <v>14.331223536818731</v>
      </c>
      <c r="BL101">
        <f t="shared" si="105"/>
        <v>14.799170256111935</v>
      </c>
    </row>
    <row r="102" spans="1:64" x14ac:dyDescent="0.2">
      <c r="A102" s="150" t="s">
        <v>450</v>
      </c>
      <c r="B102" s="151" t="s">
        <v>84</v>
      </c>
      <c r="C102" s="152">
        <v>36753.525999999998</v>
      </c>
      <c r="D102" s="152" t="s">
        <v>163</v>
      </c>
      <c r="E102">
        <f t="shared" si="76"/>
        <v>-1680.9724627218657</v>
      </c>
      <c r="F102">
        <f t="shared" si="77"/>
        <v>-1681</v>
      </c>
      <c r="G102">
        <f t="shared" si="89"/>
        <v>4.7749800003657583E-2</v>
      </c>
      <c r="I102">
        <f t="shared" ref="I102:I114" si="107">+C102-(C$7+F102*C$8)</f>
        <v>4.7749800003657583E-2</v>
      </c>
      <c r="P102">
        <f t="shared" si="78"/>
        <v>-1.6675827745794222E-2</v>
      </c>
      <c r="Q102" s="2">
        <f t="shared" si="79"/>
        <v>21735.025999999998</v>
      </c>
      <c r="R102">
        <f t="shared" si="90"/>
        <v>4.1506615109109342E-3</v>
      </c>
      <c r="S102" s="6">
        <f t="shared" ref="S102:S114" si="108">S$16</f>
        <v>0.1</v>
      </c>
      <c r="Z102">
        <f t="shared" si="80"/>
        <v>-1681</v>
      </c>
      <c r="AA102" s="141">
        <f t="shared" si="81"/>
        <v>4.355772076192034E-2</v>
      </c>
      <c r="AB102" s="141">
        <f t="shared" si="91"/>
        <v>-1.248374850405698E-2</v>
      </c>
      <c r="AC102" s="141">
        <f t="shared" si="92"/>
        <v>6.4425627749451805E-2</v>
      </c>
      <c r="AD102" s="141">
        <f t="shared" si="93"/>
        <v>4.1920792417372427E-3</v>
      </c>
      <c r="AE102" s="141">
        <f t="shared" si="94"/>
        <v>1.7573528369004298E-6</v>
      </c>
      <c r="AF102">
        <f t="shared" si="95"/>
        <v>6.4425627749451805E-2</v>
      </c>
      <c r="AG102" s="153"/>
      <c r="AH102">
        <f t="shared" si="82"/>
        <v>6.0233548507714563E-2</v>
      </c>
      <c r="AI102">
        <f t="shared" si="83"/>
        <v>1.361513761017253</v>
      </c>
      <c r="AJ102">
        <f t="shared" si="84"/>
        <v>0.58568082519381359</v>
      </c>
      <c r="AK102">
        <f t="shared" si="85"/>
        <v>0.47039725314945208</v>
      </c>
      <c r="AL102">
        <f t="shared" si="86"/>
        <v>-2.2260506884143081</v>
      </c>
      <c r="AM102">
        <f t="shared" si="87"/>
        <v>-2.0297329330181477</v>
      </c>
      <c r="AN102" s="141">
        <f t="shared" si="106"/>
        <v>9.9127144703443655</v>
      </c>
      <c r="AO102" s="141">
        <f t="shared" si="106"/>
        <v>9.9095789721822882</v>
      </c>
      <c r="AP102" s="141">
        <f t="shared" si="106"/>
        <v>9.9036148296196824</v>
      </c>
      <c r="AQ102" s="141">
        <f t="shared" si="106"/>
        <v>9.8923207207178496</v>
      </c>
      <c r="AR102" s="141">
        <f t="shared" si="106"/>
        <v>9.8711068626046412</v>
      </c>
      <c r="AS102" s="141">
        <f t="shared" si="106"/>
        <v>9.8318249125527508</v>
      </c>
      <c r="AT102" s="141">
        <f t="shared" si="106"/>
        <v>9.7607493022745384</v>
      </c>
      <c r="AU102" s="141">
        <f t="shared" si="88"/>
        <v>9.6362328634350369</v>
      </c>
      <c r="AW102">
        <v>10000</v>
      </c>
      <c r="AX102">
        <f t="shared" si="98"/>
        <v>0.26543887143118255</v>
      </c>
      <c r="AY102">
        <f t="shared" si="99"/>
        <v>0.25234458792739567</v>
      </c>
      <c r="AZ102">
        <f t="shared" si="100"/>
        <v>1.3094283503786873E-2</v>
      </c>
      <c r="BA102">
        <f t="shared" si="101"/>
        <v>0.71889543467866823</v>
      </c>
      <c r="BB102">
        <f t="shared" si="102"/>
        <v>-0.44761309122692372</v>
      </c>
      <c r="BC102">
        <f t="shared" si="103"/>
        <v>1.077167422697759</v>
      </c>
      <c r="BD102">
        <f t="shared" si="104"/>
        <v>0.59750607126091759</v>
      </c>
      <c r="BE102">
        <f t="shared" ref="BE102:BK108" si="109">$BL102+$AB$7*SIN(BF102)</f>
        <v>14.304088050581644</v>
      </c>
      <c r="BF102">
        <f t="shared" si="109"/>
        <v>14.304090022646132</v>
      </c>
      <c r="BG102">
        <f t="shared" si="109"/>
        <v>14.304110028054005</v>
      </c>
      <c r="BH102">
        <f t="shared" si="109"/>
        <v>14.304312836793613</v>
      </c>
      <c r="BI102">
        <f t="shared" si="109"/>
        <v>14.306355253710024</v>
      </c>
      <c r="BJ102">
        <f t="shared" si="109"/>
        <v>14.32570596663547</v>
      </c>
      <c r="BK102">
        <f t="shared" si="109"/>
        <v>14.455808381690565</v>
      </c>
      <c r="BL102">
        <f t="shared" si="105"/>
        <v>14.889109066192535</v>
      </c>
    </row>
    <row r="103" spans="1:64" x14ac:dyDescent="0.2">
      <c r="A103" s="150" t="s">
        <v>450</v>
      </c>
      <c r="B103" s="151" t="s">
        <v>84</v>
      </c>
      <c r="C103" s="152">
        <v>36760.462</v>
      </c>
      <c r="D103" s="152" t="s">
        <v>163</v>
      </c>
      <c r="E103">
        <f t="shared" si="76"/>
        <v>-1676.9724761012894</v>
      </c>
      <c r="F103">
        <f t="shared" si="77"/>
        <v>-1677</v>
      </c>
      <c r="G103">
        <f t="shared" si="89"/>
        <v>4.772660000162432E-2</v>
      </c>
      <c r="I103">
        <f t="shared" si="107"/>
        <v>4.772660000162432E-2</v>
      </c>
      <c r="P103">
        <f t="shared" si="78"/>
        <v>-1.6622139305137801E-2</v>
      </c>
      <c r="Q103" s="2">
        <f t="shared" si="79"/>
        <v>21741.962</v>
      </c>
      <c r="R103">
        <f t="shared" si="90"/>
        <v>4.1407602503696324E-3</v>
      </c>
      <c r="S103" s="6">
        <f t="shared" si="108"/>
        <v>0.1</v>
      </c>
      <c r="Z103">
        <f t="shared" si="80"/>
        <v>-1677</v>
      </c>
      <c r="AA103" s="141">
        <f t="shared" si="81"/>
        <v>4.3482937257115453E-2</v>
      </c>
      <c r="AB103" s="141">
        <f t="shared" si="91"/>
        <v>-1.2378476560628932E-2</v>
      </c>
      <c r="AC103" s="141">
        <f t="shared" si="92"/>
        <v>6.4348739306762118E-2</v>
      </c>
      <c r="AD103" s="141">
        <f t="shared" si="93"/>
        <v>4.2436627445088665E-3</v>
      </c>
      <c r="AE103" s="141">
        <f t="shared" si="94"/>
        <v>1.8008673489132528E-6</v>
      </c>
      <c r="AF103">
        <f t="shared" si="95"/>
        <v>6.4348739306762118E-2</v>
      </c>
      <c r="AG103" s="153"/>
      <c r="AH103">
        <f t="shared" si="82"/>
        <v>6.0105076562253251E-2</v>
      </c>
      <c r="AI103">
        <f t="shared" si="83"/>
        <v>1.358498371539989</v>
      </c>
      <c r="AJ103">
        <f t="shared" si="84"/>
        <v>0.58048576733005841</v>
      </c>
      <c r="AK103">
        <f t="shared" si="85"/>
        <v>0.47269936828661518</v>
      </c>
      <c r="AL103">
        <f t="shared" si="86"/>
        <v>-2.21965605368985</v>
      </c>
      <c r="AM103">
        <f t="shared" si="87"/>
        <v>-2.0134687513784937</v>
      </c>
      <c r="AN103" s="141">
        <f t="shared" si="106"/>
        <v>9.9164995380624372</v>
      </c>
      <c r="AO103" s="141">
        <f t="shared" si="106"/>
        <v>9.9133668679120159</v>
      </c>
      <c r="AP103" s="141">
        <f t="shared" si="106"/>
        <v>9.9073962454541782</v>
      </c>
      <c r="AQ103" s="141">
        <f t="shared" si="106"/>
        <v>9.8960679524294726</v>
      </c>
      <c r="AR103" s="141">
        <f t="shared" si="106"/>
        <v>9.8747510048663063</v>
      </c>
      <c r="AS103" s="141">
        <f t="shared" si="106"/>
        <v>9.8352146720359794</v>
      </c>
      <c r="AT103" s="141">
        <f t="shared" si="106"/>
        <v>9.7635912619238354</v>
      </c>
      <c r="AU103" s="141">
        <f t="shared" si="88"/>
        <v>9.6380316396366492</v>
      </c>
      <c r="AW103">
        <v>10200</v>
      </c>
      <c r="AX103">
        <f t="shared" si="98"/>
        <v>0.27891895110750226</v>
      </c>
      <c r="AY103">
        <f t="shared" si="99"/>
        <v>0.25890597762855094</v>
      </c>
      <c r="AZ103">
        <f t="shared" si="100"/>
        <v>2.0012973478951323E-2</v>
      </c>
      <c r="BA103">
        <f t="shared" si="101"/>
        <v>0.76992781003873156</v>
      </c>
      <c r="BB103">
        <f t="shared" si="102"/>
        <v>-0.36041702576637369</v>
      </c>
      <c r="BC103">
        <f t="shared" si="103"/>
        <v>1.172546803586263</v>
      </c>
      <c r="BD103">
        <f t="shared" si="104"/>
        <v>0.66417180439263357</v>
      </c>
      <c r="BE103">
        <f t="shared" si="109"/>
        <v>14.407298519413473</v>
      </c>
      <c r="BF103">
        <f t="shared" si="109"/>
        <v>14.407319484328927</v>
      </c>
      <c r="BG103">
        <f t="shared" si="109"/>
        <v>14.407451865310984</v>
      </c>
      <c r="BH103">
        <f t="shared" si="109"/>
        <v>14.408286316358263</v>
      </c>
      <c r="BI103">
        <f t="shared" si="109"/>
        <v>14.413489626365957</v>
      </c>
      <c r="BJ103">
        <f t="shared" si="109"/>
        <v>14.444001040211596</v>
      </c>
      <c r="BK103">
        <f t="shared" si="109"/>
        <v>14.583895829276821</v>
      </c>
      <c r="BL103">
        <f t="shared" si="105"/>
        <v>14.979047876273135</v>
      </c>
    </row>
    <row r="104" spans="1:64" x14ac:dyDescent="0.2">
      <c r="A104" s="150" t="s">
        <v>450</v>
      </c>
      <c r="B104" s="151" t="s">
        <v>84</v>
      </c>
      <c r="C104" s="152">
        <v>36807.281000000003</v>
      </c>
      <c r="D104" s="152" t="s">
        <v>163</v>
      </c>
      <c r="E104">
        <f t="shared" si="76"/>
        <v>-1649.9719897130644</v>
      </c>
      <c r="F104">
        <f t="shared" si="77"/>
        <v>-1650</v>
      </c>
      <c r="G104">
        <f t="shared" si="89"/>
        <v>4.8570000006293412E-2</v>
      </c>
      <c r="I104">
        <f t="shared" si="107"/>
        <v>4.8570000006293412E-2</v>
      </c>
      <c r="P104">
        <f t="shared" si="78"/>
        <v>-1.6259053600352437E-2</v>
      </c>
      <c r="Q104" s="2">
        <f t="shared" si="79"/>
        <v>21788.781000000003</v>
      </c>
      <c r="R104">
        <f t="shared" si="90"/>
        <v>4.2028061915333603E-3</v>
      </c>
      <c r="S104" s="6">
        <f t="shared" si="108"/>
        <v>0.1</v>
      </c>
      <c r="Z104">
        <f t="shared" si="80"/>
        <v>-1650</v>
      </c>
      <c r="AA104" s="141">
        <f t="shared" si="81"/>
        <v>4.2963759330951437E-2</v>
      </c>
      <c r="AB104" s="141">
        <f t="shared" si="91"/>
        <v>-1.0652812925010462E-2</v>
      </c>
      <c r="AC104" s="141">
        <f t="shared" si="92"/>
        <v>6.4829053606645842E-2</v>
      </c>
      <c r="AD104" s="141">
        <f t="shared" si="93"/>
        <v>5.6062406753419752E-3</v>
      </c>
      <c r="AE104" s="141">
        <f t="shared" si="94"/>
        <v>3.1429934509858849E-6</v>
      </c>
      <c r="AF104">
        <f t="shared" si="95"/>
        <v>6.4829053606645842E-2</v>
      </c>
      <c r="AG104" s="153"/>
      <c r="AH104">
        <f t="shared" si="82"/>
        <v>5.9222812931303874E-2</v>
      </c>
      <c r="AI104">
        <f t="shared" si="83"/>
        <v>1.3381167268155674</v>
      </c>
      <c r="AJ104">
        <f t="shared" si="84"/>
        <v>0.54540979622916996</v>
      </c>
      <c r="AK104">
        <f t="shared" si="85"/>
        <v>0.48748626054783956</v>
      </c>
      <c r="AL104">
        <f t="shared" si="86"/>
        <v>-2.1772088772693716</v>
      </c>
      <c r="AM104">
        <f t="shared" si="87"/>
        <v>-1.9105846410324225</v>
      </c>
      <c r="AN104" s="141">
        <f t="shared" si="106"/>
        <v>9.9418420835325811</v>
      </c>
      <c r="AO104" s="141">
        <f t="shared" si="106"/>
        <v>9.9387401701618963</v>
      </c>
      <c r="AP104" s="141">
        <f t="shared" si="106"/>
        <v>9.9327460189413177</v>
      </c>
      <c r="AQ104" s="141">
        <f t="shared" si="106"/>
        <v>9.9212190184049049</v>
      </c>
      <c r="AR104" s="141">
        <f t="shared" si="106"/>
        <v>9.8992507547748048</v>
      </c>
      <c r="AS104" s="141">
        <f t="shared" si="106"/>
        <v>9.8580472510073847</v>
      </c>
      <c r="AT104" s="141">
        <f t="shared" si="106"/>
        <v>9.7827636942474125</v>
      </c>
      <c r="AU104" s="141">
        <f t="shared" si="88"/>
        <v>9.6501733789975308</v>
      </c>
      <c r="AW104">
        <v>10400</v>
      </c>
      <c r="AX104">
        <f t="shared" si="98"/>
        <v>0.29274853657971978</v>
      </c>
      <c r="AY104">
        <f t="shared" si="99"/>
        <v>0.26553319579847828</v>
      </c>
      <c r="AZ104">
        <f t="shared" si="100"/>
        <v>2.7215340781241493E-2</v>
      </c>
      <c r="BA104">
        <f t="shared" si="101"/>
        <v>0.83154763523515274</v>
      </c>
      <c r="BB104">
        <f t="shared" si="102"/>
        <v>-0.25550148321268668</v>
      </c>
      <c r="BC104">
        <f t="shared" si="103"/>
        <v>1.2828953641719949</v>
      </c>
      <c r="BD104">
        <f t="shared" si="104"/>
        <v>0.74679644995861783</v>
      </c>
      <c r="BE104">
        <f t="shared" si="109"/>
        <v>14.518318146161141</v>
      </c>
      <c r="BF104">
        <f t="shared" si="109"/>
        <v>14.518426345543403</v>
      </c>
      <c r="BG104">
        <f t="shared" si="109"/>
        <v>14.5189161938653</v>
      </c>
      <c r="BH104">
        <f t="shared" si="109"/>
        <v>14.521126435926364</v>
      </c>
      <c r="BI104">
        <f t="shared" si="109"/>
        <v>14.530952634764256</v>
      </c>
      <c r="BJ104">
        <f t="shared" si="109"/>
        <v>14.572095137398934</v>
      </c>
      <c r="BK104">
        <f t="shared" si="109"/>
        <v>14.71517750360198</v>
      </c>
      <c r="BL104">
        <f t="shared" si="105"/>
        <v>15.068986686353735</v>
      </c>
    </row>
    <row r="105" spans="1:64" x14ac:dyDescent="0.2">
      <c r="A105" s="150" t="s">
        <v>450</v>
      </c>
      <c r="B105" s="151" t="s">
        <v>84</v>
      </c>
      <c r="C105" s="152">
        <v>36819.413999999997</v>
      </c>
      <c r="D105" s="152" t="s">
        <v>163</v>
      </c>
      <c r="E105">
        <f t="shared" si="76"/>
        <v>-1642.9748966237598</v>
      </c>
      <c r="F105">
        <f t="shared" si="77"/>
        <v>-1643</v>
      </c>
      <c r="G105">
        <f t="shared" si="89"/>
        <v>4.3529399998078588E-2</v>
      </c>
      <c r="I105">
        <f t="shared" si="107"/>
        <v>4.3529399998078588E-2</v>
      </c>
      <c r="P105">
        <f t="shared" si="78"/>
        <v>-1.6164724429787558E-2</v>
      </c>
      <c r="Q105" s="2">
        <f t="shared" si="79"/>
        <v>21800.913999999997</v>
      </c>
      <c r="R105">
        <f t="shared" si="90"/>
        <v>3.5633884912095659E-3</v>
      </c>
      <c r="S105" s="6">
        <f t="shared" si="108"/>
        <v>0.1</v>
      </c>
      <c r="Z105">
        <f t="shared" si="80"/>
        <v>-1643</v>
      </c>
      <c r="AA105" s="141">
        <f t="shared" si="81"/>
        <v>4.2825245734011634E-2</v>
      </c>
      <c r="AB105" s="141">
        <f t="shared" si="91"/>
        <v>-1.5460570165720604E-2</v>
      </c>
      <c r="AC105" s="141">
        <f t="shared" si="92"/>
        <v>5.9694124427866146E-2</v>
      </c>
      <c r="AD105" s="141">
        <f t="shared" si="93"/>
        <v>7.0415426406695431E-4</v>
      </c>
      <c r="AE105" s="141">
        <f t="shared" si="94"/>
        <v>4.9583322760367406E-8</v>
      </c>
      <c r="AF105">
        <f t="shared" si="95"/>
        <v>5.9694124427866146E-2</v>
      </c>
      <c r="AG105" s="153"/>
      <c r="AH105">
        <f t="shared" si="82"/>
        <v>5.8989970163799192E-2</v>
      </c>
      <c r="AI105">
        <f t="shared" si="83"/>
        <v>1.3328313429041581</v>
      </c>
      <c r="AJ105">
        <f t="shared" si="84"/>
        <v>0.53632435933781142</v>
      </c>
      <c r="AK105">
        <f t="shared" si="85"/>
        <v>0.49111004098471034</v>
      </c>
      <c r="AL105">
        <f t="shared" si="86"/>
        <v>-2.1664070123709309</v>
      </c>
      <c r="AM105">
        <f t="shared" si="87"/>
        <v>-1.8857247885804365</v>
      </c>
      <c r="AN105" s="141">
        <f t="shared" si="106"/>
        <v>9.9483532945470117</v>
      </c>
      <c r="AO105" s="141">
        <f t="shared" si="106"/>
        <v>9.9452625412471019</v>
      </c>
      <c r="AP105" s="141">
        <f t="shared" si="106"/>
        <v>9.9392679092028242</v>
      </c>
      <c r="AQ105" s="141">
        <f t="shared" si="106"/>
        <v>9.9276984369018315</v>
      </c>
      <c r="AR105" s="141">
        <f t="shared" si="106"/>
        <v>9.9055740538695858</v>
      </c>
      <c r="AS105" s="141">
        <f t="shared" si="106"/>
        <v>9.8639527470878203</v>
      </c>
      <c r="AT105" s="141">
        <f t="shared" si="106"/>
        <v>9.7877311758478918</v>
      </c>
      <c r="AU105" s="141">
        <f t="shared" si="88"/>
        <v>9.653321237350351</v>
      </c>
      <c r="AW105">
        <v>10600</v>
      </c>
      <c r="AX105">
        <f t="shared" si="98"/>
        <v>0.30688048807437684</v>
      </c>
      <c r="AY105">
        <f t="shared" si="99"/>
        <v>0.2722262424371778</v>
      </c>
      <c r="AZ105">
        <f t="shared" si="100"/>
        <v>3.4654245637199058E-2</v>
      </c>
      <c r="BA105">
        <f t="shared" si="101"/>
        <v>0.9067437311554396</v>
      </c>
      <c r="BB105">
        <f t="shared" si="102"/>
        <v>-0.12795931044763295</v>
      </c>
      <c r="BC105">
        <f t="shared" si="103"/>
        <v>1.4129506305958839</v>
      </c>
      <c r="BD105">
        <f t="shared" si="104"/>
        <v>0.85341846633040708</v>
      </c>
      <c r="BE105">
        <f t="shared" si="109"/>
        <v>14.638876688490987</v>
      </c>
      <c r="BF105">
        <f t="shared" si="109"/>
        <v>14.639244356412943</v>
      </c>
      <c r="BG105">
        <f t="shared" si="109"/>
        <v>14.64053061593745</v>
      </c>
      <c r="BH105">
        <f t="shared" si="109"/>
        <v>14.645007065380655</v>
      </c>
      <c r="BI105">
        <f t="shared" si="109"/>
        <v>14.660313442146794</v>
      </c>
      <c r="BJ105">
        <f t="shared" si="109"/>
        <v>14.709847742318107</v>
      </c>
      <c r="BK105">
        <f t="shared" si="109"/>
        <v>14.849319208036071</v>
      </c>
      <c r="BL105">
        <f t="shared" si="105"/>
        <v>15.158925496434339</v>
      </c>
    </row>
    <row r="106" spans="1:64" x14ac:dyDescent="0.2">
      <c r="A106" s="150" t="s">
        <v>450</v>
      </c>
      <c r="B106" s="151" t="s">
        <v>84</v>
      </c>
      <c r="C106" s="152">
        <v>36833.292000000001</v>
      </c>
      <c r="D106" s="152" t="s">
        <v>163</v>
      </c>
      <c r="E106">
        <f t="shared" si="76"/>
        <v>-1634.9714631865681</v>
      </c>
      <c r="F106">
        <f t="shared" si="77"/>
        <v>-1635</v>
      </c>
      <c r="G106">
        <f t="shared" si="89"/>
        <v>4.948300000251038E-2</v>
      </c>
      <c r="I106">
        <f t="shared" si="107"/>
        <v>4.948300000251038E-2</v>
      </c>
      <c r="P106">
        <f t="shared" si="78"/>
        <v>-1.6056820920724545E-2</v>
      </c>
      <c r="Q106" s="2">
        <f t="shared" si="79"/>
        <v>21814.792000000001</v>
      </c>
      <c r="R106">
        <f t="shared" si="90"/>
        <v>4.2954681266497031E-3</v>
      </c>
      <c r="S106" s="6">
        <f t="shared" si="108"/>
        <v>0.1</v>
      </c>
      <c r="Z106">
        <f t="shared" si="80"/>
        <v>-1635</v>
      </c>
      <c r="AA106" s="141">
        <f t="shared" si="81"/>
        <v>4.2665070711555994E-2</v>
      </c>
      <c r="AB106" s="141">
        <f t="shared" si="91"/>
        <v>-9.2388916297701587E-3</v>
      </c>
      <c r="AC106" s="141">
        <f t="shared" si="92"/>
        <v>6.5539820923234932E-2</v>
      </c>
      <c r="AD106" s="141">
        <f t="shared" si="93"/>
        <v>6.8179292909543859E-3</v>
      </c>
      <c r="AE106" s="141">
        <f t="shared" si="94"/>
        <v>4.6484159816453778E-6</v>
      </c>
      <c r="AF106">
        <f t="shared" si="95"/>
        <v>6.5539820923234932E-2</v>
      </c>
      <c r="AG106" s="153"/>
      <c r="AH106">
        <f t="shared" si="82"/>
        <v>5.8721891632280539E-2</v>
      </c>
      <c r="AI106">
        <f t="shared" si="83"/>
        <v>1.3267937851531084</v>
      </c>
      <c r="AJ106">
        <f t="shared" si="84"/>
        <v>0.52595100616856083</v>
      </c>
      <c r="AK106">
        <f t="shared" si="85"/>
        <v>0.49514805579815541</v>
      </c>
      <c r="AL106">
        <f t="shared" si="86"/>
        <v>-2.1541638027013388</v>
      </c>
      <c r="AM106">
        <f t="shared" si="87"/>
        <v>-1.8581529497707068</v>
      </c>
      <c r="AN106" s="141">
        <f t="shared" si="106"/>
        <v>9.9557647453004456</v>
      </c>
      <c r="AO106" s="141">
        <f t="shared" si="106"/>
        <v>9.9526882767731468</v>
      </c>
      <c r="AP106" s="141">
        <f t="shared" si="106"/>
        <v>9.9466958520979176</v>
      </c>
      <c r="AQ106" s="141">
        <f t="shared" si="106"/>
        <v>9.9350823577762455</v>
      </c>
      <c r="AR106" s="141">
        <f t="shared" si="106"/>
        <v>9.9127860107739423</v>
      </c>
      <c r="AS106" s="141">
        <f t="shared" si="106"/>
        <v>9.8706946140910929</v>
      </c>
      <c r="AT106" s="141">
        <f t="shared" si="106"/>
        <v>9.793406665766728</v>
      </c>
      <c r="AU106" s="141">
        <f t="shared" si="88"/>
        <v>9.6569187897535755</v>
      </c>
      <c r="AW106">
        <v>10800</v>
      </c>
      <c r="AX106">
        <f t="shared" si="98"/>
        <v>0.32122359070351492</v>
      </c>
      <c r="AY106">
        <f t="shared" si="99"/>
        <v>0.27898511754464944</v>
      </c>
      <c r="AZ106">
        <f t="shared" si="100"/>
        <v>4.2238473158865475E-2</v>
      </c>
      <c r="BA106">
        <f t="shared" si="101"/>
        <v>0.99923719597973881</v>
      </c>
      <c r="BB106">
        <f t="shared" si="102"/>
        <v>2.8245069692000118E-2</v>
      </c>
      <c r="BC106">
        <f t="shared" si="103"/>
        <v>1.5695105580178539</v>
      </c>
      <c r="BD106">
        <f t="shared" si="104"/>
        <v>0.99871505711565534</v>
      </c>
      <c r="BE106">
        <f t="shared" si="109"/>
        <v>14.771242695745775</v>
      </c>
      <c r="BF106">
        <f t="shared" si="109"/>
        <v>14.772169463942634</v>
      </c>
      <c r="BG106">
        <f t="shared" si="109"/>
        <v>14.774798285908581</v>
      </c>
      <c r="BH106">
        <f t="shared" si="109"/>
        <v>14.782204871596363</v>
      </c>
      <c r="BI106">
        <f t="shared" si="109"/>
        <v>14.802692204450047</v>
      </c>
      <c r="BJ106">
        <f t="shared" si="109"/>
        <v>14.856782016683898</v>
      </c>
      <c r="BK106">
        <f t="shared" si="109"/>
        <v>14.985963626785955</v>
      </c>
      <c r="BL106">
        <f t="shared" si="105"/>
        <v>15.248864306514939</v>
      </c>
    </row>
    <row r="107" spans="1:64" x14ac:dyDescent="0.2">
      <c r="A107" s="150" t="s">
        <v>536</v>
      </c>
      <c r="B107" s="151" t="s">
        <v>84</v>
      </c>
      <c r="C107" s="152">
        <v>37464.449000000001</v>
      </c>
      <c r="D107" s="152" t="s">
        <v>163</v>
      </c>
      <c r="E107">
        <f t="shared" si="76"/>
        <v>-1270.98363800167</v>
      </c>
      <c r="F107">
        <f t="shared" si="77"/>
        <v>-1271</v>
      </c>
      <c r="G107">
        <f t="shared" si="89"/>
        <v>2.8371800006425474E-2</v>
      </c>
      <c r="I107">
        <f t="shared" si="107"/>
        <v>2.8371800006425474E-2</v>
      </c>
      <c r="P107">
        <f t="shared" si="78"/>
        <v>-1.1035789992113521E-2</v>
      </c>
      <c r="Q107" s="2">
        <f t="shared" si="79"/>
        <v>22445.949000000001</v>
      </c>
      <c r="R107">
        <f t="shared" si="90"/>
        <v>1.5529581494929505E-3</v>
      </c>
      <c r="S107" s="6">
        <f t="shared" si="108"/>
        <v>0.1</v>
      </c>
      <c r="Z107">
        <f t="shared" si="80"/>
        <v>-1271</v>
      </c>
      <c r="AA107" s="141">
        <f t="shared" si="81"/>
        <v>3.40994859926112E-2</v>
      </c>
      <c r="AB107" s="141">
        <f t="shared" si="91"/>
        <v>-1.6763475978299247E-2</v>
      </c>
      <c r="AC107" s="141">
        <f t="shared" si="92"/>
        <v>3.9407589998538994E-2</v>
      </c>
      <c r="AD107" s="141">
        <f t="shared" si="93"/>
        <v>-5.7276859861857266E-3</v>
      </c>
      <c r="AE107" s="141">
        <f t="shared" si="94"/>
        <v>3.2806386756348361E-6</v>
      </c>
      <c r="AF107">
        <f t="shared" si="95"/>
        <v>3.9407589998538994E-2</v>
      </c>
      <c r="AG107" s="153"/>
      <c r="AH107">
        <f t="shared" si="82"/>
        <v>4.5135275984724721E-2</v>
      </c>
      <c r="AI107">
        <f t="shared" si="83"/>
        <v>1.0767931785027725</v>
      </c>
      <c r="AJ107">
        <f t="shared" si="84"/>
        <v>0.10010285129736936</v>
      </c>
      <c r="AK107">
        <f t="shared" si="85"/>
        <v>0.58827594112867687</v>
      </c>
      <c r="AL107">
        <f t="shared" si="86"/>
        <v>-1.7006017133320175</v>
      </c>
      <c r="AM107">
        <f t="shared" si="87"/>
        <v>-1.1390236570250476</v>
      </c>
      <c r="AN107" s="141">
        <f t="shared" si="106"/>
        <v>10.259792174847837</v>
      </c>
      <c r="AO107" s="141">
        <f t="shared" si="106"/>
        <v>10.258267287267559</v>
      </c>
      <c r="AP107" s="141">
        <f t="shared" si="106"/>
        <v>10.254452095633679</v>
      </c>
      <c r="AQ107" s="141">
        <f t="shared" si="106"/>
        <v>10.244975523035864</v>
      </c>
      <c r="AR107" s="141">
        <f t="shared" si="106"/>
        <v>10.221841372767271</v>
      </c>
      <c r="AS107" s="141">
        <f t="shared" si="106"/>
        <v>10.167523092767748</v>
      </c>
      <c r="AT107" s="141">
        <f t="shared" si="106"/>
        <v>10.049355559228182</v>
      </c>
      <c r="AU107" s="141">
        <f t="shared" si="88"/>
        <v>9.8206074241002703</v>
      </c>
      <c r="AW107">
        <v>11000</v>
      </c>
      <c r="AX107">
        <f t="shared" si="98"/>
        <v>0.33560018828099253</v>
      </c>
      <c r="AY107">
        <f t="shared" si="99"/>
        <v>0.28580982112089315</v>
      </c>
      <c r="AZ107">
        <f t="shared" si="100"/>
        <v>4.9790367160099366E-2</v>
      </c>
      <c r="BA107">
        <f t="shared" si="101"/>
        <v>1.1128691399748882</v>
      </c>
      <c r="BB107">
        <f t="shared" si="102"/>
        <v>0.21915812492591508</v>
      </c>
      <c r="BC107">
        <f t="shared" si="103"/>
        <v>1.762213266605001</v>
      </c>
      <c r="BD107">
        <f t="shared" si="104"/>
        <v>1.2123937320340361</v>
      </c>
      <c r="BE107">
        <f t="shared" si="109"/>
        <v>14.918253557946665</v>
      </c>
      <c r="BF107">
        <f t="shared" si="109"/>
        <v>14.92006756811603</v>
      </c>
      <c r="BG107">
        <f t="shared" si="109"/>
        <v>14.924393206901755</v>
      </c>
      <c r="BH107">
        <f t="shared" si="109"/>
        <v>14.934633683597655</v>
      </c>
      <c r="BI107">
        <f t="shared" si="109"/>
        <v>14.958480029292888</v>
      </c>
      <c r="BJ107">
        <f t="shared" si="109"/>
        <v>15.012077378382138</v>
      </c>
      <c r="BK107">
        <f t="shared" si="109"/>
        <v>15.124733213271266</v>
      </c>
      <c r="BL107">
        <f t="shared" si="105"/>
        <v>15.338803116595539</v>
      </c>
    </row>
    <row r="108" spans="1:64" x14ac:dyDescent="0.2">
      <c r="A108" s="150" t="s">
        <v>536</v>
      </c>
      <c r="B108" s="151" t="s">
        <v>84</v>
      </c>
      <c r="C108" s="152">
        <v>37483.523999999998</v>
      </c>
      <c r="D108" s="152" t="s">
        <v>163</v>
      </c>
      <c r="E108">
        <f t="shared" si="76"/>
        <v>-1259.9830980957499</v>
      </c>
      <c r="F108">
        <f t="shared" si="77"/>
        <v>-1260</v>
      </c>
      <c r="G108">
        <f t="shared" si="89"/>
        <v>2.9307999997399747E-2</v>
      </c>
      <c r="I108">
        <f t="shared" si="107"/>
        <v>2.9307999997399747E-2</v>
      </c>
      <c r="P108">
        <f t="shared" si="78"/>
        <v>-1.0880661260553115E-2</v>
      </c>
      <c r="Q108" s="2">
        <f t="shared" si="79"/>
        <v>22465.023999999998</v>
      </c>
      <c r="R108">
        <f t="shared" si="90"/>
        <v>1.6151284937064813E-3</v>
      </c>
      <c r="S108" s="6">
        <f t="shared" si="108"/>
        <v>0.1</v>
      </c>
      <c r="Z108">
        <f t="shared" si="80"/>
        <v>-1260</v>
      </c>
      <c r="AA108" s="141">
        <f t="shared" si="81"/>
        <v>3.3822254426273811E-2</v>
      </c>
      <c r="AB108" s="141">
        <f t="shared" si="91"/>
        <v>-1.5394915689427177E-2</v>
      </c>
      <c r="AC108" s="141">
        <f t="shared" si="92"/>
        <v>4.0188661257952861E-2</v>
      </c>
      <c r="AD108" s="141">
        <f t="shared" si="93"/>
        <v>-4.5142544288740635E-3</v>
      </c>
      <c r="AE108" s="141">
        <f t="shared" si="94"/>
        <v>2.0378493048609098E-6</v>
      </c>
      <c r="AF108">
        <f t="shared" si="95"/>
        <v>4.0188661257952861E-2</v>
      </c>
      <c r="AG108" s="153"/>
      <c r="AH108">
        <f t="shared" si="82"/>
        <v>4.4702915686826925E-2</v>
      </c>
      <c r="AI108">
        <f t="shared" si="83"/>
        <v>1.0703258643424229</v>
      </c>
      <c r="AJ108">
        <f t="shared" si="84"/>
        <v>8.9166194216799902E-2</v>
      </c>
      <c r="AK108">
        <f t="shared" si="85"/>
        <v>0.58908407547639596</v>
      </c>
      <c r="AL108">
        <f t="shared" si="86"/>
        <v>-1.6896156954231381</v>
      </c>
      <c r="AM108">
        <f t="shared" si="87"/>
        <v>-1.1264824959106825</v>
      </c>
      <c r="AN108" s="141">
        <f t="shared" si="106"/>
        <v>10.268030030167205</v>
      </c>
      <c r="AO108" s="141">
        <f t="shared" si="106"/>
        <v>10.266556960320857</v>
      </c>
      <c r="AP108" s="141">
        <f t="shared" si="106"/>
        <v>10.262837267115865</v>
      </c>
      <c r="AQ108" s="141">
        <f t="shared" si="106"/>
        <v>10.253512173767028</v>
      </c>
      <c r="AR108" s="141">
        <f t="shared" si="106"/>
        <v>10.23053958677326</v>
      </c>
      <c r="AS108" s="141">
        <f t="shared" si="106"/>
        <v>10.176141969235854</v>
      </c>
      <c r="AT108" s="141">
        <f t="shared" si="106"/>
        <v>10.057007141613136</v>
      </c>
      <c r="AU108" s="141">
        <f t="shared" si="88"/>
        <v>9.8255540586547028</v>
      </c>
      <c r="AW108">
        <v>11200</v>
      </c>
      <c r="AX108">
        <f t="shared" si="98"/>
        <v>0.34966820684810773</v>
      </c>
      <c r="AY108">
        <f t="shared" si="99"/>
        <v>0.29270035316590903</v>
      </c>
      <c r="AZ108">
        <f t="shared" si="100"/>
        <v>5.6967853682198671E-2</v>
      </c>
      <c r="BA108">
        <f t="shared" si="101"/>
        <v>1.248887749638925</v>
      </c>
      <c r="BB108">
        <f t="shared" si="102"/>
        <v>0.44614366056480531</v>
      </c>
      <c r="BC108">
        <f t="shared" si="103"/>
        <v>2.0037134740162639</v>
      </c>
      <c r="BD108">
        <f t="shared" si="104"/>
        <v>1.563786464933054</v>
      </c>
      <c r="BE108">
        <f t="shared" si="109"/>
        <v>15.082943755685955</v>
      </c>
      <c r="BF108">
        <f t="shared" si="109"/>
        <v>15.085705735792194</v>
      </c>
      <c r="BG108">
        <f t="shared" si="109"/>
        <v>15.091423484200559</v>
      </c>
      <c r="BH108">
        <f t="shared" si="109"/>
        <v>15.103187341788617</v>
      </c>
      <c r="BI108">
        <f t="shared" si="109"/>
        <v>15.127096417462404</v>
      </c>
      <c r="BJ108">
        <f t="shared" si="109"/>
        <v>15.17458165961604</v>
      </c>
      <c r="BK108">
        <f t="shared" si="109"/>
        <v>15.265233242036683</v>
      </c>
      <c r="BL108">
        <f t="shared" si="105"/>
        <v>15.428741926676139</v>
      </c>
    </row>
    <row r="109" spans="1:64" x14ac:dyDescent="0.2">
      <c r="A109" s="150" t="s">
        <v>536</v>
      </c>
      <c r="B109" s="151" t="s">
        <v>84</v>
      </c>
      <c r="C109" s="152">
        <v>37523.410000000003</v>
      </c>
      <c r="D109" s="152" t="s">
        <v>163</v>
      </c>
      <c r="E109">
        <f t="shared" si="76"/>
        <v>-1236.9808682300793</v>
      </c>
      <c r="F109">
        <f t="shared" si="77"/>
        <v>-1237</v>
      </c>
      <c r="G109">
        <f t="shared" si="89"/>
        <v>3.3174600008351263E-2</v>
      </c>
      <c r="I109">
        <f t="shared" si="107"/>
        <v>3.3174600008351263E-2</v>
      </c>
      <c r="P109">
        <f t="shared" si="78"/>
        <v>-1.0555657712190017E-2</v>
      </c>
      <c r="Q109" s="2">
        <f t="shared" si="79"/>
        <v>22504.910000000003</v>
      </c>
      <c r="R109">
        <f t="shared" si="90"/>
        <v>1.9123354403049603E-3</v>
      </c>
      <c r="S109" s="6">
        <f t="shared" si="108"/>
        <v>0.1</v>
      </c>
      <c r="Z109">
        <f t="shared" si="80"/>
        <v>-1237</v>
      </c>
      <c r="AA109" s="141">
        <f t="shared" si="81"/>
        <v>3.3242137063220739E-2</v>
      </c>
      <c r="AB109" s="141">
        <f t="shared" si="91"/>
        <v>-1.0623194767059495E-2</v>
      </c>
      <c r="AC109" s="141">
        <f t="shared" si="92"/>
        <v>4.3730257720541281E-2</v>
      </c>
      <c r="AD109" s="141">
        <f t="shared" si="93"/>
        <v>-6.7537054869476476E-5</v>
      </c>
      <c r="AE109" s="141">
        <f t="shared" si="94"/>
        <v>4.5612537804426762E-10</v>
      </c>
      <c r="AF109">
        <f t="shared" si="95"/>
        <v>4.3730257720541281E-2</v>
      </c>
      <c r="AG109" s="153"/>
      <c r="AH109">
        <f t="shared" si="82"/>
        <v>4.3797794775410757E-2</v>
      </c>
      <c r="AI109">
        <f t="shared" si="83"/>
        <v>1.0570284357351134</v>
      </c>
      <c r="AJ109">
        <f t="shared" si="84"/>
        <v>6.6690608260377787E-2</v>
      </c>
      <c r="AK109">
        <f t="shared" si="85"/>
        <v>0.59051971405956905</v>
      </c>
      <c r="AL109">
        <f t="shared" si="86"/>
        <v>-1.6670710655948289</v>
      </c>
      <c r="AM109">
        <f t="shared" si="87"/>
        <v>-1.1012256755427798</v>
      </c>
      <c r="AN109" s="141">
        <f t="shared" si="106"/>
        <v>10.285092299987625</v>
      </c>
      <c r="AO109" s="141">
        <f t="shared" si="106"/>
        <v>10.283725221849199</v>
      </c>
      <c r="AP109" s="141">
        <f t="shared" si="106"/>
        <v>10.280204842404116</v>
      </c>
      <c r="AQ109" s="141">
        <f t="shared" si="106"/>
        <v>10.271204347097633</v>
      </c>
      <c r="AR109" s="141">
        <f t="shared" si="106"/>
        <v>10.248597143983712</v>
      </c>
      <c r="AS109" s="141">
        <f t="shared" si="106"/>
        <v>10.194087986713182</v>
      </c>
      <c r="AT109" s="141">
        <f t="shared" si="106"/>
        <v>10.072987526245363</v>
      </c>
      <c r="AU109" s="141">
        <f t="shared" si="88"/>
        <v>9.8358970218139703</v>
      </c>
    </row>
    <row r="110" spans="1:64" x14ac:dyDescent="0.2">
      <c r="A110" s="150" t="s">
        <v>536</v>
      </c>
      <c r="B110" s="151" t="s">
        <v>84</v>
      </c>
      <c r="C110" s="152">
        <v>37556.353000000003</v>
      </c>
      <c r="D110" s="152" t="s">
        <v>163</v>
      </c>
      <c r="E110">
        <f t="shared" si="76"/>
        <v>-1217.9826618803663</v>
      </c>
      <c r="F110">
        <f t="shared" si="77"/>
        <v>-1218</v>
      </c>
      <c r="G110">
        <f t="shared" si="89"/>
        <v>3.0064400008996017E-2</v>
      </c>
      <c r="I110">
        <f t="shared" si="107"/>
        <v>3.0064400008996017E-2</v>
      </c>
      <c r="P110">
        <f t="shared" si="78"/>
        <v>-1.0286519881087978E-2</v>
      </c>
      <c r="Q110" s="2">
        <f t="shared" si="79"/>
        <v>22537.853000000003</v>
      </c>
      <c r="R110">
        <f t="shared" si="90"/>
        <v>1.6281967359759758E-3</v>
      </c>
      <c r="S110" s="6">
        <f t="shared" si="108"/>
        <v>0.1</v>
      </c>
      <c r="Z110">
        <f t="shared" si="80"/>
        <v>-1218</v>
      </c>
      <c r="AA110" s="141">
        <f t="shared" si="81"/>
        <v>3.2762737970284644E-2</v>
      </c>
      <c r="AB110" s="141">
        <f t="shared" si="91"/>
        <v>-1.2984857842376601E-2</v>
      </c>
      <c r="AC110" s="141">
        <f t="shared" si="92"/>
        <v>4.0350919890083992E-2</v>
      </c>
      <c r="AD110" s="141">
        <f t="shared" si="93"/>
        <v>-2.6983379612886271E-3</v>
      </c>
      <c r="AE110" s="141">
        <f t="shared" si="94"/>
        <v>7.2810277533312649E-7</v>
      </c>
      <c r="AF110">
        <f t="shared" si="95"/>
        <v>4.0350919890083992E-2</v>
      </c>
      <c r="AG110" s="153"/>
      <c r="AH110">
        <f t="shared" si="82"/>
        <v>4.3049257851372619E-2</v>
      </c>
      <c r="AI110">
        <f t="shared" si="83"/>
        <v>1.0462718079966722</v>
      </c>
      <c r="AJ110">
        <f t="shared" si="84"/>
        <v>4.8520548243143322E-2</v>
      </c>
      <c r="AK110">
        <f t="shared" si="85"/>
        <v>0.59145979995271725</v>
      </c>
      <c r="AL110">
        <f t="shared" si="86"/>
        <v>-1.6488705288291889</v>
      </c>
      <c r="AM110">
        <f t="shared" si="87"/>
        <v>-1.081288776260471</v>
      </c>
      <c r="AN110" s="141">
        <f t="shared" si="106"/>
        <v>10.299024352054042</v>
      </c>
      <c r="AO110" s="141">
        <f t="shared" si="106"/>
        <v>10.297742179238877</v>
      </c>
      <c r="AP110" s="141">
        <f t="shared" si="106"/>
        <v>10.294385449021553</v>
      </c>
      <c r="AQ110" s="141">
        <f t="shared" si="106"/>
        <v>10.285659984649692</v>
      </c>
      <c r="AR110" s="141">
        <f t="shared" si="106"/>
        <v>10.263381414264082</v>
      </c>
      <c r="AS110" s="141">
        <f t="shared" si="106"/>
        <v>10.208835106349785</v>
      </c>
      <c r="AT110" s="141">
        <f t="shared" si="106"/>
        <v>10.086169609725918</v>
      </c>
      <c r="AU110" s="141">
        <f t="shared" si="88"/>
        <v>9.8444412087716273</v>
      </c>
    </row>
    <row r="111" spans="1:64" x14ac:dyDescent="0.2">
      <c r="A111" s="150" t="s">
        <v>536</v>
      </c>
      <c r="B111" s="151" t="s">
        <v>84</v>
      </c>
      <c r="C111" s="152">
        <v>37790.445</v>
      </c>
      <c r="D111" s="152" t="s">
        <v>163</v>
      </c>
      <c r="E111">
        <f t="shared" si="76"/>
        <v>-1082.9819600372716</v>
      </c>
      <c r="F111">
        <f t="shared" si="77"/>
        <v>-1083</v>
      </c>
      <c r="G111">
        <f t="shared" si="89"/>
        <v>3.1281400006264448E-2</v>
      </c>
      <c r="I111">
        <f t="shared" si="107"/>
        <v>3.1281400006264448E-2</v>
      </c>
      <c r="P111">
        <f t="shared" si="78"/>
        <v>-8.357117592040806E-3</v>
      </c>
      <c r="Q111" s="2">
        <f t="shared" si="79"/>
        <v>22771.945</v>
      </c>
      <c r="R111">
        <f t="shared" si="90"/>
        <v>1.5712120773911551E-3</v>
      </c>
      <c r="S111" s="6">
        <f t="shared" si="108"/>
        <v>0.1</v>
      </c>
      <c r="Z111">
        <f t="shared" si="80"/>
        <v>-1083</v>
      </c>
      <c r="AA111" s="141">
        <f t="shared" si="81"/>
        <v>2.9373482768089671E-2</v>
      </c>
      <c r="AB111" s="141">
        <f t="shared" si="91"/>
        <v>-6.4492003538660289E-3</v>
      </c>
      <c r="AC111" s="141">
        <f t="shared" si="92"/>
        <v>3.9638517598305251E-2</v>
      </c>
      <c r="AD111" s="141">
        <f t="shared" si="93"/>
        <v>1.9079172381747771E-3</v>
      </c>
      <c r="AE111" s="141">
        <f t="shared" si="94"/>
        <v>3.6401481877244693E-7</v>
      </c>
      <c r="AF111">
        <f t="shared" si="95"/>
        <v>3.9638517598305251E-2</v>
      </c>
      <c r="AG111" s="153"/>
      <c r="AH111">
        <f t="shared" si="82"/>
        <v>3.7730600360130477E-2</v>
      </c>
      <c r="AI111">
        <f t="shared" si="83"/>
        <v>0.97558300774584694</v>
      </c>
      <c r="AJ111">
        <f t="shared" si="84"/>
        <v>-7.0644164555042063E-2</v>
      </c>
      <c r="AK111">
        <f t="shared" si="85"/>
        <v>0.59276435930700977</v>
      </c>
      <c r="AL111">
        <f t="shared" si="86"/>
        <v>-1.5296278658440474</v>
      </c>
      <c r="AM111">
        <f t="shared" si="87"/>
        <v>-0.95965628519289492</v>
      </c>
      <c r="AN111" s="141">
        <f t="shared" ref="AN111:AT120" si="110">$AU111+$AB$7*SIN(AO111)</f>
        <v>10.394015301384529</v>
      </c>
      <c r="AO111" s="141">
        <f t="shared" si="110"/>
        <v>10.39325268632647</v>
      </c>
      <c r="AP111" s="141">
        <f t="shared" si="110"/>
        <v>10.390987535768382</v>
      </c>
      <c r="AQ111" s="141">
        <f t="shared" si="110"/>
        <v>10.384302816654426</v>
      </c>
      <c r="AR111" s="141">
        <f t="shared" si="110"/>
        <v>10.364936053713821</v>
      </c>
      <c r="AS111" s="141">
        <f t="shared" si="110"/>
        <v>10.311504246924837</v>
      </c>
      <c r="AT111" s="141">
        <f t="shared" si="110"/>
        <v>10.179303975658279</v>
      </c>
      <c r="AU111" s="141">
        <f t="shared" si="88"/>
        <v>9.9051499055760353</v>
      </c>
    </row>
    <row r="112" spans="1:64" x14ac:dyDescent="0.2">
      <c r="A112" s="150" t="s">
        <v>536</v>
      </c>
      <c r="B112" s="151" t="s">
        <v>84</v>
      </c>
      <c r="C112" s="152">
        <v>37835.525999999998</v>
      </c>
      <c r="D112" s="152" t="s">
        <v>163</v>
      </c>
      <c r="E112">
        <f t="shared" si="76"/>
        <v>-1056.9837771015523</v>
      </c>
      <c r="F112">
        <f t="shared" si="77"/>
        <v>-1057</v>
      </c>
      <c r="G112">
        <f t="shared" si="89"/>
        <v>2.8130600003350992E-2</v>
      </c>
      <c r="I112">
        <f t="shared" si="107"/>
        <v>2.8130600003350992E-2</v>
      </c>
      <c r="P112">
        <f t="shared" si="78"/>
        <v>-7.9820845284106264E-3</v>
      </c>
      <c r="Q112" s="2">
        <f t="shared" si="79"/>
        <v>22817.025999999998</v>
      </c>
      <c r="R112">
        <f t="shared" si="90"/>
        <v>1.3041259840905349E-3</v>
      </c>
      <c r="S112" s="6">
        <f t="shared" si="108"/>
        <v>0.1</v>
      </c>
      <c r="Z112">
        <f t="shared" si="80"/>
        <v>-1057</v>
      </c>
      <c r="AA112" s="141">
        <f t="shared" si="81"/>
        <v>2.872784707511522E-2</v>
      </c>
      <c r="AB112" s="141">
        <f t="shared" si="91"/>
        <v>-8.5793316001748568E-3</v>
      </c>
      <c r="AC112" s="141">
        <f t="shared" si="92"/>
        <v>3.611268453176162E-2</v>
      </c>
      <c r="AD112" s="141">
        <f t="shared" si="93"/>
        <v>-5.9724707176422864E-4</v>
      </c>
      <c r="AE112" s="141">
        <f t="shared" si="94"/>
        <v>3.5670406473094568E-8</v>
      </c>
      <c r="AF112">
        <f t="shared" si="95"/>
        <v>3.611268453176162E-2</v>
      </c>
      <c r="AG112" s="153"/>
      <c r="AH112">
        <f t="shared" si="82"/>
        <v>3.6709931603525849E-2</v>
      </c>
      <c r="AI112">
        <f t="shared" si="83"/>
        <v>0.96307144005737522</v>
      </c>
      <c r="AJ112">
        <f t="shared" si="84"/>
        <v>-9.1691992360713875E-2</v>
      </c>
      <c r="AK112">
        <f t="shared" si="85"/>
        <v>0.59211659040762665</v>
      </c>
      <c r="AL112">
        <f t="shared" si="86"/>
        <v>-1.5085099590868711</v>
      </c>
      <c r="AM112">
        <f t="shared" si="87"/>
        <v>-0.93957589497001526</v>
      </c>
      <c r="AN112" s="141">
        <f t="shared" si="110"/>
        <v>10.411553539807294</v>
      </c>
      <c r="AO112" s="141">
        <f t="shared" si="110"/>
        <v>10.41087255658239</v>
      </c>
      <c r="AP112" s="141">
        <f t="shared" si="110"/>
        <v>10.408796182573898</v>
      </c>
      <c r="AQ112" s="141">
        <f t="shared" si="110"/>
        <v>10.40250476074228</v>
      </c>
      <c r="AR112" s="141">
        <f t="shared" si="110"/>
        <v>10.383789554083407</v>
      </c>
      <c r="AS112" s="141">
        <f t="shared" si="110"/>
        <v>10.33083606321784</v>
      </c>
      <c r="AT112" s="141">
        <f t="shared" si="110"/>
        <v>10.197128595013821</v>
      </c>
      <c r="AU112" s="141">
        <f t="shared" si="88"/>
        <v>9.9168419508865124</v>
      </c>
    </row>
    <row r="113" spans="1:47" x14ac:dyDescent="0.2">
      <c r="A113" s="150" t="s">
        <v>536</v>
      </c>
      <c r="B113" s="151" t="s">
        <v>84</v>
      </c>
      <c r="C113" s="152">
        <v>37882.349000000002</v>
      </c>
      <c r="D113" s="152" t="s">
        <v>163</v>
      </c>
      <c r="E113">
        <f t="shared" si="76"/>
        <v>-1029.9809839159677</v>
      </c>
      <c r="F113">
        <f t="shared" si="77"/>
        <v>-1030</v>
      </c>
      <c r="G113">
        <f t="shared" si="89"/>
        <v>3.2974000001559034E-2</v>
      </c>
      <c r="I113">
        <f t="shared" si="107"/>
        <v>3.2974000001559034E-2</v>
      </c>
      <c r="P113">
        <f t="shared" si="78"/>
        <v>-7.5914496094441272E-3</v>
      </c>
      <c r="Q113" s="2">
        <f t="shared" si="79"/>
        <v>22863.849000000002</v>
      </c>
      <c r="R113">
        <f t="shared" si="90"/>
        <v>1.6455557021428364E-3</v>
      </c>
      <c r="S113" s="6">
        <f t="shared" si="108"/>
        <v>0.1</v>
      </c>
      <c r="Z113">
        <f t="shared" si="80"/>
        <v>-1030</v>
      </c>
      <c r="AA113" s="141">
        <f t="shared" si="81"/>
        <v>2.8060903124812638E-2</v>
      </c>
      <c r="AB113" s="141">
        <f t="shared" si="91"/>
        <v>-2.6783527326977308E-3</v>
      </c>
      <c r="AC113" s="141">
        <f t="shared" si="92"/>
        <v>4.0565449611003161E-2</v>
      </c>
      <c r="AD113" s="141">
        <f t="shared" si="93"/>
        <v>4.9130968767463964E-3</v>
      </c>
      <c r="AE113" s="141">
        <f t="shared" si="94"/>
        <v>2.4138520920295197E-6</v>
      </c>
      <c r="AF113">
        <f t="shared" si="95"/>
        <v>4.0565449611003161E-2</v>
      </c>
      <c r="AG113" s="153"/>
      <c r="AH113">
        <f t="shared" si="82"/>
        <v>3.5652352734256765E-2</v>
      </c>
      <c r="AI113">
        <f t="shared" si="83"/>
        <v>0.95043406630976424</v>
      </c>
      <c r="AJ113">
        <f t="shared" si="84"/>
        <v>-0.11293804769586963</v>
      </c>
      <c r="AK113">
        <f t="shared" si="85"/>
        <v>0.59119285634453023</v>
      </c>
      <c r="AL113">
        <f t="shared" si="86"/>
        <v>-1.4871513983818359</v>
      </c>
      <c r="AM113">
        <f t="shared" si="87"/>
        <v>-0.91966791509127332</v>
      </c>
      <c r="AN113" s="141">
        <f t="shared" si="110"/>
        <v>10.429524790190928</v>
      </c>
      <c r="AO113" s="141">
        <f t="shared" si="110"/>
        <v>10.428922153224105</v>
      </c>
      <c r="AP113" s="141">
        <f t="shared" si="110"/>
        <v>10.427032681216929</v>
      </c>
      <c r="AQ113" s="141">
        <f t="shared" si="110"/>
        <v>10.421144405998817</v>
      </c>
      <c r="AR113" s="141">
        <f t="shared" si="110"/>
        <v>10.403127772174336</v>
      </c>
      <c r="AS113" s="141">
        <f t="shared" si="110"/>
        <v>10.350755238652185</v>
      </c>
      <c r="AT113" s="141">
        <f t="shared" si="110"/>
        <v>10.215598210612839</v>
      </c>
      <c r="AU113" s="141">
        <f t="shared" si="88"/>
        <v>9.9289836902473922</v>
      </c>
    </row>
    <row r="114" spans="1:47" x14ac:dyDescent="0.2">
      <c r="A114" s="150" t="s">
        <v>555</v>
      </c>
      <c r="B114" s="151" t="s">
        <v>84</v>
      </c>
      <c r="C114" s="152">
        <v>38546.461000000003</v>
      </c>
      <c r="D114" s="152" t="s">
        <v>163</v>
      </c>
      <c r="E114">
        <f t="shared" si="76"/>
        <v>-646.98803198927817</v>
      </c>
      <c r="F114">
        <f t="shared" si="77"/>
        <v>-647</v>
      </c>
      <c r="G114">
        <f t="shared" si="89"/>
        <v>2.0752600008563604E-2</v>
      </c>
      <c r="I114">
        <f t="shared" si="107"/>
        <v>2.0752600008563604E-2</v>
      </c>
      <c r="P114">
        <f t="shared" si="78"/>
        <v>-1.9210078884634213E-3</v>
      </c>
      <c r="Q114" s="2">
        <f t="shared" si="79"/>
        <v>23527.961000000003</v>
      </c>
      <c r="R114">
        <f t="shared" si="90"/>
        <v>5.1409249506812621E-4</v>
      </c>
      <c r="S114" s="6">
        <f t="shared" si="108"/>
        <v>0.1</v>
      </c>
      <c r="Z114">
        <f t="shared" si="80"/>
        <v>-647</v>
      </c>
      <c r="AA114" s="141">
        <f t="shared" si="81"/>
        <v>1.9158598090295069E-2</v>
      </c>
      <c r="AB114" s="141">
        <f t="shared" si="91"/>
        <v>-3.270059701948845E-4</v>
      </c>
      <c r="AC114" s="141">
        <f t="shared" si="92"/>
        <v>2.2673607897027024E-2</v>
      </c>
      <c r="AD114" s="141">
        <f t="shared" si="93"/>
        <v>1.5940019182685353E-3</v>
      </c>
      <c r="AE114" s="141">
        <f t="shared" si="94"/>
        <v>2.5408421154437705E-7</v>
      </c>
      <c r="AF114">
        <f t="shared" si="95"/>
        <v>2.2673607897027024E-2</v>
      </c>
      <c r="AG114" s="153"/>
      <c r="AH114">
        <f t="shared" si="82"/>
        <v>2.1079605978758489E-2</v>
      </c>
      <c r="AI114">
        <f t="shared" si="83"/>
        <v>0.80442064714751293</v>
      </c>
      <c r="AJ114">
        <f t="shared" si="84"/>
        <v>-0.35740068587564233</v>
      </c>
      <c r="AK114">
        <f t="shared" si="85"/>
        <v>0.56010221559389628</v>
      </c>
      <c r="AL114">
        <f t="shared" si="86"/>
        <v>-1.2348476531441437</v>
      </c>
      <c r="AM114">
        <f t="shared" si="87"/>
        <v>-0.71002697610702192</v>
      </c>
      <c r="AN114" s="141">
        <f t="shared" si="110"/>
        <v>10.661714812305254</v>
      </c>
      <c r="AO114" s="141">
        <f t="shared" si="110"/>
        <v>10.661656711457375</v>
      </c>
      <c r="AP114" s="141">
        <f t="shared" si="110"/>
        <v>10.661358030882136</v>
      </c>
      <c r="AQ114" s="141">
        <f t="shared" si="110"/>
        <v>10.659826632337023</v>
      </c>
      <c r="AR114" s="141">
        <f t="shared" si="110"/>
        <v>10.652078010359688</v>
      </c>
      <c r="AS114" s="141">
        <f t="shared" si="110"/>
        <v>10.615189948724431</v>
      </c>
      <c r="AT114" s="141">
        <f t="shared" si="110"/>
        <v>10.472613396439096</v>
      </c>
      <c r="AU114" s="141">
        <f t="shared" si="88"/>
        <v>10.101216511551744</v>
      </c>
    </row>
    <row r="115" spans="1:47" x14ac:dyDescent="0.2">
      <c r="A115" s="18" t="s">
        <v>161</v>
      </c>
      <c r="B115" s="154"/>
      <c r="C115" s="155">
        <v>39621.523000000001</v>
      </c>
      <c r="D115" s="155" t="s">
        <v>162</v>
      </c>
      <c r="E115">
        <f t="shared" si="76"/>
        <v>-27.000486388220768</v>
      </c>
      <c r="F115">
        <f t="shared" si="77"/>
        <v>-27</v>
      </c>
      <c r="G115">
        <f t="shared" si="89"/>
        <v>-8.4339999739313498E-4</v>
      </c>
      <c r="H115">
        <f>+G115</f>
        <v>-8.4339999739313498E-4</v>
      </c>
      <c r="P115">
        <f t="shared" si="78"/>
        <v>7.7699983922107077E-3</v>
      </c>
      <c r="Q115" s="2">
        <f t="shared" si="79"/>
        <v>24603.023000000001</v>
      </c>
      <c r="R115">
        <f t="shared" si="90"/>
        <v>7.4190631818030084E-5</v>
      </c>
      <c r="S115" s="6">
        <f>S$15</f>
        <v>0.2</v>
      </c>
      <c r="Z115">
        <f t="shared" si="80"/>
        <v>-27</v>
      </c>
      <c r="AA115" s="141">
        <f t="shared" si="81"/>
        <v>7.6768546809879252E-3</v>
      </c>
      <c r="AB115" s="141">
        <f t="shared" si="91"/>
        <v>-7.5025628617035232E-4</v>
      </c>
      <c r="AC115" s="141">
        <f t="shared" si="92"/>
        <v>-8.6133983896038435E-3</v>
      </c>
      <c r="AD115" s="141">
        <f t="shared" si="93"/>
        <v>-8.5202546783810611E-3</v>
      </c>
      <c r="AE115" s="141">
        <f t="shared" si="94"/>
        <v>1.4518947956894873E-5</v>
      </c>
      <c r="AF115">
        <f t="shared" si="95"/>
        <v>-8.6133983896038435E-3</v>
      </c>
      <c r="AG115" s="153"/>
      <c r="AH115">
        <f t="shared" si="82"/>
        <v>-9.3143711222782612E-5</v>
      </c>
      <c r="AI115">
        <f t="shared" si="83"/>
        <v>0.65677302339748778</v>
      </c>
      <c r="AJ115">
        <f t="shared" si="84"/>
        <v>-0.60237133917969155</v>
      </c>
      <c r="AK115">
        <f t="shared" si="85"/>
        <v>0.48390186784893446</v>
      </c>
      <c r="AL115">
        <f t="shared" si="86"/>
        <v>-0.9538623328415754</v>
      </c>
      <c r="AM115">
        <f t="shared" si="87"/>
        <v>-0.51671645701729407</v>
      </c>
      <c r="AN115" s="141">
        <f t="shared" si="110"/>
        <v>10.973144631153033</v>
      </c>
      <c r="AO115" s="141">
        <f t="shared" si="110"/>
        <v>10.973144630982883</v>
      </c>
      <c r="AP115" s="141">
        <f t="shared" si="110"/>
        <v>10.97314461819513</v>
      </c>
      <c r="AQ115" s="141">
        <f t="shared" si="110"/>
        <v>10.973143657140005</v>
      </c>
      <c r="AR115" s="141">
        <f t="shared" si="110"/>
        <v>10.973071547120529</v>
      </c>
      <c r="AS115" s="141">
        <f t="shared" si="110"/>
        <v>10.968197410187759</v>
      </c>
      <c r="AT115" s="141">
        <f t="shared" si="110"/>
        <v>10.864404119578447</v>
      </c>
      <c r="AU115" s="141">
        <f t="shared" si="88"/>
        <v>10.380026822801607</v>
      </c>
    </row>
    <row r="116" spans="1:47" x14ac:dyDescent="0.2">
      <c r="A116" s="18" t="s">
        <v>161</v>
      </c>
      <c r="B116" s="71"/>
      <c r="C116" s="20">
        <v>39654.466999999997</v>
      </c>
      <c r="D116" s="20" t="s">
        <v>163</v>
      </c>
      <c r="E116">
        <f t="shared" si="76"/>
        <v>-8.0017033391699144</v>
      </c>
      <c r="F116">
        <f t="shared" si="77"/>
        <v>-8</v>
      </c>
      <c r="G116">
        <f t="shared" si="89"/>
        <v>-2.9536000001826324E-3</v>
      </c>
      <c r="H116">
        <f>+G116</f>
        <v>-2.9536000001826324E-3</v>
      </c>
      <c r="P116">
        <f t="shared" si="78"/>
        <v>8.0769711357395243E-3</v>
      </c>
      <c r="Q116" s="2">
        <f t="shared" si="79"/>
        <v>24635.966999999997</v>
      </c>
      <c r="R116">
        <f t="shared" si="90"/>
        <v>1.2167349958463902E-4</v>
      </c>
      <c r="S116" s="6">
        <f>S$15</f>
        <v>0.2</v>
      </c>
      <c r="Z116">
        <f t="shared" si="80"/>
        <v>-8</v>
      </c>
      <c r="AA116" s="141">
        <f t="shared" si="81"/>
        <v>7.387173587604475E-3</v>
      </c>
      <c r="AB116" s="141">
        <f t="shared" si="91"/>
        <v>-2.263802452047583E-3</v>
      </c>
      <c r="AC116" s="141">
        <f t="shared" si="92"/>
        <v>-1.1030571135922157E-2</v>
      </c>
      <c r="AD116" s="141">
        <f t="shared" si="93"/>
        <v>-1.0340773587787108E-2</v>
      </c>
      <c r="AE116" s="141">
        <f t="shared" si="94"/>
        <v>2.1386319678775095E-5</v>
      </c>
      <c r="AF116">
        <f t="shared" si="95"/>
        <v>-1.1030571135922157E-2</v>
      </c>
      <c r="AG116" s="153"/>
      <c r="AH116">
        <f t="shared" si="82"/>
        <v>-6.8979754813504942E-4</v>
      </c>
      <c r="AI116">
        <f t="shared" si="83"/>
        <v>0.65338049668701648</v>
      </c>
      <c r="AJ116">
        <f t="shared" si="84"/>
        <v>-0.60796655702636981</v>
      </c>
      <c r="AK116">
        <f t="shared" si="85"/>
        <v>0.48147761640438674</v>
      </c>
      <c r="AL116">
        <f t="shared" si="86"/>
        <v>-0.94683398222807791</v>
      </c>
      <c r="AM116">
        <f t="shared" si="87"/>
        <v>-0.51227206330049835</v>
      </c>
      <c r="AN116" s="141">
        <f t="shared" si="110"/>
        <v>10.981781615042816</v>
      </c>
      <c r="AO116" s="141">
        <f t="shared" si="110"/>
        <v>10.981781615021328</v>
      </c>
      <c r="AP116" s="141">
        <f t="shared" si="110"/>
        <v>10.981781612395176</v>
      </c>
      <c r="AQ116" s="141">
        <f t="shared" si="110"/>
        <v>10.981781291450654</v>
      </c>
      <c r="AR116" s="141">
        <f t="shared" si="110"/>
        <v>10.981742124589481</v>
      </c>
      <c r="AS116" s="141">
        <f t="shared" si="110"/>
        <v>10.977591732759844</v>
      </c>
      <c r="AT116" s="141">
        <f t="shared" si="110"/>
        <v>10.875857450470976</v>
      </c>
      <c r="AU116" s="141">
        <f t="shared" si="88"/>
        <v>10.388571009759264</v>
      </c>
    </row>
    <row r="117" spans="1:47" x14ac:dyDescent="0.2">
      <c r="A117" s="20" t="s">
        <v>161</v>
      </c>
      <c r="B117" s="71" t="s">
        <v>84</v>
      </c>
      <c r="C117" s="20">
        <v>39654.525000000001</v>
      </c>
      <c r="D117" s="20" t="s">
        <v>162</v>
      </c>
      <c r="E117">
        <f t="shared" si="76"/>
        <v>-7.9682547774612171</v>
      </c>
      <c r="F117">
        <f t="shared" si="77"/>
        <v>-8</v>
      </c>
      <c r="P117">
        <f t="shared" si="78"/>
        <v>8.0769711357395243E-3</v>
      </c>
      <c r="Q117" s="2">
        <f t="shared" si="79"/>
        <v>24636.025000000001</v>
      </c>
      <c r="R117">
        <f>+(P117-U117)^2</f>
        <v>2.2061272482441696E-3</v>
      </c>
      <c r="U117">
        <f>+C117-(C$7+F117*C$8)</f>
        <v>5.5046400004357565E-2</v>
      </c>
      <c r="Z117">
        <f t="shared" si="80"/>
        <v>-8</v>
      </c>
      <c r="AA117" s="141">
        <f t="shared" si="81"/>
        <v>7.387173587604475E-3</v>
      </c>
      <c r="AB117" s="141">
        <f>IF(S117&lt;&gt;0,U117-AH117, -9999)</f>
        <v>-9999</v>
      </c>
      <c r="AC117" s="141">
        <f>+U117-P117</f>
        <v>4.6969428868618039E-2</v>
      </c>
      <c r="AD117" s="141">
        <f>IF(S117&lt;&gt;0,U117-AA117, -9999)</f>
        <v>-9999</v>
      </c>
      <c r="AE117" s="141">
        <f>+(U117-AA117)^2*S117</f>
        <v>0</v>
      </c>
      <c r="AF117">
        <f>IF(S117&lt;&gt;0,U117-P117, -9999)</f>
        <v>-9999</v>
      </c>
      <c r="AG117" s="153"/>
      <c r="AH117">
        <f t="shared" si="82"/>
        <v>-6.8979754813504942E-4</v>
      </c>
      <c r="AI117">
        <f t="shared" si="83"/>
        <v>0.65338049668701648</v>
      </c>
      <c r="AJ117">
        <f t="shared" si="84"/>
        <v>-0.60796655702636981</v>
      </c>
      <c r="AK117">
        <f t="shared" si="85"/>
        <v>0.48147761640438674</v>
      </c>
      <c r="AL117">
        <f t="shared" si="86"/>
        <v>-0.94683398222807791</v>
      </c>
      <c r="AM117">
        <f t="shared" si="87"/>
        <v>-0.51227206330049835</v>
      </c>
      <c r="AN117" s="141">
        <f t="shared" si="110"/>
        <v>10.981781615042816</v>
      </c>
      <c r="AO117" s="141">
        <f t="shared" si="110"/>
        <v>10.981781615021328</v>
      </c>
      <c r="AP117" s="141">
        <f t="shared" si="110"/>
        <v>10.981781612395176</v>
      </c>
      <c r="AQ117" s="141">
        <f t="shared" si="110"/>
        <v>10.981781291450654</v>
      </c>
      <c r="AR117" s="141">
        <f t="shared" si="110"/>
        <v>10.981742124589481</v>
      </c>
      <c r="AS117" s="141">
        <f t="shared" si="110"/>
        <v>10.977591732759844</v>
      </c>
      <c r="AT117" s="141">
        <f t="shared" si="110"/>
        <v>10.875857450470976</v>
      </c>
      <c r="AU117" s="141">
        <f t="shared" si="88"/>
        <v>10.388571009759264</v>
      </c>
    </row>
    <row r="118" spans="1:47" x14ac:dyDescent="0.2">
      <c r="A118" s="18" t="s">
        <v>161</v>
      </c>
      <c r="B118" s="71"/>
      <c r="C118" s="20">
        <v>39668.341999999997</v>
      </c>
      <c r="D118" s="20" t="s">
        <v>162</v>
      </c>
      <c r="E118">
        <f t="shared" si="76"/>
        <v>0</v>
      </c>
      <c r="F118">
        <f t="shared" si="77"/>
        <v>0</v>
      </c>
      <c r="G118">
        <f t="shared" ref="G118:G149" si="111">+C118-(C$7+F118*C$8)</f>
        <v>0</v>
      </c>
      <c r="H118">
        <f>+G118</f>
        <v>0</v>
      </c>
      <c r="P118">
        <f t="shared" si="78"/>
        <v>8.2064005540910274E-3</v>
      </c>
      <c r="Q118" s="2">
        <f t="shared" si="79"/>
        <v>24649.841999999997</v>
      </c>
      <c r="R118">
        <f t="shared" ref="R118:R149" si="112">+(P118-G118)^2</f>
        <v>6.7345010054185525E-5</v>
      </c>
      <c r="S118" s="6">
        <f>S$15</f>
        <v>0.2</v>
      </c>
      <c r="Z118">
        <f t="shared" si="80"/>
        <v>0</v>
      </c>
      <c r="AA118" s="141">
        <f t="shared" si="81"/>
        <v>7.2663131721855817E-3</v>
      </c>
      <c r="AB118" s="141">
        <f t="shared" ref="AB118:AB149" si="113">IF(S118&lt;&gt;0,G118-AH118, -9999)</f>
        <v>9.4008738190544535E-4</v>
      </c>
      <c r="AC118" s="141">
        <f t="shared" ref="AC118:AC149" si="114">+G118-P118</f>
        <v>-8.2064005540910274E-3</v>
      </c>
      <c r="AD118" s="141">
        <f t="shared" ref="AD118:AD149" si="115">IF(S118&lt;&gt;0,G118-AA118, -9999)</f>
        <v>-7.2663131721855817E-3</v>
      </c>
      <c r="AE118" s="141">
        <f t="shared" ref="AE118:AE149" si="116">+(G118-AA118)^2*S118</f>
        <v>1.0559861423255539E-5</v>
      </c>
      <c r="AF118">
        <f t="shared" ref="AF118:AF149" si="117">IF(S118&lt;&gt;0,G118-P118, -9999)</f>
        <v>-8.2064005540910274E-3</v>
      </c>
      <c r="AG118" s="153"/>
      <c r="AH118">
        <f t="shared" si="82"/>
        <v>-9.4008738190544535E-4</v>
      </c>
      <c r="AI118">
        <f t="shared" si="83"/>
        <v>0.65196757514571069</v>
      </c>
      <c r="AJ118">
        <f t="shared" si="84"/>
        <v>-0.61029632538269418</v>
      </c>
      <c r="AK118">
        <f t="shared" si="85"/>
        <v>0.48045728886700489</v>
      </c>
      <c r="AL118">
        <f t="shared" si="86"/>
        <v>-0.94389631873868263</v>
      </c>
      <c r="AM118">
        <f t="shared" si="87"/>
        <v>-0.51041916967370315</v>
      </c>
      <c r="AN118" s="141">
        <f t="shared" si="110"/>
        <v>10.985404921072019</v>
      </c>
      <c r="AO118" s="141">
        <f t="shared" si="110"/>
        <v>10.985404921065925</v>
      </c>
      <c r="AP118" s="141">
        <f t="shared" si="110"/>
        <v>10.985404920055664</v>
      </c>
      <c r="AQ118" s="141">
        <f t="shared" si="110"/>
        <v>10.985404752602644</v>
      </c>
      <c r="AR118" s="141">
        <f t="shared" si="110"/>
        <v>10.985377034867822</v>
      </c>
      <c r="AS118" s="141">
        <f t="shared" si="110"/>
        <v>10.98152340441195</v>
      </c>
      <c r="AT118" s="141">
        <f t="shared" si="110"/>
        <v>10.880669275350826</v>
      </c>
      <c r="AU118" s="141">
        <f t="shared" si="88"/>
        <v>10.392168562162489</v>
      </c>
    </row>
    <row r="119" spans="1:47" x14ac:dyDescent="0.2">
      <c r="A119" s="19" t="s">
        <v>66</v>
      </c>
      <c r="B119" s="19"/>
      <c r="C119" s="15">
        <v>39668.341999999997</v>
      </c>
      <c r="D119" s="15" t="s">
        <v>68</v>
      </c>
      <c r="E119">
        <f t="shared" si="76"/>
        <v>0</v>
      </c>
      <c r="F119">
        <f t="shared" si="77"/>
        <v>0</v>
      </c>
      <c r="G119">
        <f t="shared" si="111"/>
        <v>0</v>
      </c>
      <c r="H119">
        <f>+G119</f>
        <v>0</v>
      </c>
      <c r="P119">
        <f t="shared" si="78"/>
        <v>8.2064005540910274E-3</v>
      </c>
      <c r="Q119" s="2">
        <f t="shared" si="79"/>
        <v>24649.841999999997</v>
      </c>
      <c r="R119">
        <f t="shared" si="112"/>
        <v>6.7345010054185525E-5</v>
      </c>
      <c r="S119" s="6">
        <f>S$15</f>
        <v>0.2</v>
      </c>
      <c r="Z119">
        <f t="shared" si="80"/>
        <v>0</v>
      </c>
      <c r="AA119" s="141">
        <f t="shared" si="81"/>
        <v>7.2663131721855817E-3</v>
      </c>
      <c r="AB119" s="141">
        <f t="shared" si="113"/>
        <v>9.4008738190544535E-4</v>
      </c>
      <c r="AC119" s="141">
        <f t="shared" si="114"/>
        <v>-8.2064005540910274E-3</v>
      </c>
      <c r="AD119" s="141">
        <f t="shared" si="115"/>
        <v>-7.2663131721855817E-3</v>
      </c>
      <c r="AE119" s="141">
        <f t="shared" si="116"/>
        <v>1.0559861423255539E-5</v>
      </c>
      <c r="AF119">
        <f t="shared" si="117"/>
        <v>-8.2064005540910274E-3</v>
      </c>
      <c r="AG119" s="153"/>
      <c r="AH119">
        <f t="shared" si="82"/>
        <v>-9.4008738190544535E-4</v>
      </c>
      <c r="AI119">
        <f t="shared" si="83"/>
        <v>0.65196757514571069</v>
      </c>
      <c r="AJ119">
        <f t="shared" si="84"/>
        <v>-0.61029632538269418</v>
      </c>
      <c r="AK119">
        <f t="shared" si="85"/>
        <v>0.48045728886700489</v>
      </c>
      <c r="AL119">
        <f t="shared" si="86"/>
        <v>-0.94389631873868263</v>
      </c>
      <c r="AM119">
        <f t="shared" si="87"/>
        <v>-0.51041916967370315</v>
      </c>
      <c r="AN119" s="141">
        <f t="shared" si="110"/>
        <v>10.985404921072019</v>
      </c>
      <c r="AO119" s="141">
        <f t="shared" si="110"/>
        <v>10.985404921065925</v>
      </c>
      <c r="AP119" s="141">
        <f t="shared" si="110"/>
        <v>10.985404920055664</v>
      </c>
      <c r="AQ119" s="141">
        <f t="shared" si="110"/>
        <v>10.985404752602644</v>
      </c>
      <c r="AR119" s="141">
        <f t="shared" si="110"/>
        <v>10.985377034867822</v>
      </c>
      <c r="AS119" s="141">
        <f t="shared" si="110"/>
        <v>10.98152340441195</v>
      </c>
      <c r="AT119" s="141">
        <f t="shared" si="110"/>
        <v>10.880669275350826</v>
      </c>
      <c r="AU119" s="141">
        <f t="shared" si="88"/>
        <v>10.392168562162489</v>
      </c>
    </row>
    <row r="120" spans="1:47" x14ac:dyDescent="0.2">
      <c r="A120" s="18" t="s">
        <v>161</v>
      </c>
      <c r="B120" s="71"/>
      <c r="C120" s="20">
        <v>39680.483</v>
      </c>
      <c r="D120" s="20" t="s">
        <v>162</v>
      </c>
      <c r="E120">
        <f t="shared" si="76"/>
        <v>7.0017066840279654</v>
      </c>
      <c r="F120">
        <f t="shared" si="77"/>
        <v>7</v>
      </c>
      <c r="G120">
        <f t="shared" si="111"/>
        <v>2.9594000006909482E-3</v>
      </c>
      <c r="H120">
        <f>+G120</f>
        <v>2.9594000006909482E-3</v>
      </c>
      <c r="P120">
        <f t="shared" si="78"/>
        <v>8.3197376950138562E-3</v>
      </c>
      <c r="Q120" s="2">
        <f t="shared" si="79"/>
        <v>24661.983</v>
      </c>
      <c r="R120">
        <f t="shared" si="112"/>
        <v>2.873322019717903E-5</v>
      </c>
      <c r="S120" s="6">
        <f>S$15</f>
        <v>0.2</v>
      </c>
      <c r="Z120">
        <f t="shared" si="80"/>
        <v>7</v>
      </c>
      <c r="AA120" s="141">
        <f t="shared" si="81"/>
        <v>7.1610998506719727E-3</v>
      </c>
      <c r="AB120" s="141">
        <f t="shared" si="113"/>
        <v>4.1180378450328316E-3</v>
      </c>
      <c r="AC120" s="141">
        <f t="shared" si="114"/>
        <v>-5.3603376943229079E-3</v>
      </c>
      <c r="AD120" s="141">
        <f t="shared" si="115"/>
        <v>-4.2016998499810245E-3</v>
      </c>
      <c r="AE120" s="141">
        <f t="shared" si="116"/>
        <v>3.530856325866113E-6</v>
      </c>
      <c r="AF120">
        <f t="shared" si="117"/>
        <v>-5.3603376943229079E-3</v>
      </c>
      <c r="AG120" s="153"/>
      <c r="AH120">
        <f t="shared" si="82"/>
        <v>-1.1586378443418832E-3</v>
      </c>
      <c r="AI120">
        <f t="shared" si="83"/>
        <v>0.6507387160387641</v>
      </c>
      <c r="AJ120">
        <f t="shared" si="84"/>
        <v>-0.61232233659363611</v>
      </c>
      <c r="AK120">
        <f t="shared" si="85"/>
        <v>0.47956473045996412</v>
      </c>
      <c r="AL120">
        <f t="shared" si="86"/>
        <v>-0.94133625571709878</v>
      </c>
      <c r="AM120">
        <f t="shared" si="87"/>
        <v>-0.50880670708664444</v>
      </c>
      <c r="AN120" s="141">
        <f t="shared" si="110"/>
        <v>10.988568898445015</v>
      </c>
      <c r="AO120" s="141">
        <f t="shared" si="110"/>
        <v>10.988568898443662</v>
      </c>
      <c r="AP120" s="141">
        <f t="shared" si="110"/>
        <v>10.98856889811792</v>
      </c>
      <c r="AQ120" s="141">
        <f t="shared" si="110"/>
        <v>10.988568819740737</v>
      </c>
      <c r="AR120" s="141">
        <f t="shared" si="110"/>
        <v>10.988549986611664</v>
      </c>
      <c r="AS120" s="141">
        <f t="shared" si="110"/>
        <v>10.984952083760071</v>
      </c>
      <c r="AT120" s="141">
        <f t="shared" si="110"/>
        <v>10.884874436347648</v>
      </c>
      <c r="AU120" s="141">
        <f t="shared" si="88"/>
        <v>10.395316420515309</v>
      </c>
    </row>
    <row r="121" spans="1:47" x14ac:dyDescent="0.2">
      <c r="A121" s="18" t="s">
        <v>161</v>
      </c>
      <c r="B121" s="71"/>
      <c r="C121" s="20">
        <v>39713.423000000003</v>
      </c>
      <c r="D121" s="20" t="s">
        <v>162</v>
      </c>
      <c r="E121">
        <f t="shared" si="76"/>
        <v>25.998182935723506</v>
      </c>
      <c r="F121">
        <f t="shared" si="77"/>
        <v>26</v>
      </c>
      <c r="G121">
        <f t="shared" si="111"/>
        <v>-3.1507999956374988E-3</v>
      </c>
      <c r="H121">
        <f>+G121</f>
        <v>-3.1507999956374988E-3</v>
      </c>
      <c r="P121">
        <f t="shared" si="78"/>
        <v>8.6277735683133426E-3</v>
      </c>
      <c r="Q121" s="2">
        <f t="shared" si="79"/>
        <v>24694.923000000003</v>
      </c>
      <c r="R121">
        <f t="shared" si="112"/>
        <v>1.3873479520140164E-4</v>
      </c>
      <c r="S121" s="6">
        <f>S$15</f>
        <v>0.2</v>
      </c>
      <c r="Z121">
        <f t="shared" si="80"/>
        <v>26</v>
      </c>
      <c r="AA121" s="141">
        <f t="shared" si="81"/>
        <v>6.8780576467764422E-3</v>
      </c>
      <c r="AB121" s="141">
        <f t="shared" si="113"/>
        <v>-1.4010840741005986E-3</v>
      </c>
      <c r="AC121" s="141">
        <f t="shared" si="114"/>
        <v>-1.1778573563950841E-2</v>
      </c>
      <c r="AD121" s="141">
        <f t="shared" si="115"/>
        <v>-1.002885764241394E-2</v>
      </c>
      <c r="AE121" s="141">
        <f t="shared" si="116"/>
        <v>2.0115597122360898E-5</v>
      </c>
      <c r="AF121">
        <f t="shared" si="117"/>
        <v>-1.1778573563950841E-2</v>
      </c>
      <c r="AG121" s="153"/>
      <c r="AH121">
        <f t="shared" si="82"/>
        <v>-1.7497159215369002E-3</v>
      </c>
      <c r="AI121">
        <f t="shared" si="83"/>
        <v>0.64743785050752289</v>
      </c>
      <c r="AJ121">
        <f t="shared" si="84"/>
        <v>-0.61776325865026283</v>
      </c>
      <c r="AK121">
        <f t="shared" si="85"/>
        <v>0.47714327609286644</v>
      </c>
      <c r="AL121">
        <f t="shared" si="86"/>
        <v>-0.93443581710725543</v>
      </c>
      <c r="AM121">
        <f t="shared" si="87"/>
        <v>-0.50447087461867324</v>
      </c>
      <c r="AN121" s="141">
        <f t="shared" ref="AN121:AT130" si="118">$AU121+$AB$7*SIN(AO121)</f>
        <v>10.997126927682723</v>
      </c>
      <c r="AO121" s="141">
        <f t="shared" si="118"/>
        <v>10.997126927682723</v>
      </c>
      <c r="AP121" s="141">
        <f t="shared" si="118"/>
        <v>10.997126927682856</v>
      </c>
      <c r="AQ121" s="141">
        <f t="shared" si="118"/>
        <v>10.997126927536714</v>
      </c>
      <c r="AR121" s="141">
        <f t="shared" si="118"/>
        <v>10.997127086184548</v>
      </c>
      <c r="AS121" s="141">
        <f t="shared" si="118"/>
        <v>10.994204486254954</v>
      </c>
      <c r="AT121" s="141">
        <f t="shared" si="118"/>
        <v>10.896263961589639</v>
      </c>
      <c r="AU121" s="141">
        <f t="shared" si="88"/>
        <v>10.403860607472966</v>
      </c>
    </row>
    <row r="122" spans="1:47" x14ac:dyDescent="0.2">
      <c r="A122" s="18" t="s">
        <v>161</v>
      </c>
      <c r="B122" s="71"/>
      <c r="C122" s="20">
        <v>40013.408499999998</v>
      </c>
      <c r="D122" s="20" t="s">
        <v>162</v>
      </c>
      <c r="E122">
        <f t="shared" si="76"/>
        <v>198.99962272329239</v>
      </c>
      <c r="F122">
        <f t="shared" si="77"/>
        <v>199</v>
      </c>
      <c r="G122">
        <f t="shared" si="111"/>
        <v>-6.5419999737059698E-4</v>
      </c>
      <c r="K122">
        <f>+G122</f>
        <v>-6.5419999737059698E-4</v>
      </c>
      <c r="P122">
        <f t="shared" si="78"/>
        <v>1.1459853237011278E-2</v>
      </c>
      <c r="Q122" s="2">
        <f t="shared" si="79"/>
        <v>24994.908499999998</v>
      </c>
      <c r="R122">
        <f t="shared" si="112"/>
        <v>1.4675028576543797E-4</v>
      </c>
      <c r="S122" s="6">
        <f>S$18</f>
        <v>1</v>
      </c>
      <c r="Z122">
        <f t="shared" si="80"/>
        <v>199</v>
      </c>
      <c r="AA122" s="141">
        <f t="shared" si="81"/>
        <v>4.4706866828069999E-3</v>
      </c>
      <c r="AB122" s="141">
        <f t="shared" si="113"/>
        <v>6.3349665568336808E-3</v>
      </c>
      <c r="AC122" s="141">
        <f t="shared" si="114"/>
        <v>-1.2114053234381875E-2</v>
      </c>
      <c r="AD122" s="141">
        <f t="shared" si="115"/>
        <v>-5.1248866801775969E-3</v>
      </c>
      <c r="AE122" s="141">
        <f t="shared" si="116"/>
        <v>2.626446348466175E-5</v>
      </c>
      <c r="AF122">
        <f t="shared" si="117"/>
        <v>-1.2114053234381875E-2</v>
      </c>
      <c r="AG122" s="153"/>
      <c r="AH122">
        <f t="shared" si="82"/>
        <v>-6.9891665542042777E-3</v>
      </c>
      <c r="AI122">
        <f t="shared" si="83"/>
        <v>0.61955242303421332</v>
      </c>
      <c r="AJ122">
        <f t="shared" si="84"/>
        <v>-0.66365468545093664</v>
      </c>
      <c r="AK122">
        <f t="shared" si="85"/>
        <v>0.45522018447807316</v>
      </c>
      <c r="AL122">
        <f t="shared" si="86"/>
        <v>-0.87463699715225818</v>
      </c>
      <c r="AM122">
        <f t="shared" si="87"/>
        <v>-0.46750883548734395</v>
      </c>
      <c r="AN122" s="141">
        <f t="shared" si="118"/>
        <v>11.073140889150793</v>
      </c>
      <c r="AO122" s="141">
        <f t="shared" si="118"/>
        <v>11.073140897565215</v>
      </c>
      <c r="AP122" s="141">
        <f t="shared" si="118"/>
        <v>11.073140714529687</v>
      </c>
      <c r="AQ122" s="141">
        <f t="shared" si="118"/>
        <v>11.073144695930015</v>
      </c>
      <c r="AR122" s="141">
        <f t="shared" si="118"/>
        <v>11.073058046178465</v>
      </c>
      <c r="AS122" s="141">
        <f t="shared" si="118"/>
        <v>11.074922525907953</v>
      </c>
      <c r="AT122" s="141">
        <f t="shared" si="118"/>
        <v>10.998289930146232</v>
      </c>
      <c r="AU122" s="141">
        <f t="shared" si="88"/>
        <v>10.481657678192686</v>
      </c>
    </row>
    <row r="123" spans="1:47" x14ac:dyDescent="0.2">
      <c r="A123" s="18" t="s">
        <v>161</v>
      </c>
      <c r="B123" s="71"/>
      <c r="C123" s="20">
        <v>40039.417500000003</v>
      </c>
      <c r="D123" s="20" t="s">
        <v>162</v>
      </c>
      <c r="E123">
        <f t="shared" si="76"/>
        <v>213.99899585111322</v>
      </c>
      <c r="F123">
        <f t="shared" si="77"/>
        <v>214</v>
      </c>
      <c r="G123">
        <f t="shared" si="111"/>
        <v>-1.7411999942851253E-3</v>
      </c>
      <c r="K123">
        <f>+G123</f>
        <v>-1.7411999942851253E-3</v>
      </c>
      <c r="P123">
        <f t="shared" si="78"/>
        <v>1.1707729731174045E-2</v>
      </c>
      <c r="Q123" s="2">
        <f t="shared" si="79"/>
        <v>25020.917500000003</v>
      </c>
      <c r="R123">
        <f t="shared" si="112"/>
        <v>1.8087371076033927E-4</v>
      </c>
      <c r="S123" s="6">
        <f>S$18</f>
        <v>1</v>
      </c>
      <c r="Z123">
        <f t="shared" si="80"/>
        <v>214</v>
      </c>
      <c r="AA123" s="141">
        <f t="shared" si="81"/>
        <v>4.2762923507686347E-3</v>
      </c>
      <c r="AB123" s="141">
        <f t="shared" si="113"/>
        <v>5.690237386120285E-3</v>
      </c>
      <c r="AC123" s="141">
        <f t="shared" si="114"/>
        <v>-1.344892972545917E-2</v>
      </c>
      <c r="AD123" s="141">
        <f t="shared" si="115"/>
        <v>-6.01749234505376E-3</v>
      </c>
      <c r="AE123" s="141">
        <f t="shared" si="116"/>
        <v>3.6210214122780603E-5</v>
      </c>
      <c r="AF123">
        <f t="shared" si="117"/>
        <v>-1.344892972545917E-2</v>
      </c>
      <c r="AG123" s="153"/>
      <c r="AH123">
        <f t="shared" si="82"/>
        <v>-7.4314373804054102E-3</v>
      </c>
      <c r="AI123">
        <f t="shared" si="83"/>
        <v>0.61730590342811464</v>
      </c>
      <c r="AJ123">
        <f t="shared" si="84"/>
        <v>-0.6673458008366373</v>
      </c>
      <c r="AK123">
        <f t="shared" si="85"/>
        <v>0.45333321478181771</v>
      </c>
      <c r="AL123">
        <f t="shared" si="86"/>
        <v>-0.86969174015448347</v>
      </c>
      <c r="AM123">
        <f t="shared" si="87"/>
        <v>-0.46449925102206485</v>
      </c>
      <c r="AN123" s="141">
        <f t="shared" si="118"/>
        <v>11.079578117273538</v>
      </c>
      <c r="AO123" s="141">
        <f t="shared" si="118"/>
        <v>11.079578130661723</v>
      </c>
      <c r="AP123" s="141">
        <f t="shared" si="118"/>
        <v>11.07957786170409</v>
      </c>
      <c r="AQ123" s="141">
        <f t="shared" si="118"/>
        <v>11.079583264677767</v>
      </c>
      <c r="AR123" s="141">
        <f t="shared" si="118"/>
        <v>11.07947466012047</v>
      </c>
      <c r="AS123" s="141">
        <f t="shared" si="118"/>
        <v>11.081631462156823</v>
      </c>
      <c r="AT123" s="141">
        <f t="shared" si="118"/>
        <v>11.006990838805699</v>
      </c>
      <c r="AU123" s="141">
        <f t="shared" si="88"/>
        <v>10.488403088948731</v>
      </c>
    </row>
    <row r="124" spans="1:47" x14ac:dyDescent="0.2">
      <c r="A124" s="18" t="s">
        <v>161</v>
      </c>
      <c r="B124" s="71"/>
      <c r="C124" s="20">
        <v>40046.3534</v>
      </c>
      <c r="D124" s="20" t="s">
        <v>162</v>
      </c>
      <c r="E124">
        <f t="shared" si="76"/>
        <v>217.99892480175271</v>
      </c>
      <c r="F124">
        <f t="shared" si="77"/>
        <v>218</v>
      </c>
      <c r="G124">
        <f t="shared" si="111"/>
        <v>-1.8643999937921762E-3</v>
      </c>
      <c r="K124">
        <f>+G124</f>
        <v>-1.8643999937921762E-3</v>
      </c>
      <c r="P124">
        <f t="shared" si="78"/>
        <v>1.1773892666662783E-2</v>
      </c>
      <c r="Q124" s="2">
        <f t="shared" si="79"/>
        <v>25027.8534</v>
      </c>
      <c r="R124">
        <f t="shared" si="112"/>
        <v>1.8600302669221963E-4</v>
      </c>
      <c r="S124" s="6">
        <f>S$18</f>
        <v>1</v>
      </c>
      <c r="Z124">
        <f t="shared" si="80"/>
        <v>218</v>
      </c>
      <c r="AA124" s="141">
        <f t="shared" si="81"/>
        <v>4.2248380573176427E-3</v>
      </c>
      <c r="AB124" s="141">
        <f t="shared" si="113"/>
        <v>5.6846546155529644E-3</v>
      </c>
      <c r="AC124" s="141">
        <f t="shared" si="114"/>
        <v>-1.363829266045496E-2</v>
      </c>
      <c r="AD124" s="141">
        <f t="shared" si="115"/>
        <v>-6.0892380511098189E-3</v>
      </c>
      <c r="AE124" s="141">
        <f t="shared" si="116"/>
        <v>3.7078820043083704E-5</v>
      </c>
      <c r="AF124">
        <f t="shared" si="117"/>
        <v>-1.363829266045496E-2</v>
      </c>
      <c r="AG124" s="153"/>
      <c r="AH124">
        <f t="shared" si="82"/>
        <v>-7.5490546093451407E-3</v>
      </c>
      <c r="AI124">
        <f t="shared" si="83"/>
        <v>0.61671114710952235</v>
      </c>
      <c r="AJ124">
        <f t="shared" si="84"/>
        <v>-0.66832284921841578</v>
      </c>
      <c r="AK124">
        <f t="shared" si="85"/>
        <v>0.45283046543413008</v>
      </c>
      <c r="AL124">
        <f t="shared" si="86"/>
        <v>-0.86837904964133961</v>
      </c>
      <c r="AM124">
        <f t="shared" si="87"/>
        <v>-0.46370153609183523</v>
      </c>
      <c r="AN124" s="141">
        <f t="shared" si="118"/>
        <v>11.081290773609908</v>
      </c>
      <c r="AO124" s="141">
        <f t="shared" si="118"/>
        <v>11.081290788623935</v>
      </c>
      <c r="AP124" s="141">
        <f t="shared" si="118"/>
        <v>11.081290493016601</v>
      </c>
      <c r="AQ124" s="141">
        <f t="shared" si="118"/>
        <v>11.081296312967041</v>
      </c>
      <c r="AR124" s="141">
        <f t="shared" si="118"/>
        <v>11.081181656517543</v>
      </c>
      <c r="AS124" s="141">
        <f t="shared" si="118"/>
        <v>11.083412959177821</v>
      </c>
      <c r="AT124" s="141">
        <f t="shared" si="118"/>
        <v>11.009307099669847</v>
      </c>
      <c r="AU124" s="141">
        <f t="shared" si="88"/>
        <v>10.490201865150343</v>
      </c>
    </row>
    <row r="125" spans="1:47" x14ac:dyDescent="0.2">
      <c r="A125" s="18" t="s">
        <v>161</v>
      </c>
      <c r="B125" s="71"/>
      <c r="C125" s="20">
        <v>40065.427499999998</v>
      </c>
      <c r="D125" s="20" t="s">
        <v>162</v>
      </c>
      <c r="E125">
        <f t="shared" si="76"/>
        <v>228.99894567826766</v>
      </c>
      <c r="F125">
        <f t="shared" si="77"/>
        <v>229</v>
      </c>
      <c r="G125">
        <f t="shared" si="111"/>
        <v>-1.8282000019098632E-3</v>
      </c>
      <c r="K125">
        <f>+G125</f>
        <v>-1.8282000019098632E-3</v>
      </c>
      <c r="P125">
        <f t="shared" si="78"/>
        <v>1.1955976510473655E-2</v>
      </c>
      <c r="Q125" s="2">
        <f t="shared" si="79"/>
        <v>25046.927499999998</v>
      </c>
      <c r="R125">
        <f t="shared" si="112"/>
        <v>1.9000352212454545E-4</v>
      </c>
      <c r="S125" s="6">
        <f>S$18</f>
        <v>1</v>
      </c>
      <c r="Z125">
        <f t="shared" si="80"/>
        <v>229</v>
      </c>
      <c r="AA125" s="141">
        <f t="shared" si="81"/>
        <v>4.0841720487919363E-3</v>
      </c>
      <c r="AB125" s="141">
        <f t="shared" si="113"/>
        <v>6.0436044597718553E-3</v>
      </c>
      <c r="AC125" s="141">
        <f t="shared" si="114"/>
        <v>-1.3784176512383518E-2</v>
      </c>
      <c r="AD125" s="141">
        <f t="shared" si="115"/>
        <v>-5.9123720507017995E-3</v>
      </c>
      <c r="AE125" s="141">
        <f t="shared" si="116"/>
        <v>3.49561432659198E-5</v>
      </c>
      <c r="AF125">
        <f t="shared" si="117"/>
        <v>-1.3784176512383518E-2</v>
      </c>
      <c r="AG125" s="153"/>
      <c r="AH125">
        <f t="shared" si="82"/>
        <v>-7.8718044616817185E-3</v>
      </c>
      <c r="AI125">
        <f t="shared" si="83"/>
        <v>0.6150848413168627</v>
      </c>
      <c r="AJ125">
        <f t="shared" si="84"/>
        <v>-0.67099415565632892</v>
      </c>
      <c r="AK125">
        <f t="shared" si="85"/>
        <v>0.45144888502611719</v>
      </c>
      <c r="AL125">
        <f t="shared" si="86"/>
        <v>-0.86478214335692927</v>
      </c>
      <c r="AM125">
        <f t="shared" si="87"/>
        <v>-0.46151819957706541</v>
      </c>
      <c r="AN125" s="141">
        <f t="shared" si="118"/>
        <v>11.085992093998374</v>
      </c>
      <c r="AO125" s="141">
        <f t="shared" si="118"/>
        <v>11.085992114225357</v>
      </c>
      <c r="AP125" s="141">
        <f t="shared" si="118"/>
        <v>11.085991736636082</v>
      </c>
      <c r="AQ125" s="141">
        <f t="shared" si="118"/>
        <v>11.085998785063166</v>
      </c>
      <c r="AR125" s="141">
        <f t="shared" si="118"/>
        <v>11.085867122191264</v>
      </c>
      <c r="AS125" s="141">
        <f t="shared" si="118"/>
        <v>11.088295769287745</v>
      </c>
      <c r="AT125" s="141">
        <f t="shared" si="118"/>
        <v>11.015668151518359</v>
      </c>
      <c r="AU125" s="141">
        <f t="shared" si="88"/>
        <v>10.495148499704776</v>
      </c>
    </row>
    <row r="126" spans="1:47" x14ac:dyDescent="0.2">
      <c r="A126" s="20" t="s">
        <v>164</v>
      </c>
      <c r="B126" s="71"/>
      <c r="C126" s="20">
        <v>40677.548499999997</v>
      </c>
      <c r="D126" s="20" t="s">
        <v>162</v>
      </c>
      <c r="E126">
        <f t="shared" si="76"/>
        <v>582.0087222314944</v>
      </c>
      <c r="F126">
        <f t="shared" si="77"/>
        <v>582</v>
      </c>
      <c r="G126">
        <f t="shared" si="111"/>
        <v>1.5124400000786409E-2</v>
      </c>
      <c r="K126">
        <f>+G126</f>
        <v>1.5124400000786409E-2</v>
      </c>
      <c r="P126">
        <f t="shared" si="78"/>
        <v>1.790494298424998E-2</v>
      </c>
      <c r="Q126" s="2">
        <f t="shared" si="79"/>
        <v>25659.048499999997</v>
      </c>
      <c r="R126">
        <f t="shared" si="112"/>
        <v>7.7314192828884982E-6</v>
      </c>
      <c r="S126" s="6">
        <f>S$18</f>
        <v>1</v>
      </c>
      <c r="Z126">
        <f t="shared" si="80"/>
        <v>582</v>
      </c>
      <c r="AA126" s="141">
        <f t="shared" si="81"/>
        <v>2.1051036564383174E-4</v>
      </c>
      <c r="AB126" s="141">
        <f t="shared" si="113"/>
        <v>3.2818832619392557E-2</v>
      </c>
      <c r="AC126" s="141">
        <f t="shared" si="114"/>
        <v>-2.7805429834635714E-3</v>
      </c>
      <c r="AD126" s="141">
        <f t="shared" si="115"/>
        <v>1.4913889635142577E-2</v>
      </c>
      <c r="AE126" s="141">
        <f t="shared" si="116"/>
        <v>2.2242410404921318E-4</v>
      </c>
      <c r="AF126">
        <f t="shared" si="117"/>
        <v>-2.7805429834635714E-3</v>
      </c>
      <c r="AG126" s="153"/>
      <c r="AH126">
        <f t="shared" si="82"/>
        <v>-1.7694432618606148E-2</v>
      </c>
      <c r="AI126">
        <f t="shared" si="83"/>
        <v>0.56931085314211149</v>
      </c>
      <c r="AJ126">
        <f t="shared" si="84"/>
        <v>-0.74595412577846942</v>
      </c>
      <c r="AK126">
        <f t="shared" si="85"/>
        <v>0.408010580689047</v>
      </c>
      <c r="AL126">
        <f t="shared" si="86"/>
        <v>-0.75836460114115578</v>
      </c>
      <c r="AM126">
        <f t="shared" si="87"/>
        <v>-0.39846488335918889</v>
      </c>
      <c r="AN126" s="141">
        <f t="shared" si="118"/>
        <v>11.230817453863386</v>
      </c>
      <c r="AO126" s="141">
        <f t="shared" si="118"/>
        <v>11.23081845274548</v>
      </c>
      <c r="AP126" s="141">
        <f t="shared" si="118"/>
        <v>11.230811228961691</v>
      </c>
      <c r="AQ126" s="141">
        <f t="shared" si="118"/>
        <v>11.230863465509893</v>
      </c>
      <c r="AR126" s="141">
        <f t="shared" si="118"/>
        <v>11.230485476291078</v>
      </c>
      <c r="AS126" s="141">
        <f t="shared" si="118"/>
        <v>11.233207332110119</v>
      </c>
      <c r="AT126" s="141">
        <f t="shared" si="118"/>
        <v>11.212861839987491</v>
      </c>
      <c r="AU126" s="141">
        <f t="shared" si="88"/>
        <v>10.653890499497038</v>
      </c>
    </row>
    <row r="127" spans="1:47" x14ac:dyDescent="0.2">
      <c r="A127" s="20" t="s">
        <v>164</v>
      </c>
      <c r="B127" s="71"/>
      <c r="C127" s="20">
        <v>40710.485000000001</v>
      </c>
      <c r="D127" s="20" t="s">
        <v>162</v>
      </c>
      <c r="E127">
        <f t="shared" si="76"/>
        <v>601.00318003550137</v>
      </c>
      <c r="F127">
        <f t="shared" si="77"/>
        <v>601</v>
      </c>
      <c r="G127">
        <f t="shared" si="111"/>
        <v>5.5142000055639073E-3</v>
      </c>
      <c r="H127">
        <f>+G127</f>
        <v>5.5142000055639073E-3</v>
      </c>
      <c r="P127">
        <f t="shared" si="78"/>
        <v>1.8230958258082856E-2</v>
      </c>
      <c r="Q127" s="2">
        <f t="shared" si="79"/>
        <v>25691.985000000001</v>
      </c>
      <c r="R127">
        <f t="shared" si="112"/>
        <v>1.6171594045300878E-4</v>
      </c>
      <c r="S127" s="6">
        <f>S$15</f>
        <v>0.2</v>
      </c>
      <c r="Z127">
        <f t="shared" si="80"/>
        <v>601</v>
      </c>
      <c r="AA127" s="141">
        <f t="shared" si="81"/>
        <v>3.6724381953571333E-5</v>
      </c>
      <c r="AB127" s="141">
        <f t="shared" si="113"/>
        <v>2.3708433881693192E-2</v>
      </c>
      <c r="AC127" s="141">
        <f t="shared" si="114"/>
        <v>-1.2716758252518948E-2</v>
      </c>
      <c r="AD127" s="141">
        <f t="shared" si="115"/>
        <v>5.477475623610336E-3</v>
      </c>
      <c r="AE127" s="141">
        <f t="shared" si="116"/>
        <v>6.0005478414490882E-6</v>
      </c>
      <c r="AF127">
        <f t="shared" si="117"/>
        <v>-1.2716758252518948E-2</v>
      </c>
      <c r="AG127" s="153"/>
      <c r="AH127">
        <f t="shared" si="82"/>
        <v>-1.8194233876129284E-2</v>
      </c>
      <c r="AI127">
        <f t="shared" si="83"/>
        <v>0.56715915179273502</v>
      </c>
      <c r="AJ127">
        <f t="shared" si="84"/>
        <v>-0.7494657561968423</v>
      </c>
      <c r="AK127">
        <f t="shared" si="85"/>
        <v>0.40572721784297949</v>
      </c>
      <c r="AL127">
        <f t="shared" si="86"/>
        <v>-0.75307617447975539</v>
      </c>
      <c r="AM127">
        <f t="shared" si="87"/>
        <v>-0.39540405484032892</v>
      </c>
      <c r="AN127" s="141">
        <f t="shared" si="118"/>
        <v>11.238309471023477</v>
      </c>
      <c r="AO127" s="141">
        <f t="shared" si="118"/>
        <v>11.238310468827416</v>
      </c>
      <c r="AP127" s="141">
        <f t="shared" si="118"/>
        <v>11.238303471376533</v>
      </c>
      <c r="AQ127" s="141">
        <f t="shared" si="118"/>
        <v>11.238352539292327</v>
      </c>
      <c r="AR127" s="141">
        <f t="shared" si="118"/>
        <v>11.238008257294746</v>
      </c>
      <c r="AS127" s="141">
        <f t="shared" si="118"/>
        <v>11.240413873973077</v>
      </c>
      <c r="AT127" s="141">
        <f t="shared" si="118"/>
        <v>11.223084088065148</v>
      </c>
      <c r="AU127" s="141">
        <f t="shared" si="88"/>
        <v>10.662434686454695</v>
      </c>
    </row>
    <row r="128" spans="1:47" x14ac:dyDescent="0.2">
      <c r="A128" s="150" t="s">
        <v>593</v>
      </c>
      <c r="B128" s="151" t="s">
        <v>84</v>
      </c>
      <c r="C128" s="152">
        <v>40759.038999999997</v>
      </c>
      <c r="D128" s="152" t="s">
        <v>163</v>
      </c>
      <c r="E128">
        <f t="shared" si="76"/>
        <v>629.00423977820606</v>
      </c>
      <c r="F128">
        <f t="shared" si="77"/>
        <v>629</v>
      </c>
      <c r="G128">
        <f t="shared" si="111"/>
        <v>7.3517999990144745E-3</v>
      </c>
      <c r="I128">
        <f>+C128-(C$7+F128*C$8)</f>
        <v>7.3517999990144745E-3</v>
      </c>
      <c r="P128">
        <f t="shared" si="78"/>
        <v>1.8712484697832075E-2</v>
      </c>
      <c r="Q128" s="2">
        <f t="shared" si="79"/>
        <v>25740.538999999997</v>
      </c>
      <c r="R128">
        <f t="shared" si="112"/>
        <v>1.2906515682594834E-4</v>
      </c>
      <c r="S128" s="6">
        <f>S$16</f>
        <v>0.1</v>
      </c>
      <c r="Z128">
        <f t="shared" si="80"/>
        <v>629</v>
      </c>
      <c r="AA128" s="141">
        <f t="shared" si="81"/>
        <v>-2.1302351379939161E-4</v>
      </c>
      <c r="AB128" s="141">
        <f t="shared" si="113"/>
        <v>2.6277308210645941E-2</v>
      </c>
      <c r="AC128" s="141">
        <f t="shared" si="114"/>
        <v>-1.13606846988176E-2</v>
      </c>
      <c r="AD128" s="141">
        <f t="shared" si="115"/>
        <v>7.5648235128138661E-3</v>
      </c>
      <c r="AE128" s="141">
        <f t="shared" si="116"/>
        <v>5.7226554780021522E-6</v>
      </c>
      <c r="AF128">
        <f t="shared" si="117"/>
        <v>-1.13606846988176E-2</v>
      </c>
      <c r="AG128" s="153"/>
      <c r="AH128">
        <f t="shared" si="82"/>
        <v>-1.8925508211631466E-2</v>
      </c>
      <c r="AI128">
        <f t="shared" si="83"/>
        <v>0.56403935099554192</v>
      </c>
      <c r="AJ128">
        <f t="shared" si="84"/>
        <v>-0.75455518648344611</v>
      </c>
      <c r="AK128">
        <f t="shared" si="85"/>
        <v>0.40237307029049652</v>
      </c>
      <c r="AL128">
        <f t="shared" si="86"/>
        <v>-0.74535489200220417</v>
      </c>
      <c r="AM128">
        <f t="shared" si="87"/>
        <v>-0.39094660630105743</v>
      </c>
      <c r="AN128" s="141">
        <f t="shared" si="118"/>
        <v>11.249299082655828</v>
      </c>
      <c r="AO128" s="141">
        <f t="shared" si="118"/>
        <v>11.249300009237562</v>
      </c>
      <c r="AP128" s="141">
        <f t="shared" si="118"/>
        <v>11.249293787036859</v>
      </c>
      <c r="AQ128" s="141">
        <f t="shared" si="118"/>
        <v>11.24933556762228</v>
      </c>
      <c r="AR128" s="141">
        <f t="shared" si="118"/>
        <v>11.249054891729175</v>
      </c>
      <c r="AS128" s="141">
        <f t="shared" si="118"/>
        <v>11.250934634176126</v>
      </c>
      <c r="AT128" s="141">
        <f t="shared" si="118"/>
        <v>11.238073817413952</v>
      </c>
      <c r="AU128" s="141">
        <f t="shared" si="88"/>
        <v>10.675026119865979</v>
      </c>
    </row>
    <row r="129" spans="1:47" x14ac:dyDescent="0.2">
      <c r="A129" s="150" t="s">
        <v>593</v>
      </c>
      <c r="B129" s="151" t="s">
        <v>84</v>
      </c>
      <c r="C129" s="152">
        <v>40759.042000000001</v>
      </c>
      <c r="D129" s="152" t="s">
        <v>163</v>
      </c>
      <c r="E129">
        <f t="shared" si="76"/>
        <v>629.00596987622782</v>
      </c>
      <c r="F129">
        <f t="shared" si="77"/>
        <v>629</v>
      </c>
      <c r="G129">
        <f t="shared" si="111"/>
        <v>1.0351800003263634E-2</v>
      </c>
      <c r="I129">
        <f>+C129-(C$7+F129*C$8)</f>
        <v>1.0351800003263634E-2</v>
      </c>
      <c r="P129">
        <f t="shared" si="78"/>
        <v>1.8712484697832075E-2</v>
      </c>
      <c r="Q129" s="2">
        <f t="shared" si="79"/>
        <v>25740.542000000001</v>
      </c>
      <c r="R129">
        <f t="shared" si="112"/>
        <v>6.9901048561990984E-5</v>
      </c>
      <c r="S129" s="6">
        <f>S$16</f>
        <v>0.1</v>
      </c>
      <c r="Z129">
        <f t="shared" si="80"/>
        <v>629</v>
      </c>
      <c r="AA129" s="141">
        <f t="shared" si="81"/>
        <v>-2.1302351379939161E-4</v>
      </c>
      <c r="AB129" s="141">
        <f t="shared" si="113"/>
        <v>2.92773082148951E-2</v>
      </c>
      <c r="AC129" s="141">
        <f t="shared" si="114"/>
        <v>-8.3606846945684411E-3</v>
      </c>
      <c r="AD129" s="141">
        <f t="shared" si="115"/>
        <v>1.0564823517063025E-2</v>
      </c>
      <c r="AE129" s="141">
        <f t="shared" si="116"/>
        <v>1.1161549594668797E-5</v>
      </c>
      <c r="AF129">
        <f t="shared" si="117"/>
        <v>-8.3606846945684411E-3</v>
      </c>
      <c r="AG129" s="153"/>
      <c r="AH129">
        <f t="shared" si="82"/>
        <v>-1.8925508211631466E-2</v>
      </c>
      <c r="AI129">
        <f t="shared" si="83"/>
        <v>0.56403935099554192</v>
      </c>
      <c r="AJ129">
        <f t="shared" si="84"/>
        <v>-0.75455518648344611</v>
      </c>
      <c r="AK129">
        <f t="shared" si="85"/>
        <v>0.40237307029049652</v>
      </c>
      <c r="AL129">
        <f t="shared" si="86"/>
        <v>-0.74535489200220417</v>
      </c>
      <c r="AM129">
        <f t="shared" si="87"/>
        <v>-0.39094660630105743</v>
      </c>
      <c r="AN129" s="141">
        <f t="shared" si="118"/>
        <v>11.249299082655828</v>
      </c>
      <c r="AO129" s="141">
        <f t="shared" si="118"/>
        <v>11.249300009237562</v>
      </c>
      <c r="AP129" s="141">
        <f t="shared" si="118"/>
        <v>11.249293787036859</v>
      </c>
      <c r="AQ129" s="141">
        <f t="shared" si="118"/>
        <v>11.24933556762228</v>
      </c>
      <c r="AR129" s="141">
        <f t="shared" si="118"/>
        <v>11.249054891729175</v>
      </c>
      <c r="AS129" s="141">
        <f t="shared" si="118"/>
        <v>11.250934634176126</v>
      </c>
      <c r="AT129" s="141">
        <f t="shared" si="118"/>
        <v>11.238073817413952</v>
      </c>
      <c r="AU129" s="141">
        <f t="shared" si="88"/>
        <v>10.675026119865979</v>
      </c>
    </row>
    <row r="130" spans="1:47" x14ac:dyDescent="0.2">
      <c r="A130" s="20" t="s">
        <v>164</v>
      </c>
      <c r="B130" s="71"/>
      <c r="C130" s="20">
        <v>41036.477500000001</v>
      </c>
      <c r="D130" s="20" t="s">
        <v>162</v>
      </c>
      <c r="E130">
        <f t="shared" si="76"/>
        <v>789.00283955221141</v>
      </c>
      <c r="F130">
        <f t="shared" si="77"/>
        <v>789</v>
      </c>
      <c r="G130">
        <f t="shared" si="111"/>
        <v>4.9238000065088272E-3</v>
      </c>
      <c r="K130">
        <f>+G130</f>
        <v>4.9238000065088272E-3</v>
      </c>
      <c r="P130">
        <f t="shared" si="78"/>
        <v>2.1488815857800225E-2</v>
      </c>
      <c r="Q130" s="2">
        <f t="shared" si="79"/>
        <v>26017.977500000001</v>
      </c>
      <c r="R130">
        <f t="shared" si="112"/>
        <v>2.7439975015353525E-4</v>
      </c>
      <c r="S130" s="6">
        <f>S$18</f>
        <v>1</v>
      </c>
      <c r="Z130">
        <f t="shared" si="80"/>
        <v>789</v>
      </c>
      <c r="AA130" s="141">
        <f t="shared" si="81"/>
        <v>-1.4961210824931889E-3</v>
      </c>
      <c r="AB130" s="141">
        <f t="shared" si="113"/>
        <v>2.7908736946802241E-2</v>
      </c>
      <c r="AC130" s="141">
        <f t="shared" si="114"/>
        <v>-1.6565015851291397E-2</v>
      </c>
      <c r="AD130" s="141">
        <f t="shared" si="115"/>
        <v>6.4199210890020161E-3</v>
      </c>
      <c r="AE130" s="141">
        <f t="shared" si="116"/>
        <v>4.121538678901283E-5</v>
      </c>
      <c r="AF130">
        <f t="shared" si="117"/>
        <v>-1.6565015851291397E-2</v>
      </c>
      <c r="AG130" s="153"/>
      <c r="AH130">
        <f t="shared" si="82"/>
        <v>-2.2984936940293414E-2</v>
      </c>
      <c r="AI130">
        <f t="shared" si="83"/>
        <v>0.5473112437739398</v>
      </c>
      <c r="AJ130">
        <f t="shared" si="84"/>
        <v>-0.78179787873501994</v>
      </c>
      <c r="AK130">
        <f t="shared" si="85"/>
        <v>0.38345621022731113</v>
      </c>
      <c r="AL130">
        <f t="shared" si="86"/>
        <v>-0.70278691554648054</v>
      </c>
      <c r="AM130">
        <f t="shared" si="87"/>
        <v>-0.36660842966155166</v>
      </c>
      <c r="AN130" s="141">
        <f t="shared" si="118"/>
        <v>11.310979335557056</v>
      </c>
      <c r="AO130" s="141">
        <f t="shared" si="118"/>
        <v>11.310976540364878</v>
      </c>
      <c r="AP130" s="141">
        <f t="shared" si="118"/>
        <v>11.310991728731937</v>
      </c>
      <c r="AQ130" s="141">
        <f t="shared" si="118"/>
        <v>11.310909190470117</v>
      </c>
      <c r="AR130" s="141">
        <f t="shared" si="118"/>
        <v>11.311357477534195</v>
      </c>
      <c r="AS130" s="141">
        <f t="shared" si="118"/>
        <v>11.308915252409388</v>
      </c>
      <c r="AT130" s="141">
        <f t="shared" si="118"/>
        <v>11.32200631213955</v>
      </c>
      <c r="AU130" s="141">
        <f t="shared" si="88"/>
        <v>10.74697716793046</v>
      </c>
    </row>
    <row r="131" spans="1:47" x14ac:dyDescent="0.2">
      <c r="A131" s="19" t="s">
        <v>86</v>
      </c>
      <c r="B131" s="19"/>
      <c r="C131" s="15">
        <v>41048.616000000002</v>
      </c>
      <c r="D131" s="15"/>
      <c r="E131">
        <f t="shared" si="76"/>
        <v>796.00310448788855</v>
      </c>
      <c r="F131">
        <f t="shared" si="77"/>
        <v>796</v>
      </c>
      <c r="G131">
        <f t="shared" si="111"/>
        <v>5.383200004871469E-3</v>
      </c>
      <c r="I131">
        <f>+G131</f>
        <v>5.383200004871469E-3</v>
      </c>
      <c r="P131">
        <f t="shared" si="78"/>
        <v>2.1611242264548761E-2</v>
      </c>
      <c r="Q131" s="2">
        <f t="shared" si="79"/>
        <v>26030.116000000002</v>
      </c>
      <c r="R131">
        <f t="shared" si="112"/>
        <v>2.6334935558187207E-4</v>
      </c>
      <c r="S131" s="6">
        <f>S$16</f>
        <v>0.1</v>
      </c>
      <c r="Z131">
        <f t="shared" si="80"/>
        <v>796</v>
      </c>
      <c r="AA131" s="141">
        <f t="shared" si="81"/>
        <v>-1.546706444924939E-3</v>
      </c>
      <c r="AB131" s="141">
        <f t="shared" si="113"/>
        <v>2.8541148714345169E-2</v>
      </c>
      <c r="AC131" s="141">
        <f t="shared" si="114"/>
        <v>-1.6228042259677292E-2</v>
      </c>
      <c r="AD131" s="141">
        <f t="shared" si="115"/>
        <v>6.929906449796408E-3</v>
      </c>
      <c r="AE131" s="141">
        <f t="shared" si="116"/>
        <v>4.8023603402929858E-6</v>
      </c>
      <c r="AF131">
        <f t="shared" si="117"/>
        <v>-1.6228042259677292E-2</v>
      </c>
      <c r="AG131" s="153"/>
      <c r="AH131">
        <f t="shared" si="82"/>
        <v>-2.31579487094737E-2</v>
      </c>
      <c r="AI131">
        <f t="shared" si="83"/>
        <v>0.54661973073704273</v>
      </c>
      <c r="AJ131">
        <f t="shared" si="84"/>
        <v>-0.7829222624417409</v>
      </c>
      <c r="AK131">
        <f t="shared" si="85"/>
        <v>0.38263834964420057</v>
      </c>
      <c r="AL131">
        <f t="shared" si="86"/>
        <v>-0.70098162182606882</v>
      </c>
      <c r="AM131">
        <f t="shared" si="87"/>
        <v>-0.36558480395021065</v>
      </c>
      <c r="AN131" s="141">
        <f t="shared" ref="AN131:AT140" si="119">$AU131+$AB$7*SIN(AO131)</f>
        <v>11.313636308150471</v>
      </c>
      <c r="AO131" s="141">
        <f t="shared" si="119"/>
        <v>11.313633139939277</v>
      </c>
      <c r="AP131" s="141">
        <f t="shared" si="119"/>
        <v>11.313650216181875</v>
      </c>
      <c r="AQ131" s="141">
        <f t="shared" si="119"/>
        <v>11.313558166994616</v>
      </c>
      <c r="AR131" s="141">
        <f t="shared" si="119"/>
        <v>11.3140540523925</v>
      </c>
      <c r="AS131" s="141">
        <f t="shared" si="119"/>
        <v>11.31137374036766</v>
      </c>
      <c r="AT131" s="141">
        <f t="shared" si="119"/>
        <v>11.325610813823841</v>
      </c>
      <c r="AU131" s="141">
        <f t="shared" si="88"/>
        <v>10.75012502628328</v>
      </c>
    </row>
    <row r="132" spans="1:47" x14ac:dyDescent="0.2">
      <c r="A132" s="19" t="s">
        <v>86</v>
      </c>
      <c r="B132" s="19"/>
      <c r="C132" s="15">
        <v>41055.552000000003</v>
      </c>
      <c r="D132" s="15"/>
      <c r="E132">
        <f t="shared" si="76"/>
        <v>800.00309110846479</v>
      </c>
      <c r="F132">
        <f t="shared" si="77"/>
        <v>800</v>
      </c>
      <c r="G132">
        <f t="shared" si="111"/>
        <v>5.3600000028382055E-3</v>
      </c>
      <c r="I132">
        <f>+G132</f>
        <v>5.3600000028382055E-3</v>
      </c>
      <c r="P132">
        <f t="shared" si="78"/>
        <v>2.1681236416920036E-2</v>
      </c>
      <c r="Q132" s="2">
        <f t="shared" si="79"/>
        <v>26037.052000000003</v>
      </c>
      <c r="R132">
        <f t="shared" si="112"/>
        <v>2.6638275808435073E-4</v>
      </c>
      <c r="S132" s="6">
        <f>S$16</f>
        <v>0.1</v>
      </c>
      <c r="Z132">
        <f t="shared" si="80"/>
        <v>800</v>
      </c>
      <c r="AA132" s="141">
        <f t="shared" si="81"/>
        <v>-1.5754050352511963E-3</v>
      </c>
      <c r="AB132" s="141">
        <f t="shared" si="113"/>
        <v>2.8616641455009438E-2</v>
      </c>
      <c r="AC132" s="141">
        <f t="shared" si="114"/>
        <v>-1.6321236414081831E-2</v>
      </c>
      <c r="AD132" s="141">
        <f t="shared" si="115"/>
        <v>6.9354050380894018E-3</v>
      </c>
      <c r="AE132" s="141">
        <f t="shared" si="116"/>
        <v>4.8099843042355856E-6</v>
      </c>
      <c r="AF132">
        <f t="shared" si="117"/>
        <v>-1.6321236414081831E-2</v>
      </c>
      <c r="AG132" s="153"/>
      <c r="AH132">
        <f t="shared" si="82"/>
        <v>-2.3256641452171233E-2</v>
      </c>
      <c r="AI132">
        <f t="shared" si="83"/>
        <v>0.54622602473478277</v>
      </c>
      <c r="AJ132">
        <f t="shared" si="84"/>
        <v>-0.78356235226807636</v>
      </c>
      <c r="AK132">
        <f t="shared" si="85"/>
        <v>0.38217136803715573</v>
      </c>
      <c r="AL132">
        <f t="shared" si="86"/>
        <v>-0.69995206909319596</v>
      </c>
      <c r="AM132">
        <f t="shared" si="87"/>
        <v>-0.36500133631854226</v>
      </c>
      <c r="AN132" s="141">
        <f t="shared" si="119"/>
        <v>11.315153074705037</v>
      </c>
      <c r="AO132" s="141">
        <f t="shared" si="119"/>
        <v>11.315149682152832</v>
      </c>
      <c r="AP132" s="141">
        <f t="shared" si="119"/>
        <v>11.315167883715571</v>
      </c>
      <c r="AQ132" s="141">
        <f t="shared" si="119"/>
        <v>11.315070217814643</v>
      </c>
      <c r="AR132" s="141">
        <f t="shared" si="119"/>
        <v>11.315593936110709</v>
      </c>
      <c r="AS132" s="141">
        <f t="shared" si="119"/>
        <v>11.3127758112583</v>
      </c>
      <c r="AT132" s="141">
        <f t="shared" si="119"/>
        <v>11.327667969057831</v>
      </c>
      <c r="AU132" s="141">
        <f t="shared" si="88"/>
        <v>10.751923802484892</v>
      </c>
    </row>
    <row r="133" spans="1:47" x14ac:dyDescent="0.2">
      <c r="A133" s="20" t="s">
        <v>164</v>
      </c>
      <c r="B133" s="71"/>
      <c r="C133" s="20">
        <v>41062.489000000001</v>
      </c>
      <c r="D133" s="20" t="s">
        <v>162</v>
      </c>
      <c r="E133">
        <f t="shared" si="76"/>
        <v>804.00365442837881</v>
      </c>
      <c r="F133">
        <f t="shared" si="77"/>
        <v>804</v>
      </c>
      <c r="G133">
        <f t="shared" si="111"/>
        <v>6.3368000046466477E-3</v>
      </c>
      <c r="H133">
        <f>+G133</f>
        <v>6.3368000046466477E-3</v>
      </c>
      <c r="P133">
        <f t="shared" si="78"/>
        <v>2.1751256900678823E-2</v>
      </c>
      <c r="Q133" s="2">
        <f t="shared" si="79"/>
        <v>26043.989000000001</v>
      </c>
      <c r="R133">
        <f t="shared" si="112"/>
        <v>2.3760548139963389E-4</v>
      </c>
      <c r="S133" s="6">
        <f>S$15</f>
        <v>0.2</v>
      </c>
      <c r="Z133">
        <f t="shared" si="80"/>
        <v>804</v>
      </c>
      <c r="AA133" s="141">
        <f t="shared" si="81"/>
        <v>-1.6039529398222813E-3</v>
      </c>
      <c r="AB133" s="141">
        <f t="shared" si="113"/>
        <v>2.9692009845147752E-2</v>
      </c>
      <c r="AC133" s="141">
        <f t="shared" si="114"/>
        <v>-1.5414456896032176E-2</v>
      </c>
      <c r="AD133" s="141">
        <f t="shared" si="115"/>
        <v>7.940752944468929E-3</v>
      </c>
      <c r="AE133" s="141">
        <f t="shared" si="116"/>
        <v>1.2611111465018393E-5</v>
      </c>
      <c r="AF133">
        <f t="shared" si="117"/>
        <v>-1.5414456896032176E-2</v>
      </c>
      <c r="AG133" s="153"/>
      <c r="AH133">
        <f t="shared" si="82"/>
        <v>-2.3355209840501105E-2</v>
      </c>
      <c r="AI133">
        <f t="shared" si="83"/>
        <v>0.54583336464520205</v>
      </c>
      <c r="AJ133">
        <f t="shared" si="84"/>
        <v>-0.78420069318585117</v>
      </c>
      <c r="AK133">
        <f t="shared" si="85"/>
        <v>0.3817046535030601</v>
      </c>
      <c r="AL133">
        <f t="shared" si="86"/>
        <v>-0.69892399635907798</v>
      </c>
      <c r="AM133">
        <f t="shared" si="87"/>
        <v>-0.36441892617783206</v>
      </c>
      <c r="AN133" s="141">
        <f t="shared" si="119"/>
        <v>11.3166687515003</v>
      </c>
      <c r="AO133" s="141">
        <f t="shared" si="119"/>
        <v>11.316665126227722</v>
      </c>
      <c r="AP133" s="141">
        <f t="shared" si="119"/>
        <v>11.316684487695909</v>
      </c>
      <c r="AQ133" s="141">
        <f t="shared" si="119"/>
        <v>11.31658107096912</v>
      </c>
      <c r="AR133" s="141">
        <f t="shared" si="119"/>
        <v>11.317133085478527</v>
      </c>
      <c r="AS133" s="141">
        <f t="shared" si="119"/>
        <v>11.314175871149528</v>
      </c>
      <c r="AT133" s="141">
        <f t="shared" si="119"/>
        <v>11.329723261416898</v>
      </c>
      <c r="AU133" s="141">
        <f t="shared" si="88"/>
        <v>10.753722578686503</v>
      </c>
    </row>
    <row r="134" spans="1:47" x14ac:dyDescent="0.2">
      <c r="A134" s="150" t="s">
        <v>605</v>
      </c>
      <c r="B134" s="151" t="s">
        <v>84</v>
      </c>
      <c r="C134" s="152">
        <v>41062.49</v>
      </c>
      <c r="D134" s="152" t="s">
        <v>163</v>
      </c>
      <c r="E134">
        <f t="shared" si="76"/>
        <v>804.00423112771648</v>
      </c>
      <c r="F134">
        <f t="shared" si="77"/>
        <v>804</v>
      </c>
      <c r="G134">
        <f t="shared" si="111"/>
        <v>7.3368000012123957E-3</v>
      </c>
      <c r="I134">
        <f>+C134-(C$7+F134*C$8)</f>
        <v>7.3368000012123957E-3</v>
      </c>
      <c r="P134">
        <f t="shared" si="78"/>
        <v>2.1751256900678823E-2</v>
      </c>
      <c r="Q134" s="2">
        <f t="shared" si="79"/>
        <v>26043.989999999998</v>
      </c>
      <c r="R134">
        <f t="shared" si="112"/>
        <v>2.0777656770657528E-4</v>
      </c>
      <c r="S134" s="6">
        <f>S$16</f>
        <v>0.1</v>
      </c>
      <c r="Z134">
        <f t="shared" si="80"/>
        <v>804</v>
      </c>
      <c r="AA134" s="141">
        <f t="shared" si="81"/>
        <v>-1.6039529398222813E-3</v>
      </c>
      <c r="AB134" s="141">
        <f t="shared" si="113"/>
        <v>3.06920098417135E-2</v>
      </c>
      <c r="AC134" s="141">
        <f t="shared" si="114"/>
        <v>-1.4414456899466428E-2</v>
      </c>
      <c r="AD134" s="141">
        <f t="shared" si="115"/>
        <v>8.940752941034677E-3</v>
      </c>
      <c r="AE134" s="141">
        <f t="shared" si="116"/>
        <v>7.9937063152620232E-6</v>
      </c>
      <c r="AF134">
        <f t="shared" si="117"/>
        <v>-1.4414456899466428E-2</v>
      </c>
      <c r="AG134" s="153"/>
      <c r="AH134">
        <f t="shared" si="82"/>
        <v>-2.3355209840501105E-2</v>
      </c>
      <c r="AI134">
        <f t="shared" si="83"/>
        <v>0.54583336464520205</v>
      </c>
      <c r="AJ134">
        <f t="shared" si="84"/>
        <v>-0.78420069318585117</v>
      </c>
      <c r="AK134">
        <f t="shared" si="85"/>
        <v>0.3817046535030601</v>
      </c>
      <c r="AL134">
        <f t="shared" si="86"/>
        <v>-0.69892399635907798</v>
      </c>
      <c r="AM134">
        <f t="shared" si="87"/>
        <v>-0.36441892617783206</v>
      </c>
      <c r="AN134" s="141">
        <f t="shared" si="119"/>
        <v>11.3166687515003</v>
      </c>
      <c r="AO134" s="141">
        <f t="shared" si="119"/>
        <v>11.316665126227722</v>
      </c>
      <c r="AP134" s="141">
        <f t="shared" si="119"/>
        <v>11.316684487695909</v>
      </c>
      <c r="AQ134" s="141">
        <f t="shared" si="119"/>
        <v>11.31658107096912</v>
      </c>
      <c r="AR134" s="141">
        <f t="shared" si="119"/>
        <v>11.317133085478527</v>
      </c>
      <c r="AS134" s="141">
        <f t="shared" si="119"/>
        <v>11.314175871149528</v>
      </c>
      <c r="AT134" s="141">
        <f t="shared" si="119"/>
        <v>11.329723261416898</v>
      </c>
      <c r="AU134" s="141">
        <f t="shared" si="88"/>
        <v>10.753722578686503</v>
      </c>
    </row>
    <row r="135" spans="1:47" x14ac:dyDescent="0.2">
      <c r="A135" s="20" t="s">
        <v>164</v>
      </c>
      <c r="B135" s="71"/>
      <c r="C135" s="20">
        <v>41083.302000000003</v>
      </c>
      <c r="D135" s="20" t="s">
        <v>162</v>
      </c>
      <c r="E135">
        <f t="shared" si="76"/>
        <v>816.00649778680463</v>
      </c>
      <c r="F135">
        <f t="shared" si="77"/>
        <v>816</v>
      </c>
      <c r="G135">
        <f t="shared" si="111"/>
        <v>1.126720000320347E-2</v>
      </c>
      <c r="K135">
        <f>+G135</f>
        <v>1.126720000320347E-2</v>
      </c>
      <c r="P135">
        <f t="shared" si="78"/>
        <v>2.1961476340280225E-2</v>
      </c>
      <c r="Q135" s="2">
        <f t="shared" si="79"/>
        <v>26064.802000000003</v>
      </c>
      <c r="R135">
        <f t="shared" si="112"/>
        <v>1.143675463737598E-4</v>
      </c>
      <c r="S135" s="6">
        <f>S$18</f>
        <v>1</v>
      </c>
      <c r="Z135">
        <f t="shared" si="80"/>
        <v>816</v>
      </c>
      <c r="AA135" s="141">
        <f t="shared" si="81"/>
        <v>-1.6886933429311642E-3</v>
      </c>
      <c r="AB135" s="141">
        <f t="shared" si="113"/>
        <v>3.4917369686414859E-2</v>
      </c>
      <c r="AC135" s="141">
        <f t="shared" si="114"/>
        <v>-1.0694276337076754E-2</v>
      </c>
      <c r="AD135" s="141">
        <f t="shared" si="115"/>
        <v>1.2955893346134634E-2</v>
      </c>
      <c r="AE135" s="141">
        <f t="shared" si="116"/>
        <v>1.678551723964157E-4</v>
      </c>
      <c r="AF135">
        <f t="shared" si="117"/>
        <v>-1.0694276337076754E-2</v>
      </c>
      <c r="AG135" s="153"/>
      <c r="AH135">
        <f t="shared" si="82"/>
        <v>-2.3650169683211389E-2</v>
      </c>
      <c r="AI135">
        <f t="shared" si="83"/>
        <v>0.54466162420564734</v>
      </c>
      <c r="AJ135">
        <f t="shared" si="84"/>
        <v>-0.78610528252263168</v>
      </c>
      <c r="AK135">
        <f t="shared" si="85"/>
        <v>0.38030611184196084</v>
      </c>
      <c r="AL135">
        <f t="shared" si="86"/>
        <v>-0.69584860800679926</v>
      </c>
      <c r="AM135">
        <f t="shared" si="87"/>
        <v>-0.3626779986234594</v>
      </c>
      <c r="AN135" s="141">
        <f t="shared" si="119"/>
        <v>11.321209272731675</v>
      </c>
      <c r="AO135" s="141">
        <f t="shared" si="119"/>
        <v>11.321204897033889</v>
      </c>
      <c r="AP135" s="141">
        <f t="shared" si="119"/>
        <v>11.321227951732837</v>
      </c>
      <c r="AQ135" s="141">
        <f t="shared" si="119"/>
        <v>11.321106463308713</v>
      </c>
      <c r="AR135" s="141">
        <f t="shared" si="119"/>
        <v>11.321746164530904</v>
      </c>
      <c r="AS135" s="141">
        <f t="shared" si="119"/>
        <v>11.318364067679701</v>
      </c>
      <c r="AT135" s="141">
        <f t="shared" si="119"/>
        <v>11.335877952974927</v>
      </c>
      <c r="AU135" s="141">
        <f t="shared" si="88"/>
        <v>10.75911890729134</v>
      </c>
    </row>
    <row r="136" spans="1:47" x14ac:dyDescent="0.2">
      <c r="A136" s="19" t="s">
        <v>86</v>
      </c>
      <c r="B136" s="19"/>
      <c r="C136" s="15">
        <v>41088.495999999999</v>
      </c>
      <c r="D136" s="15"/>
      <c r="E136">
        <f t="shared" si="76"/>
        <v>819.00187415751566</v>
      </c>
      <c r="F136">
        <f t="shared" si="77"/>
        <v>819</v>
      </c>
      <c r="G136">
        <f t="shared" si="111"/>
        <v>3.2498000000487082E-3</v>
      </c>
      <c r="I136">
        <f>+G136</f>
        <v>3.2498000000487082E-3</v>
      </c>
      <c r="P136">
        <f t="shared" si="78"/>
        <v>2.2014068228694263E-2</v>
      </c>
      <c r="Q136" s="2">
        <f t="shared" si="79"/>
        <v>26069.995999999999</v>
      </c>
      <c r="R136">
        <f t="shared" si="112"/>
        <v>3.52097762156557E-4</v>
      </c>
      <c r="S136" s="6">
        <f t="shared" ref="S136:S167" si="120">S$16</f>
        <v>0.1</v>
      </c>
      <c r="Z136">
        <f t="shared" si="80"/>
        <v>819</v>
      </c>
      <c r="AA136" s="141">
        <f t="shared" si="81"/>
        <v>-1.7096669093087762E-3</v>
      </c>
      <c r="AB136" s="141">
        <f t="shared" si="113"/>
        <v>2.6973535138051747E-2</v>
      </c>
      <c r="AC136" s="141">
        <f t="shared" si="114"/>
        <v>-1.8764268228645554E-2</v>
      </c>
      <c r="AD136" s="141">
        <f t="shared" si="115"/>
        <v>4.9594669093574843E-3</v>
      </c>
      <c r="AE136" s="141">
        <f t="shared" si="116"/>
        <v>2.4596312025011877E-6</v>
      </c>
      <c r="AF136">
        <f t="shared" si="117"/>
        <v>-1.8764268228645554E-2</v>
      </c>
      <c r="AG136" s="153"/>
      <c r="AH136">
        <f t="shared" si="82"/>
        <v>-2.3723735138003039E-2</v>
      </c>
      <c r="AI136">
        <f t="shared" si="83"/>
        <v>0.54437014367102532</v>
      </c>
      <c r="AJ136">
        <f t="shared" si="84"/>
        <v>-0.78657899780312324</v>
      </c>
      <c r="AK136">
        <f t="shared" si="85"/>
        <v>0.37995685175691607</v>
      </c>
      <c r="AL136">
        <f t="shared" si="86"/>
        <v>-0.69508181931842095</v>
      </c>
      <c r="AM136">
        <f t="shared" si="87"/>
        <v>-0.36224423467048211</v>
      </c>
      <c r="AN136" s="141">
        <f t="shared" si="119"/>
        <v>11.32234288397397</v>
      </c>
      <c r="AO136" s="141">
        <f t="shared" si="119"/>
        <v>11.322338307969726</v>
      </c>
      <c r="AP136" s="141">
        <f t="shared" si="119"/>
        <v>11.322362337367254</v>
      </c>
      <c r="AQ136" s="141">
        <f t="shared" si="119"/>
        <v>11.322236135781409</v>
      </c>
      <c r="AR136" s="141">
        <f t="shared" si="119"/>
        <v>11.322898418436719</v>
      </c>
      <c r="AS136" s="141">
        <f t="shared" si="119"/>
        <v>11.319408326702707</v>
      </c>
      <c r="AT136" s="141">
        <f t="shared" si="119"/>
        <v>11.337414002436391</v>
      </c>
      <c r="AU136" s="141">
        <f t="shared" si="88"/>
        <v>10.760467989442549</v>
      </c>
    </row>
    <row r="137" spans="1:47" x14ac:dyDescent="0.2">
      <c r="A137" s="150" t="s">
        <v>621</v>
      </c>
      <c r="B137" s="151" t="s">
        <v>84</v>
      </c>
      <c r="C137" s="152">
        <v>41088.498</v>
      </c>
      <c r="D137" s="152" t="s">
        <v>163</v>
      </c>
      <c r="E137">
        <f t="shared" si="76"/>
        <v>819.00302755619543</v>
      </c>
      <c r="F137">
        <f t="shared" si="77"/>
        <v>819</v>
      </c>
      <c r="G137">
        <f t="shared" si="111"/>
        <v>5.2498000004561618E-3</v>
      </c>
      <c r="I137">
        <f>+C137-(C$7+F137*C$8)</f>
        <v>5.2498000004561618E-3</v>
      </c>
      <c r="P137">
        <f t="shared" si="78"/>
        <v>2.2014068228694263E-2</v>
      </c>
      <c r="Q137" s="2">
        <f t="shared" si="79"/>
        <v>26069.998</v>
      </c>
      <c r="R137">
        <f t="shared" si="112"/>
        <v>2.8104068922831345E-4</v>
      </c>
      <c r="S137" s="6">
        <f t="shared" si="120"/>
        <v>0.1</v>
      </c>
      <c r="Z137">
        <f t="shared" si="80"/>
        <v>819</v>
      </c>
      <c r="AA137" s="141">
        <f t="shared" si="81"/>
        <v>-1.7096669093087762E-3</v>
      </c>
      <c r="AB137" s="141">
        <f t="shared" si="113"/>
        <v>2.8973535138459201E-2</v>
      </c>
      <c r="AC137" s="141">
        <f t="shared" si="114"/>
        <v>-1.6764268228238101E-2</v>
      </c>
      <c r="AD137" s="141">
        <f t="shared" si="115"/>
        <v>6.959466909764938E-3</v>
      </c>
      <c r="AE137" s="141">
        <f t="shared" si="116"/>
        <v>4.8434179668113138E-6</v>
      </c>
      <c r="AF137">
        <f t="shared" si="117"/>
        <v>-1.6764268228238101E-2</v>
      </c>
      <c r="AG137" s="153"/>
      <c r="AH137">
        <f t="shared" si="82"/>
        <v>-2.3723735138003039E-2</v>
      </c>
      <c r="AI137">
        <f t="shared" si="83"/>
        <v>0.54437014367102532</v>
      </c>
      <c r="AJ137">
        <f t="shared" si="84"/>
        <v>-0.78657899780312324</v>
      </c>
      <c r="AK137">
        <f t="shared" si="85"/>
        <v>0.37995685175691607</v>
      </c>
      <c r="AL137">
        <f t="shared" si="86"/>
        <v>-0.69508181931842095</v>
      </c>
      <c r="AM137">
        <f t="shared" si="87"/>
        <v>-0.36224423467048211</v>
      </c>
      <c r="AN137" s="141">
        <f t="shared" si="119"/>
        <v>11.32234288397397</v>
      </c>
      <c r="AO137" s="141">
        <f t="shared" si="119"/>
        <v>11.322338307969726</v>
      </c>
      <c r="AP137" s="141">
        <f t="shared" si="119"/>
        <v>11.322362337367254</v>
      </c>
      <c r="AQ137" s="141">
        <f t="shared" si="119"/>
        <v>11.322236135781409</v>
      </c>
      <c r="AR137" s="141">
        <f t="shared" si="119"/>
        <v>11.322898418436719</v>
      </c>
      <c r="AS137" s="141">
        <f t="shared" si="119"/>
        <v>11.319408326702707</v>
      </c>
      <c r="AT137" s="141">
        <f t="shared" si="119"/>
        <v>11.337414002436391</v>
      </c>
      <c r="AU137" s="141">
        <f t="shared" si="88"/>
        <v>10.760467989442549</v>
      </c>
    </row>
    <row r="138" spans="1:47" x14ac:dyDescent="0.2">
      <c r="A138" s="19" t="s">
        <v>88</v>
      </c>
      <c r="B138" s="19"/>
      <c r="C138" s="15">
        <v>41180.398999999998</v>
      </c>
      <c r="D138" s="15"/>
      <c r="E138">
        <f t="shared" si="76"/>
        <v>872.00227357947745</v>
      </c>
      <c r="F138">
        <f t="shared" si="77"/>
        <v>872</v>
      </c>
      <c r="G138">
        <f t="shared" si="111"/>
        <v>3.942399998777546E-3</v>
      </c>
      <c r="I138">
        <f>+G138</f>
        <v>3.942399998777546E-3</v>
      </c>
      <c r="P138">
        <f t="shared" si="78"/>
        <v>2.2945633826867009E-2</v>
      </c>
      <c r="Q138" s="2">
        <f t="shared" si="79"/>
        <v>26161.898999999998</v>
      </c>
      <c r="R138">
        <f t="shared" si="112"/>
        <v>3.611228959250437E-4</v>
      </c>
      <c r="S138" s="6">
        <f t="shared" si="120"/>
        <v>0.1</v>
      </c>
      <c r="Z138">
        <f t="shared" si="80"/>
        <v>872</v>
      </c>
      <c r="AA138" s="141">
        <f t="shared" si="81"/>
        <v>-2.0662903153535334E-3</v>
      </c>
      <c r="AB138" s="141">
        <f t="shared" si="113"/>
        <v>2.8954324140998088E-2</v>
      </c>
      <c r="AC138" s="141">
        <f t="shared" si="114"/>
        <v>-1.9003233828089463E-2</v>
      </c>
      <c r="AD138" s="141">
        <f t="shared" si="115"/>
        <v>6.0086903141310793E-3</v>
      </c>
      <c r="AE138" s="141">
        <f t="shared" si="116"/>
        <v>3.6104359291132652E-6</v>
      </c>
      <c r="AF138">
        <f t="shared" si="117"/>
        <v>-1.9003233828089463E-2</v>
      </c>
      <c r="AG138" s="153"/>
      <c r="AH138">
        <f t="shared" si="82"/>
        <v>-2.5011924142220542E-2</v>
      </c>
      <c r="AI138">
        <f t="shared" si="83"/>
        <v>0.53931476819800328</v>
      </c>
      <c r="AJ138">
        <f t="shared" si="84"/>
        <v>-0.7947906303990665</v>
      </c>
      <c r="AK138">
        <f t="shared" si="85"/>
        <v>0.37381130584150313</v>
      </c>
      <c r="AL138">
        <f t="shared" si="86"/>
        <v>-0.68166841195936323</v>
      </c>
      <c r="AM138">
        <f t="shared" si="87"/>
        <v>-0.35467574529616525</v>
      </c>
      <c r="AN138" s="141">
        <f t="shared" si="119"/>
        <v>11.342271342676163</v>
      </c>
      <c r="AO138" s="141">
        <f t="shared" si="119"/>
        <v>11.34226227787863</v>
      </c>
      <c r="AP138" s="141">
        <f t="shared" si="119"/>
        <v>11.342307243129351</v>
      </c>
      <c r="AQ138" s="141">
        <f t="shared" si="119"/>
        <v>11.342084141363609</v>
      </c>
      <c r="AR138" s="141">
        <f t="shared" si="119"/>
        <v>11.343189743439401</v>
      </c>
      <c r="AS138" s="141">
        <f t="shared" si="119"/>
        <v>11.337677225232444</v>
      </c>
      <c r="AT138" s="141">
        <f t="shared" si="119"/>
        <v>11.364377430809133</v>
      </c>
      <c r="AU138" s="141">
        <f t="shared" si="88"/>
        <v>10.784301774113908</v>
      </c>
    </row>
    <row r="139" spans="1:47" x14ac:dyDescent="0.2">
      <c r="A139" s="19" t="s">
        <v>89</v>
      </c>
      <c r="B139" s="19"/>
      <c r="C139" s="15">
        <v>41473.440999999999</v>
      </c>
      <c r="D139" s="15"/>
      <c r="E139">
        <f t="shared" si="76"/>
        <v>1040.9994015014263</v>
      </c>
      <c r="F139">
        <f t="shared" si="77"/>
        <v>1041</v>
      </c>
      <c r="G139">
        <f t="shared" si="111"/>
        <v>-1.0378000006312504E-3</v>
      </c>
      <c r="I139">
        <f>+G139</f>
        <v>-1.0378000006312504E-3</v>
      </c>
      <c r="P139">
        <f t="shared" si="78"/>
        <v>2.5946969621522514E-2</v>
      </c>
      <c r="Q139" s="2">
        <f t="shared" si="79"/>
        <v>26454.940999999999</v>
      </c>
      <c r="R139">
        <f t="shared" si="112"/>
        <v>7.2817779156071258E-4</v>
      </c>
      <c r="S139" s="6">
        <f t="shared" si="120"/>
        <v>0.1</v>
      </c>
      <c r="Z139">
        <f t="shared" si="80"/>
        <v>1041</v>
      </c>
      <c r="AA139" s="141">
        <f t="shared" si="81"/>
        <v>-3.029385144646235E-3</v>
      </c>
      <c r="AB139" s="141">
        <f t="shared" si="113"/>
        <v>2.7938554765537499E-2</v>
      </c>
      <c r="AC139" s="141">
        <f t="shared" si="114"/>
        <v>-2.6984769622153765E-2</v>
      </c>
      <c r="AD139" s="141">
        <f t="shared" si="115"/>
        <v>1.9915851440149845E-3</v>
      </c>
      <c r="AE139" s="141">
        <f t="shared" si="116"/>
        <v>3.9664113858611872E-7</v>
      </c>
      <c r="AF139">
        <f t="shared" si="117"/>
        <v>-2.6984769622153765E-2</v>
      </c>
      <c r="AG139" s="153"/>
      <c r="AH139">
        <f t="shared" si="82"/>
        <v>-2.8976354766168749E-2</v>
      </c>
      <c r="AI139">
        <f t="shared" si="83"/>
        <v>0.52431309570728823</v>
      </c>
      <c r="AJ139">
        <f t="shared" si="84"/>
        <v>-0.81910613946741573</v>
      </c>
      <c r="AK139">
        <f t="shared" si="85"/>
        <v>0.3545246736967762</v>
      </c>
      <c r="AL139">
        <f t="shared" si="86"/>
        <v>-0.64047986163411608</v>
      </c>
      <c r="AM139">
        <f t="shared" si="87"/>
        <v>-0.33165570616762963</v>
      </c>
      <c r="AN139" s="141">
        <f t="shared" si="119"/>
        <v>11.404630270457366</v>
      </c>
      <c r="AO139" s="141">
        <f t="shared" si="119"/>
        <v>11.404589373608511</v>
      </c>
      <c r="AP139" s="141">
        <f t="shared" si="119"/>
        <v>11.404762670529161</v>
      </c>
      <c r="AQ139" s="141">
        <f t="shared" si="119"/>
        <v>11.404027863688658</v>
      </c>
      <c r="AR139" s="141">
        <f t="shared" si="119"/>
        <v>11.407135058780103</v>
      </c>
      <c r="AS139" s="141">
        <f t="shared" si="119"/>
        <v>11.393839930282404</v>
      </c>
      <c r="AT139" s="141">
        <f t="shared" si="119"/>
        <v>11.448147245737704</v>
      </c>
      <c r="AU139" s="141">
        <f t="shared" si="88"/>
        <v>10.860300068632016</v>
      </c>
    </row>
    <row r="140" spans="1:47" x14ac:dyDescent="0.2">
      <c r="A140" s="19" t="s">
        <v>89</v>
      </c>
      <c r="B140" s="19"/>
      <c r="C140" s="15">
        <v>41473.442999999999</v>
      </c>
      <c r="D140" s="15"/>
      <c r="E140">
        <f t="shared" si="76"/>
        <v>1041.0005549001062</v>
      </c>
      <c r="F140">
        <f t="shared" si="77"/>
        <v>1041</v>
      </c>
      <c r="G140">
        <f t="shared" si="111"/>
        <v>9.6219999977620319E-4</v>
      </c>
      <c r="I140">
        <f>+G140</f>
        <v>9.6219999977620319E-4</v>
      </c>
      <c r="P140">
        <f t="shared" si="78"/>
        <v>2.5946969621522514E-2</v>
      </c>
      <c r="Q140" s="2">
        <f t="shared" si="79"/>
        <v>26454.942999999999</v>
      </c>
      <c r="R140">
        <f t="shared" si="112"/>
        <v>6.2423871305173728E-4</v>
      </c>
      <c r="S140" s="6">
        <f t="shared" si="120"/>
        <v>0.1</v>
      </c>
      <c r="Z140">
        <f t="shared" si="80"/>
        <v>1041</v>
      </c>
      <c r="AA140" s="141">
        <f t="shared" si="81"/>
        <v>-3.029385144646235E-3</v>
      </c>
      <c r="AB140" s="141">
        <f t="shared" si="113"/>
        <v>2.9938554765944952E-2</v>
      </c>
      <c r="AC140" s="141">
        <f t="shared" si="114"/>
        <v>-2.4984769621746311E-2</v>
      </c>
      <c r="AD140" s="141">
        <f t="shared" si="115"/>
        <v>3.9915851444224382E-3</v>
      </c>
      <c r="AE140" s="141">
        <f t="shared" si="116"/>
        <v>1.5932751965173898E-6</v>
      </c>
      <c r="AF140">
        <f t="shared" si="117"/>
        <v>-2.4984769621746311E-2</v>
      </c>
      <c r="AG140" s="153"/>
      <c r="AH140">
        <f t="shared" si="82"/>
        <v>-2.8976354766168749E-2</v>
      </c>
      <c r="AI140">
        <f t="shared" si="83"/>
        <v>0.52431309570728823</v>
      </c>
      <c r="AJ140">
        <f t="shared" si="84"/>
        <v>-0.81910613946741573</v>
      </c>
      <c r="AK140">
        <f t="shared" si="85"/>
        <v>0.3545246736967762</v>
      </c>
      <c r="AL140">
        <f t="shared" si="86"/>
        <v>-0.64047986163411608</v>
      </c>
      <c r="AM140">
        <f t="shared" si="87"/>
        <v>-0.33165570616762963</v>
      </c>
      <c r="AN140" s="141">
        <f t="shared" si="119"/>
        <v>11.404630270457366</v>
      </c>
      <c r="AO140" s="141">
        <f t="shared" si="119"/>
        <v>11.404589373608511</v>
      </c>
      <c r="AP140" s="141">
        <f t="shared" si="119"/>
        <v>11.404762670529161</v>
      </c>
      <c r="AQ140" s="141">
        <f t="shared" si="119"/>
        <v>11.404027863688658</v>
      </c>
      <c r="AR140" s="141">
        <f t="shared" si="119"/>
        <v>11.407135058780103</v>
      </c>
      <c r="AS140" s="141">
        <f t="shared" si="119"/>
        <v>11.393839930282404</v>
      </c>
      <c r="AT140" s="141">
        <f t="shared" si="119"/>
        <v>11.448147245737704</v>
      </c>
      <c r="AU140" s="141">
        <f t="shared" si="88"/>
        <v>10.860300068632016</v>
      </c>
    </row>
    <row r="141" spans="1:47" x14ac:dyDescent="0.2">
      <c r="A141" s="150" t="s">
        <v>637</v>
      </c>
      <c r="B141" s="151" t="s">
        <v>84</v>
      </c>
      <c r="C141" s="152">
        <v>41525.482000000004</v>
      </c>
      <c r="D141" s="152" t="s">
        <v>163</v>
      </c>
      <c r="E141">
        <f t="shared" si="76"/>
        <v>1071.011411841879</v>
      </c>
      <c r="F141">
        <f t="shared" si="77"/>
        <v>1071</v>
      </c>
      <c r="G141">
        <f t="shared" si="111"/>
        <v>1.9788200006587431E-2</v>
      </c>
      <c r="I141">
        <f>+C141-(C$7+F141*C$8)</f>
        <v>1.9788200006587431E-2</v>
      </c>
      <c r="P141">
        <f t="shared" si="78"/>
        <v>2.6484663573014485E-2</v>
      </c>
      <c r="Q141" s="2">
        <f t="shared" si="79"/>
        <v>26506.982000000004</v>
      </c>
      <c r="R141">
        <f t="shared" si="112"/>
        <v>4.4842624296484946E-5</v>
      </c>
      <c r="S141" s="6">
        <f t="shared" si="120"/>
        <v>0.1</v>
      </c>
      <c r="Z141">
        <f t="shared" si="80"/>
        <v>1071</v>
      </c>
      <c r="AA141" s="141">
        <f t="shared" si="81"/>
        <v>-3.1729649415280885E-3</v>
      </c>
      <c r="AB141" s="141">
        <f t="shared" si="113"/>
        <v>4.9445828521130004E-2</v>
      </c>
      <c r="AC141" s="141">
        <f t="shared" si="114"/>
        <v>-6.6964635664270543E-3</v>
      </c>
      <c r="AD141" s="141">
        <f t="shared" si="115"/>
        <v>2.2961164948115519E-2</v>
      </c>
      <c r="AE141" s="141">
        <f t="shared" si="116"/>
        <v>5.2721509577456876E-5</v>
      </c>
      <c r="AF141">
        <f t="shared" si="117"/>
        <v>-6.6964635664270543E-3</v>
      </c>
      <c r="AG141" s="153"/>
      <c r="AH141">
        <f t="shared" si="82"/>
        <v>-2.9657628514542574E-2</v>
      </c>
      <c r="AI141">
        <f t="shared" si="83"/>
        <v>0.52181617495607502</v>
      </c>
      <c r="AJ141">
        <f t="shared" si="84"/>
        <v>-0.82314506825900202</v>
      </c>
      <c r="AK141">
        <f t="shared" si="85"/>
        <v>0.35114954740359577</v>
      </c>
      <c r="AL141">
        <f t="shared" si="86"/>
        <v>-0.63340319578398785</v>
      </c>
      <c r="AM141">
        <f t="shared" si="87"/>
        <v>-0.32773275975568339</v>
      </c>
      <c r="AN141" s="141">
        <f t="shared" ref="AN141:AT150" si="121">$AU141+$AB$7*SIN(AO141)</f>
        <v>11.415521446551757</v>
      </c>
      <c r="AO141" s="141">
        <f t="shared" si="121"/>
        <v>11.415470982093932</v>
      </c>
      <c r="AP141" s="141">
        <f t="shared" si="121"/>
        <v>11.415679589307011</v>
      </c>
      <c r="AQ141" s="141">
        <f t="shared" si="121"/>
        <v>11.41481662791975</v>
      </c>
      <c r="AR141" s="141">
        <f t="shared" si="121"/>
        <v>11.41837575770629</v>
      </c>
      <c r="AS141" s="141">
        <f t="shared" si="121"/>
        <v>11.403508686111133</v>
      </c>
      <c r="AT141" s="141">
        <f t="shared" si="121"/>
        <v>11.46266393035163</v>
      </c>
      <c r="AU141" s="141">
        <f t="shared" si="88"/>
        <v>10.873790890144107</v>
      </c>
    </row>
    <row r="142" spans="1:47" x14ac:dyDescent="0.2">
      <c r="A142" s="19" t="s">
        <v>90</v>
      </c>
      <c r="B142" s="19"/>
      <c r="C142" s="15">
        <v>41766.487000000001</v>
      </c>
      <c r="D142" s="15"/>
      <c r="E142">
        <f t="shared" si="76"/>
        <v>1209.9988362207346</v>
      </c>
      <c r="F142">
        <f t="shared" si="77"/>
        <v>1210</v>
      </c>
      <c r="G142">
        <f t="shared" si="111"/>
        <v>-2.0179999992251396E-3</v>
      </c>
      <c r="I142">
        <f t="shared" ref="I142:I158" si="122">+G142</f>
        <v>-2.0179999992251396E-3</v>
      </c>
      <c r="P142">
        <f t="shared" si="78"/>
        <v>2.8995308588593029E-2</v>
      </c>
      <c r="Q142" s="2">
        <f t="shared" si="79"/>
        <v>26747.987000000001</v>
      </c>
      <c r="R142">
        <f t="shared" si="112"/>
        <v>9.6182530956323618E-4</v>
      </c>
      <c r="S142" s="6">
        <f t="shared" si="120"/>
        <v>0.1</v>
      </c>
      <c r="Z142">
        <f t="shared" si="80"/>
        <v>1210</v>
      </c>
      <c r="AA142" s="141">
        <f t="shared" si="81"/>
        <v>-3.7321059990697465E-3</v>
      </c>
      <c r="AB142" s="141">
        <f t="shared" si="113"/>
        <v>3.0709414588437636E-2</v>
      </c>
      <c r="AC142" s="141">
        <f t="shared" si="114"/>
        <v>-3.1013308587818169E-2</v>
      </c>
      <c r="AD142" s="141">
        <f t="shared" si="115"/>
        <v>1.7141059998446069E-3</v>
      </c>
      <c r="AE142" s="141">
        <f t="shared" si="116"/>
        <v>2.9381593787032799E-7</v>
      </c>
      <c r="AF142">
        <f t="shared" si="117"/>
        <v>-3.1013308587818169E-2</v>
      </c>
      <c r="AG142" s="153"/>
      <c r="AH142">
        <f t="shared" si="82"/>
        <v>-3.2727414587662776E-2</v>
      </c>
      <c r="AI142">
        <f t="shared" si="83"/>
        <v>0.51084450402109527</v>
      </c>
      <c r="AJ142">
        <f t="shared" si="84"/>
        <v>-0.84086150254420078</v>
      </c>
      <c r="AK142">
        <f t="shared" si="85"/>
        <v>0.33569729806630982</v>
      </c>
      <c r="AL142">
        <f t="shared" si="86"/>
        <v>-0.60145797263920608</v>
      </c>
      <c r="AM142">
        <f t="shared" si="87"/>
        <v>-0.3101351721394992</v>
      </c>
      <c r="AN142" s="141">
        <f t="shared" si="121"/>
        <v>11.465332783560035</v>
      </c>
      <c r="AO142" s="141">
        <f t="shared" si="121"/>
        <v>11.465215576690646</v>
      </c>
      <c r="AP142" s="141">
        <f t="shared" si="121"/>
        <v>11.465651925562716</v>
      </c>
      <c r="AQ142" s="141">
        <f t="shared" si="121"/>
        <v>11.464025538284849</v>
      </c>
      <c r="AR142" s="141">
        <f t="shared" si="121"/>
        <v>11.470061291369335</v>
      </c>
      <c r="AS142" s="141">
        <f t="shared" si="121"/>
        <v>11.447286631902635</v>
      </c>
      <c r="AT142" s="141">
        <f t="shared" si="121"/>
        <v>11.528523441619601</v>
      </c>
      <c r="AU142" s="141">
        <f t="shared" si="88"/>
        <v>10.936298363150124</v>
      </c>
    </row>
    <row r="143" spans="1:47" x14ac:dyDescent="0.2">
      <c r="A143" s="19" t="s">
        <v>91</v>
      </c>
      <c r="B143" s="19"/>
      <c r="C143" s="15">
        <v>41806.370000000003</v>
      </c>
      <c r="D143" s="15"/>
      <c r="E143">
        <f t="shared" si="76"/>
        <v>1232.9993359883836</v>
      </c>
      <c r="F143">
        <f t="shared" si="77"/>
        <v>1233</v>
      </c>
      <c r="G143">
        <f t="shared" si="111"/>
        <v>-1.1513999925227836E-3</v>
      </c>
      <c r="I143">
        <f t="shared" si="122"/>
        <v>-1.1513999925227836E-3</v>
      </c>
      <c r="P143">
        <f t="shared" si="78"/>
        <v>2.941380501972974E-2</v>
      </c>
      <c r="Q143" s="2">
        <f t="shared" si="79"/>
        <v>26787.870000000003</v>
      </c>
      <c r="R143">
        <f t="shared" si="112"/>
        <v>9.3423175744102678E-4</v>
      </c>
      <c r="S143" s="6">
        <f t="shared" si="120"/>
        <v>0.1</v>
      </c>
      <c r="Z143">
        <f t="shared" si="80"/>
        <v>1233</v>
      </c>
      <c r="AA143" s="141">
        <f t="shared" si="81"/>
        <v>-3.8079403632964859E-3</v>
      </c>
      <c r="AB143" s="141">
        <f t="shared" si="113"/>
        <v>3.2070345390503442E-2</v>
      </c>
      <c r="AC143" s="141">
        <f t="shared" si="114"/>
        <v>-3.0565205012252523E-2</v>
      </c>
      <c r="AD143" s="141">
        <f t="shared" si="115"/>
        <v>2.6565403707737023E-3</v>
      </c>
      <c r="AE143" s="141">
        <f t="shared" si="116"/>
        <v>7.0572067415504801E-7</v>
      </c>
      <c r="AF143">
        <f t="shared" si="117"/>
        <v>-3.0565205012252523E-2</v>
      </c>
      <c r="AG143" s="153"/>
      <c r="AH143">
        <f t="shared" si="82"/>
        <v>-3.3221745383026226E-2</v>
      </c>
      <c r="AI143">
        <f t="shared" si="83"/>
        <v>0.50911921729067022</v>
      </c>
      <c r="AJ143">
        <f t="shared" si="84"/>
        <v>-0.84364251661456657</v>
      </c>
      <c r="AK143">
        <f t="shared" si="85"/>
        <v>0.33316937485619075</v>
      </c>
      <c r="AL143">
        <f t="shared" si="86"/>
        <v>-0.59629914809630391</v>
      </c>
      <c r="AM143">
        <f t="shared" si="87"/>
        <v>-0.30730991597390606</v>
      </c>
      <c r="AN143" s="141">
        <f t="shared" si="121"/>
        <v>11.473476006773245</v>
      </c>
      <c r="AO143" s="141">
        <f t="shared" si="121"/>
        <v>11.473343502736425</v>
      </c>
      <c r="AP143" s="141">
        <f t="shared" si="121"/>
        <v>11.473829022598391</v>
      </c>
      <c r="AQ143" s="141">
        <f t="shared" si="121"/>
        <v>11.472047757878462</v>
      </c>
      <c r="AR143" s="141">
        <f t="shared" si="121"/>
        <v>11.478553145533809</v>
      </c>
      <c r="AS143" s="141">
        <f t="shared" si="121"/>
        <v>11.454382898087854</v>
      </c>
      <c r="AT143" s="141">
        <f t="shared" si="121"/>
        <v>11.539198233737052</v>
      </c>
      <c r="AU143" s="141">
        <f t="shared" si="88"/>
        <v>10.946641326309393</v>
      </c>
    </row>
    <row r="144" spans="1:47" x14ac:dyDescent="0.2">
      <c r="A144" s="19" t="s">
        <v>91</v>
      </c>
      <c r="B144" s="19"/>
      <c r="C144" s="15">
        <v>41806.373</v>
      </c>
      <c r="D144" s="15"/>
      <c r="E144">
        <f t="shared" si="76"/>
        <v>1233.0010660864009</v>
      </c>
      <c r="F144">
        <f t="shared" si="77"/>
        <v>1233</v>
      </c>
      <c r="G144">
        <f t="shared" si="111"/>
        <v>1.8486000044504181E-3</v>
      </c>
      <c r="I144">
        <f t="shared" si="122"/>
        <v>1.8486000044504181E-3</v>
      </c>
      <c r="P144">
        <f t="shared" si="78"/>
        <v>2.941380501972974E-2</v>
      </c>
      <c r="Q144" s="2">
        <f t="shared" si="79"/>
        <v>26787.873</v>
      </c>
      <c r="R144">
        <f t="shared" si="112"/>
        <v>7.5984052753438024E-4</v>
      </c>
      <c r="S144" s="6">
        <f t="shared" si="120"/>
        <v>0.1</v>
      </c>
      <c r="Z144">
        <f t="shared" si="80"/>
        <v>1233</v>
      </c>
      <c r="AA144" s="141">
        <f t="shared" si="81"/>
        <v>-3.8079403632964859E-3</v>
      </c>
      <c r="AB144" s="141">
        <f t="shared" si="113"/>
        <v>3.5070345387476644E-2</v>
      </c>
      <c r="AC144" s="141">
        <f t="shared" si="114"/>
        <v>-2.7565205015279322E-2</v>
      </c>
      <c r="AD144" s="141">
        <f t="shared" si="115"/>
        <v>5.6565403677469039E-3</v>
      </c>
      <c r="AE144" s="141">
        <f t="shared" si="116"/>
        <v>3.199644893195028E-6</v>
      </c>
      <c r="AF144">
        <f t="shared" si="117"/>
        <v>-2.7565205015279322E-2</v>
      </c>
      <c r="AG144" s="153"/>
      <c r="AH144">
        <f t="shared" si="82"/>
        <v>-3.3221745383026226E-2</v>
      </c>
      <c r="AI144">
        <f t="shared" si="83"/>
        <v>0.50911921729067022</v>
      </c>
      <c r="AJ144">
        <f t="shared" si="84"/>
        <v>-0.84364251661456657</v>
      </c>
      <c r="AK144">
        <f t="shared" si="85"/>
        <v>0.33316937485619075</v>
      </c>
      <c r="AL144">
        <f t="shared" si="86"/>
        <v>-0.59629914809630391</v>
      </c>
      <c r="AM144">
        <f t="shared" si="87"/>
        <v>-0.30730991597390606</v>
      </c>
      <c r="AN144" s="141">
        <f t="shared" si="121"/>
        <v>11.473476006773245</v>
      </c>
      <c r="AO144" s="141">
        <f t="shared" si="121"/>
        <v>11.473343502736425</v>
      </c>
      <c r="AP144" s="141">
        <f t="shared" si="121"/>
        <v>11.473829022598391</v>
      </c>
      <c r="AQ144" s="141">
        <f t="shared" si="121"/>
        <v>11.472047757878462</v>
      </c>
      <c r="AR144" s="141">
        <f t="shared" si="121"/>
        <v>11.478553145533809</v>
      </c>
      <c r="AS144" s="141">
        <f t="shared" si="121"/>
        <v>11.454382898087854</v>
      </c>
      <c r="AT144" s="141">
        <f t="shared" si="121"/>
        <v>11.539198233737052</v>
      </c>
      <c r="AU144" s="141">
        <f t="shared" si="88"/>
        <v>10.946641326309393</v>
      </c>
    </row>
    <row r="145" spans="1:47" x14ac:dyDescent="0.2">
      <c r="A145" s="19" t="s">
        <v>92</v>
      </c>
      <c r="B145" s="19"/>
      <c r="C145" s="15">
        <v>41837.588000000003</v>
      </c>
      <c r="D145" s="15"/>
      <c r="E145">
        <f t="shared" si="76"/>
        <v>1251.0027359770113</v>
      </c>
      <c r="F145">
        <f t="shared" si="77"/>
        <v>1251</v>
      </c>
      <c r="G145">
        <f t="shared" si="111"/>
        <v>4.7442000068258494E-3</v>
      </c>
      <c r="I145">
        <f t="shared" si="122"/>
        <v>4.7442000068258494E-3</v>
      </c>
      <c r="P145">
        <f t="shared" si="78"/>
        <v>2.9741931233461149E-2</v>
      </c>
      <c r="Q145" s="2">
        <f t="shared" si="79"/>
        <v>26819.088000000003</v>
      </c>
      <c r="R145">
        <f t="shared" si="112"/>
        <v>6.2488656647909752E-4</v>
      </c>
      <c r="S145" s="6">
        <f t="shared" si="120"/>
        <v>0.1</v>
      </c>
      <c r="Z145">
        <f t="shared" si="80"/>
        <v>1251</v>
      </c>
      <c r="AA145" s="141">
        <f t="shared" si="81"/>
        <v>-3.8640108537761723E-3</v>
      </c>
      <c r="AB145" s="141">
        <f t="shared" si="113"/>
        <v>3.8350142094063171E-2</v>
      </c>
      <c r="AC145" s="141">
        <f t="shared" si="114"/>
        <v>-2.49977312266353E-2</v>
      </c>
      <c r="AD145" s="141">
        <f t="shared" si="115"/>
        <v>8.6082108606020218E-3</v>
      </c>
      <c r="AE145" s="141">
        <f t="shared" si="116"/>
        <v>7.4101294220586602E-6</v>
      </c>
      <c r="AF145">
        <f t="shared" si="117"/>
        <v>-2.49977312266353E-2</v>
      </c>
      <c r="AG145" s="153"/>
      <c r="AH145">
        <f t="shared" si="82"/>
        <v>-3.3605942087237321E-2</v>
      </c>
      <c r="AI145">
        <f t="shared" si="83"/>
        <v>0.50778604775326808</v>
      </c>
      <c r="AJ145">
        <f t="shared" si="84"/>
        <v>-0.84579050726489258</v>
      </c>
      <c r="AK145">
        <f t="shared" si="85"/>
        <v>0.33119661892755048</v>
      </c>
      <c r="AL145">
        <f t="shared" si="86"/>
        <v>-0.59228579473256071</v>
      </c>
      <c r="AM145">
        <f t="shared" si="87"/>
        <v>-0.30511508052815622</v>
      </c>
      <c r="AN145" s="141">
        <f t="shared" si="121"/>
        <v>11.479830145368872</v>
      </c>
      <c r="AO145" s="141">
        <f t="shared" si="121"/>
        <v>11.479684692454102</v>
      </c>
      <c r="AP145" s="141">
        <f t="shared" si="121"/>
        <v>11.480211205003785</v>
      </c>
      <c r="AQ145" s="141">
        <f t="shared" si="121"/>
        <v>11.478302820673592</v>
      </c>
      <c r="AR145" s="141">
        <f t="shared" si="121"/>
        <v>11.485187328995622</v>
      </c>
      <c r="AS145" s="141">
        <f t="shared" si="121"/>
        <v>11.45990987546077</v>
      </c>
      <c r="AT145" s="141">
        <f t="shared" si="121"/>
        <v>11.547508203675775</v>
      </c>
      <c r="AU145" s="141">
        <f t="shared" si="88"/>
        <v>10.954735819216648</v>
      </c>
    </row>
    <row r="146" spans="1:47" x14ac:dyDescent="0.2">
      <c r="A146" s="19" t="s">
        <v>92</v>
      </c>
      <c r="B146" s="19"/>
      <c r="C146" s="15">
        <v>41877.466</v>
      </c>
      <c r="D146" s="15"/>
      <c r="E146">
        <f t="shared" si="76"/>
        <v>1274.0003522479587</v>
      </c>
      <c r="F146">
        <f t="shared" si="77"/>
        <v>1274</v>
      </c>
      <c r="G146">
        <f t="shared" si="111"/>
        <v>6.1080000159563497E-4</v>
      </c>
      <c r="I146">
        <f t="shared" si="122"/>
        <v>6.1080000159563497E-4</v>
      </c>
      <c r="P146">
        <f t="shared" si="78"/>
        <v>3.0161979570749162E-2</v>
      </c>
      <c r="Q146" s="2">
        <f t="shared" si="79"/>
        <v>26858.966</v>
      </c>
      <c r="R146">
        <f t="shared" si="112"/>
        <v>8.7327221392835682E-4</v>
      </c>
      <c r="S146" s="6">
        <f t="shared" si="120"/>
        <v>0.1</v>
      </c>
      <c r="Z146">
        <f t="shared" si="80"/>
        <v>1274</v>
      </c>
      <c r="AA146" s="141">
        <f t="shared" si="81"/>
        <v>-3.931479705618364E-3</v>
      </c>
      <c r="AB146" s="141">
        <f t="shared" si="113"/>
        <v>3.4704259277963161E-2</v>
      </c>
      <c r="AC146" s="141">
        <f t="shared" si="114"/>
        <v>-2.9551179569153527E-2</v>
      </c>
      <c r="AD146" s="141">
        <f t="shared" si="115"/>
        <v>4.5422797072139989E-3</v>
      </c>
      <c r="AE146" s="141">
        <f t="shared" si="116"/>
        <v>2.0632304938568094E-6</v>
      </c>
      <c r="AF146">
        <f t="shared" si="117"/>
        <v>-2.9551179569153527E-2</v>
      </c>
      <c r="AG146" s="153"/>
      <c r="AH146">
        <f t="shared" si="82"/>
        <v>-3.4093459276367526E-2</v>
      </c>
      <c r="AI146">
        <f t="shared" si="83"/>
        <v>0.50610399937616479</v>
      </c>
      <c r="AJ146">
        <f t="shared" si="84"/>
        <v>-0.84849938344829878</v>
      </c>
      <c r="AK146">
        <f t="shared" si="85"/>
        <v>0.32868300190787131</v>
      </c>
      <c r="AL146">
        <f t="shared" si="86"/>
        <v>-0.5871877596335493</v>
      </c>
      <c r="AM146">
        <f t="shared" si="87"/>
        <v>-0.3023309209810694</v>
      </c>
      <c r="AN146" s="141">
        <f t="shared" si="121"/>
        <v>11.487925618613788</v>
      </c>
      <c r="AO146" s="141">
        <f t="shared" si="121"/>
        <v>11.487762308622145</v>
      </c>
      <c r="AP146" s="141">
        <f t="shared" si="121"/>
        <v>11.488344511290716</v>
      </c>
      <c r="AQ146" s="141">
        <f t="shared" si="121"/>
        <v>11.486266050847336</v>
      </c>
      <c r="AR146" s="141">
        <f t="shared" si="121"/>
        <v>11.493649619042717</v>
      </c>
      <c r="AS146" s="141">
        <f t="shared" si="121"/>
        <v>11.466939265925882</v>
      </c>
      <c r="AT146" s="141">
        <f t="shared" si="121"/>
        <v>11.558069977051698</v>
      </c>
      <c r="AU146" s="141">
        <f t="shared" si="88"/>
        <v>10.965078782375915</v>
      </c>
    </row>
    <row r="147" spans="1:47" x14ac:dyDescent="0.2">
      <c r="A147" s="19" t="s">
        <v>93</v>
      </c>
      <c r="B147" s="19"/>
      <c r="C147" s="15">
        <v>42156.633999999998</v>
      </c>
      <c r="D147" s="15"/>
      <c r="E147">
        <f t="shared" si="76"/>
        <v>1434.9963535300753</v>
      </c>
      <c r="F147">
        <f t="shared" si="77"/>
        <v>1435</v>
      </c>
      <c r="G147">
        <f t="shared" si="111"/>
        <v>-6.3230000014300458E-3</v>
      </c>
      <c r="I147">
        <f t="shared" si="122"/>
        <v>-6.3230000014300458E-3</v>
      </c>
      <c r="P147">
        <f t="shared" si="78"/>
        <v>3.3126694213751542E-2</v>
      </c>
      <c r="Q147" s="2">
        <f t="shared" si="79"/>
        <v>27138.133999999998</v>
      </c>
      <c r="R147">
        <f t="shared" si="112"/>
        <v>1.5562783736713316E-3</v>
      </c>
      <c r="S147" s="6">
        <f t="shared" si="120"/>
        <v>0.1</v>
      </c>
      <c r="Z147">
        <f t="shared" si="80"/>
        <v>1435</v>
      </c>
      <c r="AA147" s="141">
        <f t="shared" si="81"/>
        <v>-4.2737138345986594E-3</v>
      </c>
      <c r="AB147" s="141">
        <f t="shared" si="113"/>
        <v>3.1077408046920156E-2</v>
      </c>
      <c r="AC147" s="141">
        <f t="shared" si="114"/>
        <v>-3.9449694215181588E-2</v>
      </c>
      <c r="AD147" s="141">
        <f t="shared" si="115"/>
        <v>-2.0492861668313864E-3</v>
      </c>
      <c r="AE147" s="141">
        <f t="shared" si="116"/>
        <v>4.199573793566477E-7</v>
      </c>
      <c r="AF147">
        <f t="shared" si="117"/>
        <v>-3.9449694215181588E-2</v>
      </c>
      <c r="AG147" s="153"/>
      <c r="AH147">
        <f t="shared" si="82"/>
        <v>-3.7400408048350202E-2</v>
      </c>
      <c r="AI147">
        <f t="shared" si="83"/>
        <v>0.49497099547229728</v>
      </c>
      <c r="AJ147">
        <f t="shared" si="84"/>
        <v>-0.86639183737711023</v>
      </c>
      <c r="AK147">
        <f t="shared" si="85"/>
        <v>0.31130608693237399</v>
      </c>
      <c r="AL147">
        <f t="shared" si="86"/>
        <v>-0.55240003801369331</v>
      </c>
      <c r="AM147">
        <f t="shared" si="87"/>
        <v>-0.2834446047723122</v>
      </c>
      <c r="AN147" s="141">
        <f t="shared" si="121"/>
        <v>11.54388204352337</v>
      </c>
      <c r="AO147" s="141">
        <f t="shared" si="121"/>
        <v>11.543546303748457</v>
      </c>
      <c r="AP147" s="141">
        <f t="shared" si="121"/>
        <v>11.544631640708314</v>
      </c>
      <c r="AQ147" s="141">
        <f t="shared" si="121"/>
        <v>11.541116106182542</v>
      </c>
      <c r="AR147" s="141">
        <f t="shared" si="121"/>
        <v>11.55243107058527</v>
      </c>
      <c r="AS147" s="141">
        <f t="shared" si="121"/>
        <v>11.515224654792195</v>
      </c>
      <c r="AT147" s="141">
        <f t="shared" si="121"/>
        <v>11.630225733058394</v>
      </c>
      <c r="AU147" s="141">
        <f t="shared" si="88"/>
        <v>11.037479524490799</v>
      </c>
    </row>
    <row r="148" spans="1:47" x14ac:dyDescent="0.2">
      <c r="A148" s="19" t="s">
        <v>93</v>
      </c>
      <c r="B148" s="19"/>
      <c r="C148" s="15">
        <v>42184.381000000001</v>
      </c>
      <c r="D148" s="15"/>
      <c r="E148">
        <f t="shared" si="76"/>
        <v>1450.9980301103976</v>
      </c>
      <c r="F148">
        <f t="shared" si="77"/>
        <v>1451</v>
      </c>
      <c r="G148">
        <f t="shared" si="111"/>
        <v>-3.4157999980379827E-3</v>
      </c>
      <c r="I148">
        <f t="shared" si="122"/>
        <v>-3.4157999980379827E-3</v>
      </c>
      <c r="P148">
        <f t="shared" si="78"/>
        <v>3.3423654568179847E-2</v>
      </c>
      <c r="Q148" s="2">
        <f t="shared" si="79"/>
        <v>27165.881000000001</v>
      </c>
      <c r="R148">
        <f t="shared" si="112"/>
        <v>1.3571454127364276E-3</v>
      </c>
      <c r="S148" s="6">
        <f t="shared" si="120"/>
        <v>0.1</v>
      </c>
      <c r="Z148">
        <f t="shared" si="80"/>
        <v>1451</v>
      </c>
      <c r="AA148" s="141">
        <f t="shared" si="81"/>
        <v>-4.2954002441630348E-3</v>
      </c>
      <c r="AB148" s="141">
        <f t="shared" si="113"/>
        <v>3.43032548143049E-2</v>
      </c>
      <c r="AC148" s="141">
        <f t="shared" si="114"/>
        <v>-3.683945456621783E-2</v>
      </c>
      <c r="AD148" s="141">
        <f t="shared" si="115"/>
        <v>8.7960024612505211E-4</v>
      </c>
      <c r="AE148" s="141">
        <f t="shared" si="116"/>
        <v>7.7369659298325233E-8</v>
      </c>
      <c r="AF148">
        <f t="shared" si="117"/>
        <v>-3.683945456621783E-2</v>
      </c>
      <c r="AG148" s="153"/>
      <c r="AH148">
        <f t="shared" si="82"/>
        <v>-3.7719054812342882E-2</v>
      </c>
      <c r="AI148">
        <f t="shared" si="83"/>
        <v>0.49392302437727653</v>
      </c>
      <c r="AJ148">
        <f t="shared" si="84"/>
        <v>-0.8680725627572955</v>
      </c>
      <c r="AK148">
        <f t="shared" si="85"/>
        <v>0.30959953152410707</v>
      </c>
      <c r="AL148">
        <f t="shared" si="86"/>
        <v>-0.5490244199849581</v>
      </c>
      <c r="AM148">
        <f t="shared" si="87"/>
        <v>-0.28162206592987704</v>
      </c>
      <c r="AN148" s="141">
        <f t="shared" si="121"/>
        <v>11.549377871095141</v>
      </c>
      <c r="AO148" s="141">
        <f t="shared" si="121"/>
        <v>11.549019877718385</v>
      </c>
      <c r="AP148" s="141">
        <f t="shared" si="121"/>
        <v>11.550166839043719</v>
      </c>
      <c r="AQ148" s="141">
        <f t="shared" si="121"/>
        <v>11.546484583413848</v>
      </c>
      <c r="AR148" s="141">
        <f t="shared" si="121"/>
        <v>11.558229663632396</v>
      </c>
      <c r="AS148" s="141">
        <f t="shared" si="121"/>
        <v>11.519945518696442</v>
      </c>
      <c r="AT148" s="141">
        <f t="shared" si="121"/>
        <v>11.637226671255585</v>
      </c>
      <c r="AU148" s="141">
        <f t="shared" si="88"/>
        <v>11.044674629297248</v>
      </c>
    </row>
    <row r="149" spans="1:47" x14ac:dyDescent="0.2">
      <c r="A149" s="19" t="s">
        <v>93</v>
      </c>
      <c r="B149" s="19"/>
      <c r="C149" s="15">
        <v>42184.385999999999</v>
      </c>
      <c r="D149" s="15"/>
      <c r="E149">
        <f t="shared" ref="E149:E212" si="123">+(C149-C$7)/C$8</f>
        <v>1451.0009136070951</v>
      </c>
      <c r="F149">
        <f t="shared" ref="F149:F212" si="124">ROUND(2*E149,0)/2</f>
        <v>1451</v>
      </c>
      <c r="G149">
        <f t="shared" si="111"/>
        <v>1.5841999993426725E-3</v>
      </c>
      <c r="I149">
        <f t="shared" si="122"/>
        <v>1.5841999993426725E-3</v>
      </c>
      <c r="P149">
        <f t="shared" ref="P149:P212" si="125">+D$11+D$12*F149+D$13*F149^2</f>
        <v>3.3423654568179847E-2</v>
      </c>
      <c r="Q149" s="2">
        <f t="shared" ref="Q149:Q212" si="126">+C149-15018.5</f>
        <v>27165.885999999999</v>
      </c>
      <c r="R149">
        <f t="shared" si="112"/>
        <v>1.0137508672410464E-3</v>
      </c>
      <c r="S149" s="6">
        <f t="shared" si="120"/>
        <v>0.1</v>
      </c>
      <c r="Z149">
        <f t="shared" ref="Z149:Z212" si="127">F149</f>
        <v>1451</v>
      </c>
      <c r="AA149" s="141">
        <f t="shared" ref="AA149:AA212" si="128">AB$3+AB$4*Z149+AB$5*Z149^2+AH149</f>
        <v>-4.2954002441630348E-3</v>
      </c>
      <c r="AB149" s="141">
        <f t="shared" si="113"/>
        <v>3.9303254811685555E-2</v>
      </c>
      <c r="AC149" s="141">
        <f t="shared" si="114"/>
        <v>-3.1839454568837175E-2</v>
      </c>
      <c r="AD149" s="141">
        <f t="shared" si="115"/>
        <v>5.8796002435057074E-3</v>
      </c>
      <c r="AE149" s="141">
        <f t="shared" si="116"/>
        <v>3.4569699023432376E-6</v>
      </c>
      <c r="AF149">
        <f t="shared" si="117"/>
        <v>-3.1839454568837175E-2</v>
      </c>
      <c r="AG149" s="153"/>
      <c r="AH149">
        <f t="shared" ref="AH149:AH212" si="129">$AB$6*($AB$11/AI149*AJ149+$AB$12)</f>
        <v>-3.7719054812342882E-2</v>
      </c>
      <c r="AI149">
        <f t="shared" ref="AI149:AI212" si="130">1+$AB$7*COS(AL149)</f>
        <v>0.49392302437727653</v>
      </c>
      <c r="AJ149">
        <f t="shared" ref="AJ149:AJ212" si="131">SIN(AL149+RADIANS($AB$9))</f>
        <v>-0.8680725627572955</v>
      </c>
      <c r="AK149">
        <f t="shared" ref="AK149:AK212" si="132">$AB$7*SIN(AL149)</f>
        <v>0.30959953152410707</v>
      </c>
      <c r="AL149">
        <f t="shared" ref="AL149:AL212" si="133">2*ATAN(AM149)</f>
        <v>-0.5490244199849581</v>
      </c>
      <c r="AM149">
        <f t="shared" ref="AM149:AM212" si="134">SQRT((1+$AB$7)/(1-$AB$7))*TAN(AN149/2)</f>
        <v>-0.28162206592987704</v>
      </c>
      <c r="AN149" s="141">
        <f t="shared" si="121"/>
        <v>11.549377871095141</v>
      </c>
      <c r="AO149" s="141">
        <f t="shared" si="121"/>
        <v>11.549019877718385</v>
      </c>
      <c r="AP149" s="141">
        <f t="shared" si="121"/>
        <v>11.550166839043719</v>
      </c>
      <c r="AQ149" s="141">
        <f t="shared" si="121"/>
        <v>11.546484583413848</v>
      </c>
      <c r="AR149" s="141">
        <f t="shared" si="121"/>
        <v>11.558229663632396</v>
      </c>
      <c r="AS149" s="141">
        <f t="shared" si="121"/>
        <v>11.519945518696442</v>
      </c>
      <c r="AT149" s="141">
        <f t="shared" si="121"/>
        <v>11.637226671255585</v>
      </c>
      <c r="AU149" s="141">
        <f t="shared" ref="AU149:AU212" si="135">RADIANS($AB$9)+$AB$18*(F149-AB$15)</f>
        <v>11.044674629297248</v>
      </c>
    </row>
    <row r="150" spans="1:47" x14ac:dyDescent="0.2">
      <c r="A150" s="19" t="s">
        <v>94</v>
      </c>
      <c r="B150" s="19"/>
      <c r="C150" s="15">
        <v>42203.453999999998</v>
      </c>
      <c r="D150" s="15"/>
      <c r="E150">
        <f t="shared" si="123"/>
        <v>1461.9974166176382</v>
      </c>
      <c r="F150">
        <f t="shared" si="124"/>
        <v>1462</v>
      </c>
      <c r="G150">
        <f t="shared" ref="G150:G181" si="136">+C150-(C$7+F150*C$8)</f>
        <v>-4.4796000001952052E-3</v>
      </c>
      <c r="I150">
        <f t="shared" si="122"/>
        <v>-4.4796000001952052E-3</v>
      </c>
      <c r="P150">
        <f t="shared" si="125"/>
        <v>3.3628059200039633E-2</v>
      </c>
      <c r="Q150" s="2">
        <f t="shared" si="126"/>
        <v>27184.953999999998</v>
      </c>
      <c r="R150">
        <f t="shared" ref="R150:R181" si="137">+(P150-G150)^2</f>
        <v>1.4521936897212429E-3</v>
      </c>
      <c r="S150" s="6">
        <f t="shared" si="120"/>
        <v>0.1</v>
      </c>
      <c r="Z150">
        <f t="shared" si="127"/>
        <v>1462</v>
      </c>
      <c r="AA150" s="141">
        <f t="shared" si="128"/>
        <v>-4.3090275484605756E-3</v>
      </c>
      <c r="AB150" s="141">
        <f t="shared" ref="AB150:AB181" si="138">IF(S150&lt;&gt;0,G150-AH150, -9999)</f>
        <v>3.3457486748305003E-2</v>
      </c>
      <c r="AC150" s="141">
        <f t="shared" ref="AC150:AC181" si="139">+G150-P150</f>
        <v>-3.8107659200234838E-2</v>
      </c>
      <c r="AD150" s="141">
        <f t="shared" ref="AD150:AD181" si="140">IF(S150&lt;&gt;0,G150-AA150, -9999)</f>
        <v>-1.7057245173462965E-4</v>
      </c>
      <c r="AE150" s="141">
        <f t="shared" ref="AE150:AE181" si="141">+(G150-AA150)^2*S150</f>
        <v>2.9094961290762562E-9</v>
      </c>
      <c r="AF150">
        <f t="shared" ref="AF150:AF181" si="142">IF(S150&lt;&gt;0,G150-P150, -9999)</f>
        <v>-3.8107659200234838E-2</v>
      </c>
      <c r="AG150" s="153"/>
      <c r="AH150">
        <f t="shared" si="129"/>
        <v>-3.7937086748500208E-2</v>
      </c>
      <c r="AI150">
        <f t="shared" si="130"/>
        <v>0.49320840016055645</v>
      </c>
      <c r="AJ150">
        <f t="shared" si="131"/>
        <v>-0.86921829864098032</v>
      </c>
      <c r="AK150">
        <f t="shared" si="132"/>
        <v>0.30842835392934675</v>
      </c>
      <c r="AL150">
        <f t="shared" si="133"/>
        <v>-0.54671182563428034</v>
      </c>
      <c r="AM150">
        <f t="shared" si="134"/>
        <v>-0.28037446739358551</v>
      </c>
      <c r="AN150" s="141">
        <f t="shared" si="121"/>
        <v>11.553149715113076</v>
      </c>
      <c r="AO150" s="141">
        <f t="shared" si="121"/>
        <v>11.552775829637369</v>
      </c>
      <c r="AP150" s="141">
        <f t="shared" si="121"/>
        <v>11.553966445076659</v>
      </c>
      <c r="AQ150" s="141">
        <f t="shared" si="121"/>
        <v>11.550167054131528</v>
      </c>
      <c r="AR150" s="141">
        <f t="shared" si="121"/>
        <v>11.562211694106258</v>
      </c>
      <c r="AS150" s="141">
        <f t="shared" si="121"/>
        <v>11.523183951973392</v>
      </c>
      <c r="AT150" s="141">
        <f t="shared" si="121"/>
        <v>11.64202202111178</v>
      </c>
      <c r="AU150" s="141">
        <f t="shared" si="135"/>
        <v>11.04962126385168</v>
      </c>
    </row>
    <row r="151" spans="1:47" x14ac:dyDescent="0.2">
      <c r="A151" s="19" t="s">
        <v>94</v>
      </c>
      <c r="B151" s="19"/>
      <c r="C151" s="15">
        <v>42255.478999999999</v>
      </c>
      <c r="D151" s="15"/>
      <c r="E151">
        <f t="shared" si="123"/>
        <v>1492.0001997686527</v>
      </c>
      <c r="F151">
        <f t="shared" si="124"/>
        <v>1492</v>
      </c>
      <c r="G151">
        <f t="shared" si="136"/>
        <v>3.4640000376384705E-4</v>
      </c>
      <c r="I151">
        <f t="shared" si="122"/>
        <v>3.4640000376384705E-4</v>
      </c>
      <c r="P151">
        <f t="shared" si="125"/>
        <v>3.4186538490546398E-2</v>
      </c>
      <c r="Q151" s="2">
        <f t="shared" si="126"/>
        <v>27236.978999999999</v>
      </c>
      <c r="R151">
        <f t="shared" si="137"/>
        <v>1.1451549728046216E-3</v>
      </c>
      <c r="S151" s="6">
        <f t="shared" si="120"/>
        <v>0.1</v>
      </c>
      <c r="Z151">
        <f t="shared" si="127"/>
        <v>1492</v>
      </c>
      <c r="AA151" s="141">
        <f t="shared" si="128"/>
        <v>-4.340895920542355E-3</v>
      </c>
      <c r="AB151" s="141">
        <f t="shared" si="138"/>
        <v>3.88738344148526E-2</v>
      </c>
      <c r="AC151" s="141">
        <f t="shared" si="139"/>
        <v>-3.3840138486782551E-2</v>
      </c>
      <c r="AD151" s="141">
        <f t="shared" si="140"/>
        <v>4.6872959243062021E-3</v>
      </c>
      <c r="AE151" s="141">
        <f t="shared" si="141"/>
        <v>2.1970743082017536E-6</v>
      </c>
      <c r="AF151">
        <f t="shared" si="142"/>
        <v>-3.3840138486782551E-2</v>
      </c>
      <c r="AG151" s="153"/>
      <c r="AH151">
        <f t="shared" si="129"/>
        <v>-3.8527434411088753E-2</v>
      </c>
      <c r="AI151">
        <f t="shared" si="130"/>
        <v>0.49128335635018072</v>
      </c>
      <c r="AJ151">
        <f t="shared" si="131"/>
        <v>-0.87230313742846355</v>
      </c>
      <c r="AK151">
        <f t="shared" si="132"/>
        <v>0.30524277493341584</v>
      </c>
      <c r="AL151">
        <f t="shared" si="133"/>
        <v>-0.54043798479180127</v>
      </c>
      <c r="AM151">
        <f t="shared" si="134"/>
        <v>-0.27699391630183112</v>
      </c>
      <c r="AN151" s="141">
        <f t="shared" ref="AN151:AT160" si="143">$AU151+$AB$7*SIN(AO151)</f>
        <v>11.563409834239176</v>
      </c>
      <c r="AO151" s="141">
        <f t="shared" si="143"/>
        <v>11.562990084573713</v>
      </c>
      <c r="AP151" s="141">
        <f t="shared" si="143"/>
        <v>11.564305159938797</v>
      </c>
      <c r="AQ151" s="141">
        <f t="shared" si="143"/>
        <v>11.5601759199137</v>
      </c>
      <c r="AR151" s="141">
        <f t="shared" si="143"/>
        <v>11.573053111766704</v>
      </c>
      <c r="AS151" s="141">
        <f t="shared" si="143"/>
        <v>11.53198758681083</v>
      </c>
      <c r="AT151" s="141">
        <f t="shared" si="143"/>
        <v>11.655026584377618</v>
      </c>
      <c r="AU151" s="141">
        <f t="shared" si="135"/>
        <v>11.063112085363771</v>
      </c>
    </row>
    <row r="152" spans="1:47" x14ac:dyDescent="0.2">
      <c r="A152" s="19" t="s">
        <v>95</v>
      </c>
      <c r="B152" s="19"/>
      <c r="C152" s="15">
        <v>42607.483999999997</v>
      </c>
      <c r="D152" s="15"/>
      <c r="E152">
        <f t="shared" si="123"/>
        <v>1695.0012508608677</v>
      </c>
      <c r="F152">
        <f t="shared" si="124"/>
        <v>1695</v>
      </c>
      <c r="G152">
        <f t="shared" si="136"/>
        <v>2.1689999994123355E-3</v>
      </c>
      <c r="I152">
        <f t="shared" si="122"/>
        <v>2.1689999994123355E-3</v>
      </c>
      <c r="P152">
        <f t="shared" si="125"/>
        <v>3.8004501948947875E-2</v>
      </c>
      <c r="Q152" s="2">
        <f t="shared" si="126"/>
        <v>27588.983999999997</v>
      </c>
      <c r="R152">
        <f t="shared" si="137"/>
        <v>1.2841831999751655E-3</v>
      </c>
      <c r="S152" s="6">
        <f t="shared" si="120"/>
        <v>0.1</v>
      </c>
      <c r="Z152">
        <f t="shared" si="127"/>
        <v>1695</v>
      </c>
      <c r="AA152" s="141">
        <f t="shared" si="128"/>
        <v>-4.3548611644779398E-3</v>
      </c>
      <c r="AB152" s="141">
        <f t="shared" si="138"/>
        <v>4.452836311283815E-2</v>
      </c>
      <c r="AC152" s="141">
        <f t="shared" si="139"/>
        <v>-3.5835501949535539E-2</v>
      </c>
      <c r="AD152" s="141">
        <f t="shared" si="140"/>
        <v>6.5238611638902752E-3</v>
      </c>
      <c r="AE152" s="141">
        <f t="shared" si="141"/>
        <v>4.2560764485715777E-6</v>
      </c>
      <c r="AF152">
        <f t="shared" si="142"/>
        <v>-3.5835501949535539E-2</v>
      </c>
      <c r="AG152" s="153"/>
      <c r="AH152">
        <f t="shared" si="129"/>
        <v>-4.2359363113425814E-2</v>
      </c>
      <c r="AI152">
        <f t="shared" si="130"/>
        <v>0.47912811335893857</v>
      </c>
      <c r="AJ152">
        <f t="shared" si="131"/>
        <v>-0.89172567871317365</v>
      </c>
      <c r="AK152">
        <f t="shared" si="132"/>
        <v>0.28400396631450486</v>
      </c>
      <c r="AL152">
        <f t="shared" si="133"/>
        <v>-0.4991869487502088</v>
      </c>
      <c r="AM152">
        <f t="shared" si="134"/>
        <v>-0.25490893525139363</v>
      </c>
      <c r="AN152" s="141">
        <f t="shared" si="143"/>
        <v>11.631863385525429</v>
      </c>
      <c r="AO152" s="141">
        <f t="shared" si="143"/>
        <v>11.631026223191951</v>
      </c>
      <c r="AP152" s="141">
        <f t="shared" si="143"/>
        <v>11.633399840007646</v>
      </c>
      <c r="AQ152" s="141">
        <f t="shared" si="143"/>
        <v>11.626649889769062</v>
      </c>
      <c r="AR152" s="141">
        <f t="shared" si="143"/>
        <v>11.645686698939858</v>
      </c>
      <c r="AS152" s="141">
        <f t="shared" si="143"/>
        <v>11.590653924543915</v>
      </c>
      <c r="AT152" s="141">
        <f t="shared" si="143"/>
        <v>11.74019997102469</v>
      </c>
      <c r="AU152" s="141">
        <f t="shared" si="135"/>
        <v>11.154399977595581</v>
      </c>
    </row>
    <row r="153" spans="1:47" x14ac:dyDescent="0.2">
      <c r="A153" s="19" t="s">
        <v>96</v>
      </c>
      <c r="B153" s="19"/>
      <c r="C153" s="15">
        <v>42775.680999999997</v>
      </c>
      <c r="D153" s="15"/>
      <c r="E153">
        <f t="shared" si="123"/>
        <v>1792.0003497104794</v>
      </c>
      <c r="F153">
        <f t="shared" si="124"/>
        <v>1792</v>
      </c>
      <c r="G153">
        <f t="shared" si="136"/>
        <v>6.063999971956946E-4</v>
      </c>
      <c r="I153">
        <f t="shared" si="122"/>
        <v>6.063999971956946E-4</v>
      </c>
      <c r="P153">
        <f t="shared" si="125"/>
        <v>3.9852794125719605E-2</v>
      </c>
      <c r="Q153" s="2">
        <f t="shared" si="126"/>
        <v>27757.180999999997</v>
      </c>
      <c r="R153">
        <f t="shared" si="137"/>
        <v>1.540279452091436E-3</v>
      </c>
      <c r="S153" s="6">
        <f t="shared" si="120"/>
        <v>0.1</v>
      </c>
      <c r="Z153">
        <f t="shared" si="127"/>
        <v>1792</v>
      </c>
      <c r="AA153" s="141">
        <f t="shared" si="128"/>
        <v>-4.2390412217950812E-3</v>
      </c>
      <c r="AB153" s="141">
        <f t="shared" si="138"/>
        <v>4.4698235344710381E-2</v>
      </c>
      <c r="AC153" s="141">
        <f t="shared" si="139"/>
        <v>-3.9246394128523911E-2</v>
      </c>
      <c r="AD153" s="141">
        <f t="shared" si="140"/>
        <v>4.8454412189907758E-3</v>
      </c>
      <c r="AE153" s="141">
        <f t="shared" si="141"/>
        <v>2.3478300606694817E-6</v>
      </c>
      <c r="AF153">
        <f t="shared" si="142"/>
        <v>-3.9246394128523911E-2</v>
      </c>
      <c r="AG153" s="153"/>
      <c r="AH153">
        <f t="shared" si="129"/>
        <v>-4.4091835347514687E-2</v>
      </c>
      <c r="AI153">
        <f t="shared" si="130"/>
        <v>0.47381805894841333</v>
      </c>
      <c r="AJ153">
        <f t="shared" si="131"/>
        <v>-0.9001763795549742</v>
      </c>
      <c r="AK153">
        <f t="shared" si="132"/>
        <v>0.27404076354910012</v>
      </c>
      <c r="AL153">
        <f t="shared" si="133"/>
        <v>-0.48015659555283363</v>
      </c>
      <c r="AM153">
        <f t="shared" si="134"/>
        <v>-0.24479969104252705</v>
      </c>
      <c r="AN153" s="141">
        <f t="shared" si="143"/>
        <v>11.664016744049693</v>
      </c>
      <c r="AO153" s="141">
        <f t="shared" si="143"/>
        <v>11.662907309995781</v>
      </c>
      <c r="AP153" s="141">
        <f t="shared" si="143"/>
        <v>11.665923132436422</v>
      </c>
      <c r="AQ153" s="141">
        <f t="shared" si="143"/>
        <v>11.657697937967656</v>
      </c>
      <c r="AR153" s="141">
        <f t="shared" si="143"/>
        <v>11.679933702958884</v>
      </c>
      <c r="AS153" s="141">
        <f t="shared" si="143"/>
        <v>11.61827828580296</v>
      </c>
      <c r="AT153" s="141">
        <f t="shared" si="143"/>
        <v>11.779171457650699</v>
      </c>
      <c r="AU153" s="141">
        <f t="shared" si="135"/>
        <v>11.198020300484671</v>
      </c>
    </row>
    <row r="154" spans="1:47" x14ac:dyDescent="0.2">
      <c r="A154" s="19" t="s">
        <v>97</v>
      </c>
      <c r="B154" s="19"/>
      <c r="C154" s="15">
        <v>42874.517</v>
      </c>
      <c r="D154" s="15"/>
      <c r="E154">
        <f t="shared" si="123"/>
        <v>1848.999005655</v>
      </c>
      <c r="F154">
        <f t="shared" si="124"/>
        <v>1849</v>
      </c>
      <c r="G154">
        <f t="shared" si="136"/>
        <v>-1.724199995805975E-3</v>
      </c>
      <c r="I154">
        <f t="shared" si="122"/>
        <v>-1.724199995805975E-3</v>
      </c>
      <c r="P154">
        <f t="shared" si="125"/>
        <v>4.0946126990290564E-2</v>
      </c>
      <c r="Q154" s="2">
        <f t="shared" si="126"/>
        <v>27856.017</v>
      </c>
      <c r="R154">
        <f t="shared" si="137"/>
        <v>1.8207568051003987E-3</v>
      </c>
      <c r="S154" s="6">
        <f t="shared" si="120"/>
        <v>0.1</v>
      </c>
      <c r="Z154">
        <f t="shared" si="127"/>
        <v>1849</v>
      </c>
      <c r="AA154" s="141">
        <f t="shared" si="128"/>
        <v>-4.1345130826506357E-3</v>
      </c>
      <c r="AB154" s="141">
        <f t="shared" si="138"/>
        <v>4.3356440077135225E-2</v>
      </c>
      <c r="AC154" s="141">
        <f t="shared" si="139"/>
        <v>-4.2670326986096539E-2</v>
      </c>
      <c r="AD154" s="141">
        <f t="shared" si="140"/>
        <v>2.4103130868446607E-3</v>
      </c>
      <c r="AE154" s="141">
        <f t="shared" si="141"/>
        <v>5.8096091766146373E-7</v>
      </c>
      <c r="AF154">
        <f t="shared" si="142"/>
        <v>-4.2670326986096539E-2</v>
      </c>
      <c r="AG154" s="153"/>
      <c r="AH154">
        <f t="shared" si="129"/>
        <v>-4.50806400729412E-2</v>
      </c>
      <c r="AI154">
        <f t="shared" si="130"/>
        <v>0.47083683481109939</v>
      </c>
      <c r="AJ154">
        <f t="shared" si="131"/>
        <v>-0.90491049372499377</v>
      </c>
      <c r="AK154">
        <f t="shared" si="132"/>
        <v>0.26823892294492502</v>
      </c>
      <c r="AL154">
        <f t="shared" si="133"/>
        <v>-0.4691615530391065</v>
      </c>
      <c r="AM154">
        <f t="shared" si="134"/>
        <v>-0.23898049324380019</v>
      </c>
      <c r="AN154" s="141">
        <f t="shared" si="143"/>
        <v>11.682756288584294</v>
      </c>
      <c r="AO154" s="141">
        <f t="shared" si="143"/>
        <v>11.681463294382203</v>
      </c>
      <c r="AP154" s="141">
        <f t="shared" si="143"/>
        <v>11.684897178467134</v>
      </c>
      <c r="AQ154" s="141">
        <f t="shared" si="143"/>
        <v>11.675745682930003</v>
      </c>
      <c r="AR154" s="141">
        <f t="shared" si="143"/>
        <v>11.699913894642654</v>
      </c>
      <c r="AS154" s="141">
        <f t="shared" si="143"/>
        <v>11.634432952125946</v>
      </c>
      <c r="AT154" s="141">
        <f t="shared" si="143"/>
        <v>11.801555846311167</v>
      </c>
      <c r="AU154" s="141">
        <f t="shared" si="135"/>
        <v>11.223652861357643</v>
      </c>
    </row>
    <row r="155" spans="1:47" x14ac:dyDescent="0.2">
      <c r="A155" s="19" t="s">
        <v>98</v>
      </c>
      <c r="B155" s="19"/>
      <c r="C155" s="15">
        <v>42900.527000000002</v>
      </c>
      <c r="D155" s="15"/>
      <c r="E155">
        <f t="shared" si="123"/>
        <v>1863.9989554821586</v>
      </c>
      <c r="F155">
        <f t="shared" si="124"/>
        <v>1864</v>
      </c>
      <c r="G155">
        <f t="shared" si="136"/>
        <v>-1.8111999961547554E-3</v>
      </c>
      <c r="I155">
        <f t="shared" si="122"/>
        <v>-1.8111999961547554E-3</v>
      </c>
      <c r="P155">
        <f t="shared" si="125"/>
        <v>4.1234734849506086E-2</v>
      </c>
      <c r="Q155" s="2">
        <f t="shared" si="126"/>
        <v>27882.027000000002</v>
      </c>
      <c r="R155">
        <f t="shared" si="137"/>
        <v>1.8529525067368783E-3</v>
      </c>
      <c r="S155" s="6">
        <f t="shared" si="120"/>
        <v>0.1</v>
      </c>
      <c r="Z155">
        <f t="shared" si="127"/>
        <v>1864</v>
      </c>
      <c r="AA155" s="141">
        <f t="shared" si="128"/>
        <v>-4.1025445612458827E-3</v>
      </c>
      <c r="AB155" s="141">
        <f t="shared" si="138"/>
        <v>4.3526079414597213E-2</v>
      </c>
      <c r="AC155" s="141">
        <f t="shared" si="139"/>
        <v>-4.3045934845660841E-2</v>
      </c>
      <c r="AD155" s="141">
        <f t="shared" si="140"/>
        <v>2.2913445650911274E-3</v>
      </c>
      <c r="AE155" s="141">
        <f t="shared" si="141"/>
        <v>5.2502599159726485E-7</v>
      </c>
      <c r="AF155">
        <f t="shared" si="142"/>
        <v>-4.3045934845660841E-2</v>
      </c>
      <c r="AG155" s="153"/>
      <c r="AH155">
        <f t="shared" si="129"/>
        <v>-4.5337279410751968E-2</v>
      </c>
      <c r="AI155">
        <f t="shared" si="130"/>
        <v>0.47006882911284109</v>
      </c>
      <c r="AJ155">
        <f t="shared" si="131"/>
        <v>-0.90612878256648288</v>
      </c>
      <c r="AK155">
        <f t="shared" si="132"/>
        <v>0.26671844573923625</v>
      </c>
      <c r="AL155">
        <f t="shared" si="133"/>
        <v>-0.46629027687550173</v>
      </c>
      <c r="AM155">
        <f t="shared" si="134"/>
        <v>-0.23746338292713148</v>
      </c>
      <c r="AN155" s="141">
        <f t="shared" si="143"/>
        <v>11.68766941888544</v>
      </c>
      <c r="AO155" s="141">
        <f t="shared" si="143"/>
        <v>11.686325171150399</v>
      </c>
      <c r="AP155" s="141">
        <f t="shared" si="143"/>
        <v>11.689873959901206</v>
      </c>
      <c r="AQ155" s="141">
        <f t="shared" si="143"/>
        <v>11.680471986639798</v>
      </c>
      <c r="AR155" s="141">
        <f t="shared" si="143"/>
        <v>11.705153683373654</v>
      </c>
      <c r="AS155" s="141">
        <f t="shared" si="143"/>
        <v>11.638676979109473</v>
      </c>
      <c r="AT155" s="141">
        <f t="shared" si="143"/>
        <v>11.807383277680831</v>
      </c>
      <c r="AU155" s="141">
        <f t="shared" si="135"/>
        <v>11.230398272113689</v>
      </c>
    </row>
    <row r="156" spans="1:47" x14ac:dyDescent="0.2">
      <c r="A156" s="19" t="s">
        <v>98</v>
      </c>
      <c r="B156" s="19"/>
      <c r="C156" s="15">
        <v>42900.527999999998</v>
      </c>
      <c r="D156" s="15"/>
      <c r="E156">
        <f t="shared" si="123"/>
        <v>1863.9995321814963</v>
      </c>
      <c r="F156">
        <f t="shared" si="124"/>
        <v>1864</v>
      </c>
      <c r="G156">
        <f t="shared" si="136"/>
        <v>-8.1119999958900735E-4</v>
      </c>
      <c r="I156">
        <f t="shared" si="122"/>
        <v>-8.1119999958900735E-4</v>
      </c>
      <c r="P156">
        <f t="shared" si="125"/>
        <v>4.1234734849506086E-2</v>
      </c>
      <c r="Q156" s="2">
        <f t="shared" si="126"/>
        <v>27882.027999999998</v>
      </c>
      <c r="R156">
        <f t="shared" si="137"/>
        <v>1.7678606373343491E-3</v>
      </c>
      <c r="S156" s="6">
        <f t="shared" si="120"/>
        <v>0.1</v>
      </c>
      <c r="Z156">
        <f t="shared" si="127"/>
        <v>1864</v>
      </c>
      <c r="AA156" s="141">
        <f t="shared" si="128"/>
        <v>-4.1025445612458827E-3</v>
      </c>
      <c r="AB156" s="141">
        <f t="shared" si="138"/>
        <v>4.4526079411162961E-2</v>
      </c>
      <c r="AC156" s="141">
        <f t="shared" si="139"/>
        <v>-4.2045934849095093E-2</v>
      </c>
      <c r="AD156" s="141">
        <f t="shared" si="140"/>
        <v>3.2913445616568754E-3</v>
      </c>
      <c r="AE156" s="141">
        <f t="shared" si="141"/>
        <v>1.0832949023548289E-6</v>
      </c>
      <c r="AF156">
        <f t="shared" si="142"/>
        <v>-4.2045934849095093E-2</v>
      </c>
      <c r="AG156" s="153"/>
      <c r="AH156">
        <f t="shared" si="129"/>
        <v>-4.5337279410751968E-2</v>
      </c>
      <c r="AI156">
        <f t="shared" si="130"/>
        <v>0.47006882911284109</v>
      </c>
      <c r="AJ156">
        <f t="shared" si="131"/>
        <v>-0.90612878256648288</v>
      </c>
      <c r="AK156">
        <f t="shared" si="132"/>
        <v>0.26671844573923625</v>
      </c>
      <c r="AL156">
        <f t="shared" si="133"/>
        <v>-0.46629027687550173</v>
      </c>
      <c r="AM156">
        <f t="shared" si="134"/>
        <v>-0.23746338292713148</v>
      </c>
      <c r="AN156" s="141">
        <f t="shared" si="143"/>
        <v>11.68766941888544</v>
      </c>
      <c r="AO156" s="141">
        <f t="shared" si="143"/>
        <v>11.686325171150399</v>
      </c>
      <c r="AP156" s="141">
        <f t="shared" si="143"/>
        <v>11.689873959901206</v>
      </c>
      <c r="AQ156" s="141">
        <f t="shared" si="143"/>
        <v>11.680471986639798</v>
      </c>
      <c r="AR156" s="141">
        <f t="shared" si="143"/>
        <v>11.705153683373654</v>
      </c>
      <c r="AS156" s="141">
        <f t="shared" si="143"/>
        <v>11.638676979109473</v>
      </c>
      <c r="AT156" s="141">
        <f t="shared" si="143"/>
        <v>11.807383277680831</v>
      </c>
      <c r="AU156" s="141">
        <f t="shared" si="135"/>
        <v>11.230398272113689</v>
      </c>
    </row>
    <row r="157" spans="1:47" x14ac:dyDescent="0.2">
      <c r="A157" s="19" t="s">
        <v>98</v>
      </c>
      <c r="B157" s="19"/>
      <c r="C157" s="15">
        <v>42914.402000000002</v>
      </c>
      <c r="D157" s="15"/>
      <c r="E157">
        <f t="shared" si="123"/>
        <v>1872.0006588213284</v>
      </c>
      <c r="F157">
        <f t="shared" si="124"/>
        <v>1872</v>
      </c>
      <c r="G157">
        <f t="shared" si="136"/>
        <v>1.142400004027877E-3</v>
      </c>
      <c r="I157">
        <f t="shared" si="122"/>
        <v>1.142400004027877E-3</v>
      </c>
      <c r="P157">
        <f t="shared" si="125"/>
        <v>4.1388810446565873E-2</v>
      </c>
      <c r="Q157" s="2">
        <f t="shared" si="126"/>
        <v>27895.902000000002</v>
      </c>
      <c r="R157">
        <f t="shared" si="137"/>
        <v>1.6197735535092314E-3</v>
      </c>
      <c r="S157" s="6">
        <f t="shared" si="120"/>
        <v>0.1</v>
      </c>
      <c r="Z157">
        <f t="shared" si="127"/>
        <v>1872</v>
      </c>
      <c r="AA157" s="141">
        <f t="shared" si="128"/>
        <v>-4.0847366388742576E-3</v>
      </c>
      <c r="AB157" s="141">
        <f t="shared" si="138"/>
        <v>4.6615947089468007E-2</v>
      </c>
      <c r="AC157" s="141">
        <f t="shared" si="139"/>
        <v>-4.0246410442537996E-2</v>
      </c>
      <c r="AD157" s="141">
        <f t="shared" si="140"/>
        <v>5.2271366429021346E-3</v>
      </c>
      <c r="AE157" s="141">
        <f t="shared" si="141"/>
        <v>2.7322957483570196E-6</v>
      </c>
      <c r="AF157">
        <f t="shared" si="142"/>
        <v>-4.0246410442537996E-2</v>
      </c>
      <c r="AG157" s="153"/>
      <c r="AH157">
        <f t="shared" si="129"/>
        <v>-4.547354708544013E-2</v>
      </c>
      <c r="AI157">
        <f t="shared" si="130"/>
        <v>0.46966199635881367</v>
      </c>
      <c r="AJ157">
        <f t="shared" si="131"/>
        <v>-0.90677392203396245</v>
      </c>
      <c r="AK157">
        <f t="shared" si="132"/>
        <v>0.26590858780654342</v>
      </c>
      <c r="AL157">
        <f t="shared" si="133"/>
        <v>-0.46476263126502559</v>
      </c>
      <c r="AM157">
        <f t="shared" si="134"/>
        <v>-0.23665663519698352</v>
      </c>
      <c r="AN157" s="141">
        <f t="shared" si="143"/>
        <v>11.690286687113089</v>
      </c>
      <c r="AO157" s="141">
        <f t="shared" si="143"/>
        <v>11.688914599850516</v>
      </c>
      <c r="AP157" s="141">
        <f t="shared" si="143"/>
        <v>11.692525490957992</v>
      </c>
      <c r="AQ157" s="141">
        <f t="shared" si="143"/>
        <v>11.682988838524711</v>
      </c>
      <c r="AR157" s="141">
        <f t="shared" si="143"/>
        <v>11.707945110006136</v>
      </c>
      <c r="AS157" s="141">
        <f t="shared" si="143"/>
        <v>11.64093942091325</v>
      </c>
      <c r="AT157" s="141">
        <f t="shared" si="143"/>
        <v>11.810480503794791</v>
      </c>
      <c r="AU157" s="141">
        <f t="shared" si="135"/>
        <v>11.233995824516914</v>
      </c>
    </row>
    <row r="158" spans="1:47" x14ac:dyDescent="0.2">
      <c r="A158" s="19" t="s">
        <v>98</v>
      </c>
      <c r="B158" s="19"/>
      <c r="C158" s="15">
        <v>42926.536</v>
      </c>
      <c r="D158" s="15"/>
      <c r="E158">
        <f t="shared" si="123"/>
        <v>1878.9983286099753</v>
      </c>
      <c r="F158">
        <f t="shared" si="124"/>
        <v>1879</v>
      </c>
      <c r="G158">
        <f t="shared" si="136"/>
        <v>-2.8982000003452413E-3</v>
      </c>
      <c r="I158">
        <f t="shared" si="122"/>
        <v>-2.8982000003452413E-3</v>
      </c>
      <c r="P158">
        <f t="shared" si="125"/>
        <v>4.1523712993858451E-2</v>
      </c>
      <c r="Q158" s="2">
        <f t="shared" si="126"/>
        <v>27908.036</v>
      </c>
      <c r="R158">
        <f t="shared" si="137"/>
        <v>1.9733063540646029E-3</v>
      </c>
      <c r="S158" s="6">
        <f t="shared" si="120"/>
        <v>0.1</v>
      </c>
      <c r="Z158">
        <f t="shared" si="127"/>
        <v>1879</v>
      </c>
      <c r="AA158" s="141">
        <f t="shared" si="128"/>
        <v>-4.0687225455203202E-3</v>
      </c>
      <c r="AB158" s="141">
        <f t="shared" si="138"/>
        <v>4.269423553903353E-2</v>
      </c>
      <c r="AC158" s="141">
        <f t="shared" si="139"/>
        <v>-4.4421912994203692E-2</v>
      </c>
      <c r="AD158" s="141">
        <f t="shared" si="140"/>
        <v>1.1705225451750789E-3</v>
      </c>
      <c r="AE158" s="141">
        <f t="shared" si="141"/>
        <v>1.3701230287631447E-7</v>
      </c>
      <c r="AF158">
        <f t="shared" si="142"/>
        <v>-4.4421912994203692E-2</v>
      </c>
      <c r="AG158" s="153"/>
      <c r="AH158">
        <f t="shared" si="129"/>
        <v>-4.5592435539378771E-2</v>
      </c>
      <c r="AI158">
        <f t="shared" si="130"/>
        <v>0.4693075890612235</v>
      </c>
      <c r="AJ158">
        <f t="shared" si="131"/>
        <v>-0.90733580161716576</v>
      </c>
      <c r="AK158">
        <f t="shared" si="132"/>
        <v>0.26520056588811786</v>
      </c>
      <c r="AL158">
        <f t="shared" si="133"/>
        <v>-0.46342803839453672</v>
      </c>
      <c r="AM158">
        <f t="shared" si="134"/>
        <v>-0.235952077074703</v>
      </c>
      <c r="AN158" s="141">
        <f t="shared" si="143"/>
        <v>11.69257505758948</v>
      </c>
      <c r="AO158" s="141">
        <f t="shared" si="143"/>
        <v>11.691178322734471</v>
      </c>
      <c r="AP158" s="141">
        <f t="shared" si="143"/>
        <v>11.694844018112672</v>
      </c>
      <c r="AQ158" s="141">
        <f t="shared" si="143"/>
        <v>11.685188910600662</v>
      </c>
      <c r="AR158" s="141">
        <f t="shared" si="143"/>
        <v>11.710385816220434</v>
      </c>
      <c r="AS158" s="141">
        <f t="shared" si="143"/>
        <v>11.642918503771938</v>
      </c>
      <c r="AT158" s="141">
        <f t="shared" si="143"/>
        <v>11.813184456005557</v>
      </c>
      <c r="AU158" s="141">
        <f t="shared" si="135"/>
        <v>11.237143682869734</v>
      </c>
    </row>
    <row r="159" spans="1:47" x14ac:dyDescent="0.2">
      <c r="A159" s="19" t="s">
        <v>99</v>
      </c>
      <c r="B159" s="19"/>
      <c r="C159" s="15">
        <v>42950.81</v>
      </c>
      <c r="D159" s="15"/>
      <c r="E159">
        <f t="shared" si="123"/>
        <v>1892.9971283833079</v>
      </c>
      <c r="F159">
        <f t="shared" si="124"/>
        <v>1893</v>
      </c>
      <c r="G159">
        <f t="shared" si="136"/>
        <v>-4.9794000005931593E-3</v>
      </c>
      <c r="I159">
        <f>+C159-(C$7+F159*C$8)</f>
        <v>-4.9794000005931593E-3</v>
      </c>
      <c r="P159">
        <f t="shared" si="125"/>
        <v>4.1793760008066339E-2</v>
      </c>
      <c r="Q159" s="2">
        <f t="shared" si="126"/>
        <v>27932.309999999998</v>
      </c>
      <c r="R159">
        <f t="shared" si="137"/>
        <v>2.1877284971956643E-3</v>
      </c>
      <c r="S159" s="6">
        <f t="shared" si="120"/>
        <v>0.1</v>
      </c>
      <c r="Z159">
        <f t="shared" si="127"/>
        <v>1893</v>
      </c>
      <c r="AA159" s="141">
        <f t="shared" si="128"/>
        <v>-4.0354854269618531E-3</v>
      </c>
      <c r="AB159" s="141">
        <f t="shared" si="138"/>
        <v>4.0849845434435032E-2</v>
      </c>
      <c r="AC159" s="141">
        <f t="shared" si="139"/>
        <v>-4.6773160008659498E-2</v>
      </c>
      <c r="AD159" s="141">
        <f t="shared" si="140"/>
        <v>-9.4391457363130621E-4</v>
      </c>
      <c r="AE159" s="141">
        <f t="shared" si="141"/>
        <v>8.9097472231357056E-8</v>
      </c>
      <c r="AF159">
        <f t="shared" si="142"/>
        <v>-4.6773160008659498E-2</v>
      </c>
      <c r="AG159" s="153"/>
      <c r="AH159">
        <f t="shared" si="129"/>
        <v>-4.5829245435028192E-2</v>
      </c>
      <c r="AI159">
        <f t="shared" si="130"/>
        <v>0.46860314883302423</v>
      </c>
      <c r="AJ159">
        <f t="shared" si="131"/>
        <v>-0.90845227439753928</v>
      </c>
      <c r="AK159">
        <f t="shared" si="132"/>
        <v>0.26378620461504837</v>
      </c>
      <c r="AL159">
        <f t="shared" si="133"/>
        <v>-0.46076468327463743</v>
      </c>
      <c r="AM159">
        <f t="shared" si="134"/>
        <v>-0.23454670127567095</v>
      </c>
      <c r="AN159" s="141">
        <f t="shared" si="143"/>
        <v>11.697146959548611</v>
      </c>
      <c r="AO159" s="141">
        <f t="shared" si="143"/>
        <v>11.695700122792489</v>
      </c>
      <c r="AP159" s="141">
        <f t="shared" si="143"/>
        <v>11.699476718856516</v>
      </c>
      <c r="AQ159" s="141">
        <f t="shared" si="143"/>
        <v>11.689583023559745</v>
      </c>
      <c r="AR159" s="141">
        <f t="shared" si="143"/>
        <v>11.715262190406037</v>
      </c>
      <c r="AS159" s="141">
        <f t="shared" si="143"/>
        <v>11.646875224428383</v>
      </c>
      <c r="AT159" s="141">
        <f t="shared" si="143"/>
        <v>11.818575240911295</v>
      </c>
      <c r="AU159" s="141">
        <f t="shared" si="135"/>
        <v>11.243439399575376</v>
      </c>
    </row>
    <row r="160" spans="1:47" x14ac:dyDescent="0.2">
      <c r="A160" s="19" t="s">
        <v>99</v>
      </c>
      <c r="B160" s="19"/>
      <c r="C160" s="15">
        <v>42950.811000000002</v>
      </c>
      <c r="D160" s="15"/>
      <c r="E160">
        <f t="shared" si="123"/>
        <v>1892.9977050826499</v>
      </c>
      <c r="F160">
        <f t="shared" si="124"/>
        <v>1893</v>
      </c>
      <c r="G160">
        <f t="shared" si="136"/>
        <v>-3.9793999967514537E-3</v>
      </c>
      <c r="I160">
        <f>+C160-(C$7+F160*C$8)</f>
        <v>-3.9793999967514537E-3</v>
      </c>
      <c r="P160">
        <f t="shared" si="125"/>
        <v>4.1793760008066339E-2</v>
      </c>
      <c r="Q160" s="2">
        <f t="shared" si="126"/>
        <v>27932.311000000002</v>
      </c>
      <c r="R160">
        <f t="shared" si="137"/>
        <v>2.0951821768266511E-3</v>
      </c>
      <c r="S160" s="6">
        <f t="shared" si="120"/>
        <v>0.1</v>
      </c>
      <c r="Z160">
        <f t="shared" si="127"/>
        <v>1893</v>
      </c>
      <c r="AA160" s="141">
        <f t="shared" si="128"/>
        <v>-4.0354854269618531E-3</v>
      </c>
      <c r="AB160" s="141">
        <f t="shared" si="138"/>
        <v>4.1849845438276738E-2</v>
      </c>
      <c r="AC160" s="141">
        <f t="shared" si="139"/>
        <v>-4.5773160004817792E-2</v>
      </c>
      <c r="AD160" s="141">
        <f t="shared" si="140"/>
        <v>5.6085430210399412E-5</v>
      </c>
      <c r="AE160" s="141">
        <f t="shared" si="141"/>
        <v>3.1455754818855831E-10</v>
      </c>
      <c r="AF160">
        <f t="shared" si="142"/>
        <v>-4.5773160004817792E-2</v>
      </c>
      <c r="AG160" s="153"/>
      <c r="AH160">
        <f t="shared" si="129"/>
        <v>-4.5829245435028192E-2</v>
      </c>
      <c r="AI160">
        <f t="shared" si="130"/>
        <v>0.46860314883302423</v>
      </c>
      <c r="AJ160">
        <f t="shared" si="131"/>
        <v>-0.90845227439753928</v>
      </c>
      <c r="AK160">
        <f t="shared" si="132"/>
        <v>0.26378620461504837</v>
      </c>
      <c r="AL160">
        <f t="shared" si="133"/>
        <v>-0.46076468327463743</v>
      </c>
      <c r="AM160">
        <f t="shared" si="134"/>
        <v>-0.23454670127567095</v>
      </c>
      <c r="AN160" s="141">
        <f t="shared" si="143"/>
        <v>11.697146959548611</v>
      </c>
      <c r="AO160" s="141">
        <f t="shared" si="143"/>
        <v>11.695700122792489</v>
      </c>
      <c r="AP160" s="141">
        <f t="shared" si="143"/>
        <v>11.699476718856516</v>
      </c>
      <c r="AQ160" s="141">
        <f t="shared" si="143"/>
        <v>11.689583023559745</v>
      </c>
      <c r="AR160" s="141">
        <f t="shared" si="143"/>
        <v>11.715262190406037</v>
      </c>
      <c r="AS160" s="141">
        <f t="shared" si="143"/>
        <v>11.646875224428383</v>
      </c>
      <c r="AT160" s="141">
        <f t="shared" si="143"/>
        <v>11.818575240911295</v>
      </c>
      <c r="AU160" s="141">
        <f t="shared" si="135"/>
        <v>11.243439399575376</v>
      </c>
    </row>
    <row r="161" spans="1:48" x14ac:dyDescent="0.2">
      <c r="A161" s="19" t="s">
        <v>99</v>
      </c>
      <c r="B161" s="19"/>
      <c r="C161" s="15">
        <v>42950.819000000003</v>
      </c>
      <c r="D161" s="15"/>
      <c r="E161">
        <f t="shared" si="123"/>
        <v>1893.002318677369</v>
      </c>
      <c r="F161">
        <f t="shared" si="124"/>
        <v>1893</v>
      </c>
      <c r="G161">
        <f t="shared" si="136"/>
        <v>4.0206000048783608E-3</v>
      </c>
      <c r="I161">
        <f>+C161-(C$7+F161*C$8)</f>
        <v>4.0206000048783608E-3</v>
      </c>
      <c r="P161">
        <f t="shared" si="125"/>
        <v>4.1793760008066339E-2</v>
      </c>
      <c r="Q161" s="2">
        <f t="shared" si="126"/>
        <v>27932.319000000003</v>
      </c>
      <c r="R161">
        <f t="shared" si="137"/>
        <v>1.4268116166264401E-3</v>
      </c>
      <c r="S161" s="6">
        <f t="shared" si="120"/>
        <v>0.1</v>
      </c>
      <c r="Z161">
        <f t="shared" si="127"/>
        <v>1893</v>
      </c>
      <c r="AA161" s="141">
        <f t="shared" si="128"/>
        <v>-4.0354854269618531E-3</v>
      </c>
      <c r="AB161" s="141">
        <f t="shared" si="138"/>
        <v>4.9849845439906552E-2</v>
      </c>
      <c r="AC161" s="141">
        <f t="shared" si="139"/>
        <v>-3.7773160003187978E-2</v>
      </c>
      <c r="AD161" s="141">
        <f t="shared" si="140"/>
        <v>8.0560854318402139E-3</v>
      </c>
      <c r="AE161" s="141">
        <f t="shared" si="141"/>
        <v>6.4900512485108126E-6</v>
      </c>
      <c r="AF161">
        <f t="shared" si="142"/>
        <v>-3.7773160003187978E-2</v>
      </c>
      <c r="AG161" s="153"/>
      <c r="AH161">
        <f t="shared" si="129"/>
        <v>-4.5829245435028192E-2</v>
      </c>
      <c r="AI161">
        <f t="shared" si="130"/>
        <v>0.46860314883302423</v>
      </c>
      <c r="AJ161">
        <f t="shared" si="131"/>
        <v>-0.90845227439753928</v>
      </c>
      <c r="AK161">
        <f t="shared" si="132"/>
        <v>0.26378620461504837</v>
      </c>
      <c r="AL161">
        <f t="shared" si="133"/>
        <v>-0.46076468327463743</v>
      </c>
      <c r="AM161">
        <f t="shared" si="134"/>
        <v>-0.23454670127567095</v>
      </c>
      <c r="AN161" s="141">
        <f t="shared" ref="AN161:AT170" si="144">$AU161+$AB$7*SIN(AO161)</f>
        <v>11.697146959548611</v>
      </c>
      <c r="AO161" s="141">
        <f t="shared" si="144"/>
        <v>11.695700122792489</v>
      </c>
      <c r="AP161" s="141">
        <f t="shared" si="144"/>
        <v>11.699476718856516</v>
      </c>
      <c r="AQ161" s="141">
        <f t="shared" si="144"/>
        <v>11.689583023559745</v>
      </c>
      <c r="AR161" s="141">
        <f t="shared" si="144"/>
        <v>11.715262190406037</v>
      </c>
      <c r="AS161" s="141">
        <f t="shared" si="144"/>
        <v>11.646875224428383</v>
      </c>
      <c r="AT161" s="141">
        <f t="shared" si="144"/>
        <v>11.818575240911295</v>
      </c>
      <c r="AU161" s="141">
        <f t="shared" si="135"/>
        <v>11.243439399575376</v>
      </c>
    </row>
    <row r="162" spans="1:48" x14ac:dyDescent="0.2">
      <c r="A162" s="19" t="s">
        <v>98</v>
      </c>
      <c r="B162" s="19"/>
      <c r="C162" s="15">
        <v>42959.483999999997</v>
      </c>
      <c r="D162" s="15"/>
      <c r="E162">
        <f t="shared" si="123"/>
        <v>1897.9994184563857</v>
      </c>
      <c r="F162">
        <f t="shared" si="124"/>
        <v>1898</v>
      </c>
      <c r="G162">
        <f t="shared" si="136"/>
        <v>-1.0084000023198314E-3</v>
      </c>
      <c r="I162">
        <f>+G162</f>
        <v>-1.0084000023198314E-3</v>
      </c>
      <c r="P162">
        <f t="shared" si="125"/>
        <v>4.1890283541590113E-2</v>
      </c>
      <c r="Q162" s="2">
        <f t="shared" si="126"/>
        <v>27940.983999999997</v>
      </c>
      <c r="R162">
        <f t="shared" si="137"/>
        <v>1.8402970498005299E-3</v>
      </c>
      <c r="S162" s="6">
        <f t="shared" si="120"/>
        <v>0.1</v>
      </c>
      <c r="Z162">
        <f t="shared" si="127"/>
        <v>1898</v>
      </c>
      <c r="AA162" s="141">
        <f t="shared" si="128"/>
        <v>-4.023224707801136E-3</v>
      </c>
      <c r="AB162" s="141">
        <f t="shared" si="138"/>
        <v>4.4905108247071418E-2</v>
      </c>
      <c r="AC162" s="141">
        <f t="shared" si="139"/>
        <v>-4.2898683543909945E-2</v>
      </c>
      <c r="AD162" s="141">
        <f t="shared" si="140"/>
        <v>3.0148247054813046E-3</v>
      </c>
      <c r="AE162" s="141">
        <f t="shared" si="141"/>
        <v>9.0891680047804364E-7</v>
      </c>
      <c r="AF162">
        <f t="shared" si="142"/>
        <v>-4.2898683543909945E-2</v>
      </c>
      <c r="AG162" s="153"/>
      <c r="AH162">
        <f t="shared" si="129"/>
        <v>-4.5913508249391249E-2</v>
      </c>
      <c r="AI162">
        <f t="shared" si="130"/>
        <v>0.4683529692142524</v>
      </c>
      <c r="AJ162">
        <f t="shared" si="131"/>
        <v>-0.908848672431256</v>
      </c>
      <c r="AK162">
        <f t="shared" si="132"/>
        <v>0.26328161696572627</v>
      </c>
      <c r="AL162">
        <f t="shared" si="133"/>
        <v>-0.45981535724963868</v>
      </c>
      <c r="AM162">
        <f t="shared" si="134"/>
        <v>-0.23404598173574145</v>
      </c>
      <c r="AN162" s="141">
        <f t="shared" si="144"/>
        <v>11.698778226921803</v>
      </c>
      <c r="AO162" s="141">
        <f t="shared" si="144"/>
        <v>11.697313235936075</v>
      </c>
      <c r="AP162" s="141">
        <f t="shared" si="144"/>
        <v>11.701129854184339</v>
      </c>
      <c r="AQ162" s="141">
        <f t="shared" si="144"/>
        <v>11.691150416470904</v>
      </c>
      <c r="AR162" s="141">
        <f t="shared" si="144"/>
        <v>11.717002118658208</v>
      </c>
      <c r="AS162" s="141">
        <f t="shared" si="144"/>
        <v>11.648287902280472</v>
      </c>
      <c r="AT162" s="141">
        <f t="shared" si="144"/>
        <v>11.820494994794657</v>
      </c>
      <c r="AU162" s="141">
        <f t="shared" si="135"/>
        <v>11.245687869827391</v>
      </c>
    </row>
    <row r="163" spans="1:48" x14ac:dyDescent="0.2">
      <c r="A163" s="19" t="s">
        <v>101</v>
      </c>
      <c r="B163" s="19"/>
      <c r="C163" s="15">
        <v>43278.533000000003</v>
      </c>
      <c r="D163" s="15"/>
      <c r="E163">
        <f t="shared" si="123"/>
        <v>2081.9947661074757</v>
      </c>
      <c r="F163">
        <f t="shared" si="124"/>
        <v>2082</v>
      </c>
      <c r="G163">
        <f t="shared" si="136"/>
        <v>-9.0755999917746522E-3</v>
      </c>
      <c r="I163">
        <f>+G163</f>
        <v>-9.0755999917746522E-3</v>
      </c>
      <c r="P163">
        <f t="shared" si="125"/>
        <v>4.5470965210640091E-2</v>
      </c>
      <c r="Q163" s="2">
        <f t="shared" si="126"/>
        <v>28260.033000000003</v>
      </c>
      <c r="R163">
        <f t="shared" si="137"/>
        <v>2.9753277753812829E-3</v>
      </c>
      <c r="S163" s="6">
        <f t="shared" si="120"/>
        <v>0.1</v>
      </c>
      <c r="Z163">
        <f t="shared" si="127"/>
        <v>2082</v>
      </c>
      <c r="AA163" s="141">
        <f t="shared" si="128"/>
        <v>-3.4300180107128958E-3</v>
      </c>
      <c r="AB163" s="141">
        <f t="shared" si="138"/>
        <v>3.9825383229578334E-2</v>
      </c>
      <c r="AC163" s="141">
        <f t="shared" si="139"/>
        <v>-5.4546565202414743E-2</v>
      </c>
      <c r="AD163" s="141">
        <f t="shared" si="140"/>
        <v>-5.6455819810617563E-3</v>
      </c>
      <c r="AE163" s="141">
        <f t="shared" si="141"/>
        <v>3.1872595904889185E-6</v>
      </c>
      <c r="AF163">
        <f t="shared" si="142"/>
        <v>-5.4546565202414743E-2</v>
      </c>
      <c r="AG163" s="153"/>
      <c r="AH163">
        <f t="shared" si="129"/>
        <v>-4.8900983221352987E-2</v>
      </c>
      <c r="AI163">
        <f t="shared" si="130"/>
        <v>0.45964128438832519</v>
      </c>
      <c r="AJ163">
        <f t="shared" si="131"/>
        <v>-0.92261179159205364</v>
      </c>
      <c r="AK163">
        <f t="shared" si="132"/>
        <v>0.24490453984744809</v>
      </c>
      <c r="AL163">
        <f t="shared" si="133"/>
        <v>-0.42553330731458594</v>
      </c>
      <c r="AM163">
        <f t="shared" si="134"/>
        <v>-0.21603650027372495</v>
      </c>
      <c r="AN163" s="141">
        <f t="shared" si="144"/>
        <v>11.758263898323603</v>
      </c>
      <c r="AO163" s="141">
        <f t="shared" si="144"/>
        <v>11.75603657128922</v>
      </c>
      <c r="AP163" s="141">
        <f t="shared" si="144"/>
        <v>11.761468037279505</v>
      </c>
      <c r="AQ163" s="141">
        <f t="shared" si="144"/>
        <v>11.748168206226037</v>
      </c>
      <c r="AR163" s="141">
        <f t="shared" si="144"/>
        <v>11.780415715124446</v>
      </c>
      <c r="AS163" s="141">
        <f t="shared" si="144"/>
        <v>11.70019675556345</v>
      </c>
      <c r="AT163" s="141">
        <f t="shared" si="144"/>
        <v>11.889135724674563</v>
      </c>
      <c r="AU163" s="141">
        <f t="shared" si="135"/>
        <v>11.328431575101543</v>
      </c>
    </row>
    <row r="164" spans="1:48" x14ac:dyDescent="0.2">
      <c r="A164" s="19" t="s">
        <v>101</v>
      </c>
      <c r="B164" s="19"/>
      <c r="C164" s="15">
        <v>43304.544000000002</v>
      </c>
      <c r="D164" s="15"/>
      <c r="E164">
        <f t="shared" si="123"/>
        <v>2096.995292633972</v>
      </c>
      <c r="F164">
        <f t="shared" si="124"/>
        <v>2097</v>
      </c>
      <c r="G164">
        <f t="shared" si="136"/>
        <v>-8.1625999955576845E-3</v>
      </c>
      <c r="I164">
        <f>+G164</f>
        <v>-8.1625999955576845E-3</v>
      </c>
      <c r="P164">
        <f t="shared" si="125"/>
        <v>4.5765324832314568E-2</v>
      </c>
      <c r="Q164" s="2">
        <f t="shared" si="126"/>
        <v>28286.044000000002</v>
      </c>
      <c r="R164">
        <f t="shared" si="137"/>
        <v>2.9082210762406404E-3</v>
      </c>
      <c r="S164" s="6">
        <f t="shared" si="120"/>
        <v>0.1</v>
      </c>
      <c r="Z164">
        <f t="shared" si="127"/>
        <v>2097</v>
      </c>
      <c r="AA164" s="141">
        <f t="shared" si="128"/>
        <v>-3.369539726290123E-3</v>
      </c>
      <c r="AB164" s="141">
        <f t="shared" si="138"/>
        <v>4.0972264563047006E-2</v>
      </c>
      <c r="AC164" s="141">
        <f t="shared" si="139"/>
        <v>-5.3927924827872252E-2</v>
      </c>
      <c r="AD164" s="141">
        <f t="shared" si="140"/>
        <v>-4.7930602692675614E-3</v>
      </c>
      <c r="AE164" s="141">
        <f t="shared" si="141"/>
        <v>2.297342674483123E-6</v>
      </c>
      <c r="AF164">
        <f t="shared" si="142"/>
        <v>-5.3927924827872252E-2</v>
      </c>
      <c r="AG164" s="153"/>
      <c r="AH164">
        <f t="shared" si="129"/>
        <v>-4.9134864558604691E-2</v>
      </c>
      <c r="AI164">
        <f t="shared" si="130"/>
        <v>0.45897195553367498</v>
      </c>
      <c r="AJ164">
        <f t="shared" si="131"/>
        <v>-0.92366572983751349</v>
      </c>
      <c r="AK164">
        <f t="shared" si="132"/>
        <v>0.24342232904220876</v>
      </c>
      <c r="AL164">
        <f t="shared" si="133"/>
        <v>-0.42279199415679813</v>
      </c>
      <c r="AM164">
        <f t="shared" si="134"/>
        <v>-0.21460229651356827</v>
      </c>
      <c r="AN164" s="141">
        <f t="shared" si="144"/>
        <v>11.76306847705235</v>
      </c>
      <c r="AO164" s="141">
        <f t="shared" si="144"/>
        <v>11.760771126277175</v>
      </c>
      <c r="AP164" s="141">
        <f t="shared" si="144"/>
        <v>11.766345406480124</v>
      </c>
      <c r="AQ164" s="141">
        <f t="shared" si="144"/>
        <v>11.752763499132181</v>
      </c>
      <c r="AR164" s="141">
        <f t="shared" si="144"/>
        <v>11.785530887769257</v>
      </c>
      <c r="AS164" s="141">
        <f t="shared" si="144"/>
        <v>11.704428483771537</v>
      </c>
      <c r="AT164" s="141">
        <f t="shared" si="144"/>
        <v>11.894560812057781</v>
      </c>
      <c r="AU164" s="141">
        <f t="shared" si="135"/>
        <v>11.33517698585759</v>
      </c>
    </row>
    <row r="165" spans="1:48" x14ac:dyDescent="0.2">
      <c r="A165" s="19" t="s">
        <v>99</v>
      </c>
      <c r="B165" s="19"/>
      <c r="C165" s="15">
        <v>43309.745999999999</v>
      </c>
      <c r="D165" s="15"/>
      <c r="E165">
        <f t="shared" si="123"/>
        <v>2099.9952825994019</v>
      </c>
      <c r="F165">
        <f t="shared" si="124"/>
        <v>2100</v>
      </c>
      <c r="G165">
        <f t="shared" si="136"/>
        <v>-8.179999997082632E-3</v>
      </c>
      <c r="I165">
        <f>+C165-(C$7+F165*C$8)</f>
        <v>-8.179999997082632E-3</v>
      </c>
      <c r="P165">
        <f t="shared" si="125"/>
        <v>4.5824241190865887E-2</v>
      </c>
      <c r="Q165" s="2">
        <f t="shared" si="126"/>
        <v>28291.245999999999</v>
      </c>
      <c r="R165">
        <f t="shared" si="137"/>
        <v>2.9164580662861153E-3</v>
      </c>
      <c r="S165" s="6">
        <f t="shared" si="120"/>
        <v>0.1</v>
      </c>
      <c r="Z165">
        <f t="shared" si="127"/>
        <v>2100</v>
      </c>
      <c r="AA165" s="141">
        <f t="shared" si="128"/>
        <v>-3.3572260209157254E-3</v>
      </c>
      <c r="AB165" s="141">
        <f t="shared" si="138"/>
        <v>4.1001467214698981E-2</v>
      </c>
      <c r="AC165" s="141">
        <f t="shared" si="139"/>
        <v>-5.4004241187948519E-2</v>
      </c>
      <c r="AD165" s="141">
        <f t="shared" si="140"/>
        <v>-4.8227739761669067E-3</v>
      </c>
      <c r="AE165" s="141">
        <f t="shared" si="141"/>
        <v>2.3259148825192757E-6</v>
      </c>
      <c r="AF165">
        <f t="shared" si="142"/>
        <v>-5.4004241187948519E-2</v>
      </c>
      <c r="AG165" s="153"/>
      <c r="AH165">
        <f t="shared" si="129"/>
        <v>-4.9181467211781613E-2</v>
      </c>
      <c r="AI165">
        <f t="shared" si="130"/>
        <v>0.45883880146198464</v>
      </c>
      <c r="AJ165">
        <f t="shared" si="131"/>
        <v>-0.92387533225329899</v>
      </c>
      <c r="AK165">
        <f t="shared" si="132"/>
        <v>0.24312616554432764</v>
      </c>
      <c r="AL165">
        <f t="shared" si="133"/>
        <v>-0.42224465275158307</v>
      </c>
      <c r="AM165">
        <f t="shared" si="134"/>
        <v>-0.21431603894542145</v>
      </c>
      <c r="AN165" s="141">
        <f t="shared" si="144"/>
        <v>11.764028616122403</v>
      </c>
      <c r="AO165" s="141">
        <f t="shared" si="144"/>
        <v>11.761717123906523</v>
      </c>
      <c r="AP165" s="141">
        <f t="shared" si="144"/>
        <v>11.767320147764305</v>
      </c>
      <c r="AQ165" s="141">
        <f t="shared" si="144"/>
        <v>11.753681671978621</v>
      </c>
      <c r="AR165" s="141">
        <f t="shared" si="144"/>
        <v>11.786552909574128</v>
      </c>
      <c r="AS165" s="141">
        <f t="shared" si="144"/>
        <v>11.705274943289684</v>
      </c>
      <c r="AT165" s="141">
        <f t="shared" si="144"/>
        <v>11.895642773329495</v>
      </c>
      <c r="AU165" s="141">
        <f t="shared" si="135"/>
        <v>11.336526068008798</v>
      </c>
    </row>
    <row r="166" spans="1:48" x14ac:dyDescent="0.2">
      <c r="A166" s="19" t="s">
        <v>99</v>
      </c>
      <c r="B166" s="19"/>
      <c r="C166" s="15">
        <v>43309.748</v>
      </c>
      <c r="D166" s="15"/>
      <c r="E166">
        <f t="shared" si="123"/>
        <v>2099.9964359980818</v>
      </c>
      <c r="F166">
        <f t="shared" si="124"/>
        <v>2100</v>
      </c>
      <c r="G166">
        <f t="shared" si="136"/>
        <v>-6.1799999966751784E-3</v>
      </c>
      <c r="I166">
        <f>+C166-(C$7+F166*C$8)</f>
        <v>-6.1799999966751784E-3</v>
      </c>
      <c r="P166">
        <f t="shared" si="125"/>
        <v>4.5824241190865887E-2</v>
      </c>
      <c r="Q166" s="2">
        <f t="shared" si="126"/>
        <v>28291.248</v>
      </c>
      <c r="R166">
        <f t="shared" si="137"/>
        <v>2.7044411014919426E-3</v>
      </c>
      <c r="S166" s="6">
        <f t="shared" si="120"/>
        <v>0.1</v>
      </c>
      <c r="Z166">
        <f t="shared" si="127"/>
        <v>2100</v>
      </c>
      <c r="AA166" s="141">
        <f t="shared" si="128"/>
        <v>-3.3572260209157254E-3</v>
      </c>
      <c r="AB166" s="141">
        <f t="shared" si="138"/>
        <v>4.3001467215106434E-2</v>
      </c>
      <c r="AC166" s="141">
        <f t="shared" si="139"/>
        <v>-5.2004241187541066E-2</v>
      </c>
      <c r="AD166" s="141">
        <f t="shared" si="140"/>
        <v>-2.822773975759453E-3</v>
      </c>
      <c r="AE166" s="141">
        <f t="shared" si="141"/>
        <v>7.9680529182248293E-7</v>
      </c>
      <c r="AF166">
        <f t="shared" si="142"/>
        <v>-5.2004241187541066E-2</v>
      </c>
      <c r="AG166" s="153"/>
      <c r="AH166">
        <f t="shared" si="129"/>
        <v>-4.9181467211781613E-2</v>
      </c>
      <c r="AI166">
        <f t="shared" si="130"/>
        <v>0.45883880146198464</v>
      </c>
      <c r="AJ166">
        <f t="shared" si="131"/>
        <v>-0.92387533225329899</v>
      </c>
      <c r="AK166">
        <f t="shared" si="132"/>
        <v>0.24312616554432764</v>
      </c>
      <c r="AL166">
        <f t="shared" si="133"/>
        <v>-0.42224465275158307</v>
      </c>
      <c r="AM166">
        <f t="shared" si="134"/>
        <v>-0.21431603894542145</v>
      </c>
      <c r="AN166" s="141">
        <f t="shared" si="144"/>
        <v>11.764028616122403</v>
      </c>
      <c r="AO166" s="141">
        <f t="shared" si="144"/>
        <v>11.761717123906523</v>
      </c>
      <c r="AP166" s="141">
        <f t="shared" si="144"/>
        <v>11.767320147764305</v>
      </c>
      <c r="AQ166" s="141">
        <f t="shared" si="144"/>
        <v>11.753681671978621</v>
      </c>
      <c r="AR166" s="141">
        <f t="shared" si="144"/>
        <v>11.786552909574128</v>
      </c>
      <c r="AS166" s="141">
        <f t="shared" si="144"/>
        <v>11.705274943289684</v>
      </c>
      <c r="AT166" s="141">
        <f t="shared" si="144"/>
        <v>11.895642773329495</v>
      </c>
      <c r="AU166" s="141">
        <f t="shared" si="135"/>
        <v>11.336526068008798</v>
      </c>
    </row>
    <row r="167" spans="1:48" x14ac:dyDescent="0.2">
      <c r="A167" s="19" t="s">
        <v>101</v>
      </c>
      <c r="B167" s="19"/>
      <c r="C167" s="15">
        <v>43311.482000000004</v>
      </c>
      <c r="D167" s="15"/>
      <c r="E167">
        <f t="shared" si="123"/>
        <v>2100.9964326532281</v>
      </c>
      <c r="F167">
        <f t="shared" si="124"/>
        <v>2101</v>
      </c>
      <c r="G167">
        <f t="shared" si="136"/>
        <v>-6.1857999971834943E-3</v>
      </c>
      <c r="I167">
        <f t="shared" ref="I167:I173" si="145">+G167</f>
        <v>-6.1857999971834943E-3</v>
      </c>
      <c r="P167">
        <f t="shared" si="125"/>
        <v>4.58438832684731E-2</v>
      </c>
      <c r="Q167" s="2">
        <f t="shared" si="126"/>
        <v>28292.982000000004</v>
      </c>
      <c r="R167">
        <f t="shared" si="137"/>
        <v>2.707087940724546E-3</v>
      </c>
      <c r="S167" s="6">
        <f t="shared" si="120"/>
        <v>0.1</v>
      </c>
      <c r="Z167">
        <f t="shared" si="127"/>
        <v>2101</v>
      </c>
      <c r="AA167" s="141">
        <f t="shared" si="128"/>
        <v>-3.3531053085165269E-3</v>
      </c>
      <c r="AB167" s="141">
        <f t="shared" si="138"/>
        <v>4.3011188579806132E-2</v>
      </c>
      <c r="AC167" s="141">
        <f t="shared" si="139"/>
        <v>-5.2029683265656594E-2</v>
      </c>
      <c r="AD167" s="141">
        <f t="shared" si="140"/>
        <v>-2.8326946886669674E-3</v>
      </c>
      <c r="AE167" s="141">
        <f t="shared" si="141"/>
        <v>8.0241591992020471E-7</v>
      </c>
      <c r="AF167">
        <f t="shared" si="142"/>
        <v>-5.2029683265656594E-2</v>
      </c>
      <c r="AG167" s="153"/>
      <c r="AH167">
        <f t="shared" si="129"/>
        <v>-4.9196988576989627E-2</v>
      </c>
      <c r="AI167">
        <f t="shared" si="130"/>
        <v>0.45879446930771473</v>
      </c>
      <c r="AJ167">
        <f t="shared" si="131"/>
        <v>-0.92394511223395825</v>
      </c>
      <c r="AK167">
        <f t="shared" si="132"/>
        <v>0.24302746495709293</v>
      </c>
      <c r="AL167">
        <f t="shared" si="133"/>
        <v>-0.42206227355552017</v>
      </c>
      <c r="AM167">
        <f t="shared" si="134"/>
        <v>-0.21422066274842988</v>
      </c>
      <c r="AN167" s="141">
        <f t="shared" si="144"/>
        <v>11.764348605170483</v>
      </c>
      <c r="AO167" s="141">
        <f t="shared" si="144"/>
        <v>11.762032389069724</v>
      </c>
      <c r="AP167" s="141">
        <f t="shared" si="144"/>
        <v>11.767645007371813</v>
      </c>
      <c r="AQ167" s="141">
        <f t="shared" si="144"/>
        <v>11.753987664482102</v>
      </c>
      <c r="AR167" s="141">
        <f t="shared" si="144"/>
        <v>11.78689350829378</v>
      </c>
      <c r="AS167" s="141">
        <f t="shared" si="144"/>
        <v>11.705557105642773</v>
      </c>
      <c r="AT167" s="141">
        <f t="shared" si="144"/>
        <v>11.896003200928247</v>
      </c>
      <c r="AU167" s="141">
        <f t="shared" si="135"/>
        <v>11.3369757620592</v>
      </c>
    </row>
    <row r="168" spans="1:48" x14ac:dyDescent="0.2">
      <c r="A168" s="19" t="s">
        <v>102</v>
      </c>
      <c r="B168" s="19"/>
      <c r="C168" s="15">
        <v>43344.423000000003</v>
      </c>
      <c r="D168" s="15"/>
      <c r="E168">
        <f t="shared" si="123"/>
        <v>2119.9934856042614</v>
      </c>
      <c r="F168">
        <f t="shared" si="124"/>
        <v>2120</v>
      </c>
      <c r="G168">
        <f t="shared" si="136"/>
        <v>-1.1295999996946193E-2</v>
      </c>
      <c r="I168">
        <f t="shared" si="145"/>
        <v>-1.1295999996946193E-2</v>
      </c>
      <c r="P168">
        <f t="shared" si="125"/>
        <v>4.6217395428236781E-2</v>
      </c>
      <c r="Q168" s="2">
        <f t="shared" si="126"/>
        <v>28325.923000000003</v>
      </c>
      <c r="R168">
        <f t="shared" si="137"/>
        <v>3.3077906533334578E-3</v>
      </c>
      <c r="S168" s="6">
        <f t="shared" ref="S168:S199" si="146">S$16</f>
        <v>0.1</v>
      </c>
      <c r="Z168">
        <f t="shared" si="127"/>
        <v>2120</v>
      </c>
      <c r="AA168" s="141">
        <f t="shared" si="128"/>
        <v>-3.2732789850180993E-3</v>
      </c>
      <c r="AB168" s="141">
        <f t="shared" si="138"/>
        <v>3.8194674416308687E-2</v>
      </c>
      <c r="AC168" s="141">
        <f t="shared" si="139"/>
        <v>-5.7513395425182974E-2</v>
      </c>
      <c r="AD168" s="141">
        <f t="shared" si="140"/>
        <v>-8.0227210119280939E-3</v>
      </c>
      <c r="AE168" s="141">
        <f t="shared" si="141"/>
        <v>6.436405243523255E-6</v>
      </c>
      <c r="AF168">
        <f t="shared" si="142"/>
        <v>-5.7513395425182974E-2</v>
      </c>
      <c r="AG168" s="153"/>
      <c r="AH168">
        <f t="shared" si="129"/>
        <v>-4.949067441325488E-2</v>
      </c>
      <c r="AI168">
        <f t="shared" si="130"/>
        <v>0.45795712857245396</v>
      </c>
      <c r="AJ168">
        <f t="shared" si="131"/>
        <v>-0.92526265480170933</v>
      </c>
      <c r="AK168">
        <f t="shared" si="132"/>
        <v>0.24115410158230746</v>
      </c>
      <c r="AL168">
        <f t="shared" si="133"/>
        <v>-0.41860348884187187</v>
      </c>
      <c r="AM168">
        <f t="shared" si="134"/>
        <v>-0.21241257576718126</v>
      </c>
      <c r="AN168" s="141">
        <f t="shared" si="144"/>
        <v>11.770422978147632</v>
      </c>
      <c r="AO168" s="141">
        <f t="shared" si="144"/>
        <v>11.768016057972536</v>
      </c>
      <c r="AP168" s="141">
        <f t="shared" si="144"/>
        <v>11.773812207524958</v>
      </c>
      <c r="AQ168" s="141">
        <f t="shared" si="144"/>
        <v>11.759795393696216</v>
      </c>
      <c r="AR168" s="141">
        <f t="shared" si="144"/>
        <v>11.793357715671513</v>
      </c>
      <c r="AS168" s="141">
        <f t="shared" si="144"/>
        <v>11.710919147214627</v>
      </c>
      <c r="AT168" s="141">
        <f t="shared" si="144"/>
        <v>11.902829866676983</v>
      </c>
      <c r="AU168" s="141">
        <f t="shared" si="135"/>
        <v>11.345519949016857</v>
      </c>
    </row>
    <row r="169" spans="1:48" x14ac:dyDescent="0.2">
      <c r="A169" s="19" t="s">
        <v>102</v>
      </c>
      <c r="B169" s="19"/>
      <c r="C169" s="15">
        <v>43344.432999999997</v>
      </c>
      <c r="D169" s="15"/>
      <c r="E169">
        <f t="shared" si="123"/>
        <v>2119.9992525976559</v>
      </c>
      <c r="F169">
        <f t="shared" si="124"/>
        <v>2120</v>
      </c>
      <c r="G169">
        <f t="shared" si="136"/>
        <v>-1.2960000021848828E-3</v>
      </c>
      <c r="I169">
        <f t="shared" si="145"/>
        <v>-1.2960000021848828E-3</v>
      </c>
      <c r="P169">
        <f t="shared" si="125"/>
        <v>4.6217395428236781E-2</v>
      </c>
      <c r="Q169" s="2">
        <f t="shared" si="126"/>
        <v>28325.932999999997</v>
      </c>
      <c r="R169">
        <f t="shared" si="137"/>
        <v>2.2575227453276144E-3</v>
      </c>
      <c r="S169" s="6">
        <f t="shared" si="146"/>
        <v>0.1</v>
      </c>
      <c r="Z169">
        <f t="shared" si="127"/>
        <v>2120</v>
      </c>
      <c r="AA169" s="141">
        <f t="shared" si="128"/>
        <v>-3.2732789850180993E-3</v>
      </c>
      <c r="AB169" s="141">
        <f t="shared" si="138"/>
        <v>4.8194674411069997E-2</v>
      </c>
      <c r="AC169" s="141">
        <f t="shared" si="139"/>
        <v>-4.7513395430421664E-2</v>
      </c>
      <c r="AD169" s="141">
        <f t="shared" si="140"/>
        <v>1.9772789828332166E-3</v>
      </c>
      <c r="AE169" s="141">
        <f t="shared" si="141"/>
        <v>3.9096321759539595E-7</v>
      </c>
      <c r="AF169">
        <f t="shared" si="142"/>
        <v>-4.7513395430421664E-2</v>
      </c>
      <c r="AG169" s="153"/>
      <c r="AH169">
        <f t="shared" si="129"/>
        <v>-4.949067441325488E-2</v>
      </c>
      <c r="AI169">
        <f t="shared" si="130"/>
        <v>0.45795712857245396</v>
      </c>
      <c r="AJ169">
        <f t="shared" si="131"/>
        <v>-0.92526265480170933</v>
      </c>
      <c r="AK169">
        <f t="shared" si="132"/>
        <v>0.24115410158230746</v>
      </c>
      <c r="AL169">
        <f t="shared" si="133"/>
        <v>-0.41860348884187187</v>
      </c>
      <c r="AM169">
        <f t="shared" si="134"/>
        <v>-0.21241257576718126</v>
      </c>
      <c r="AN169" s="141">
        <f t="shared" si="144"/>
        <v>11.770422978147632</v>
      </c>
      <c r="AO169" s="141">
        <f t="shared" si="144"/>
        <v>11.768016057972536</v>
      </c>
      <c r="AP169" s="141">
        <f t="shared" si="144"/>
        <v>11.773812207524958</v>
      </c>
      <c r="AQ169" s="141">
        <f t="shared" si="144"/>
        <v>11.759795393696216</v>
      </c>
      <c r="AR169" s="141">
        <f t="shared" si="144"/>
        <v>11.793357715671513</v>
      </c>
      <c r="AS169" s="141">
        <f t="shared" si="144"/>
        <v>11.710919147214627</v>
      </c>
      <c r="AT169" s="141">
        <f t="shared" si="144"/>
        <v>11.902829866676983</v>
      </c>
      <c r="AU169" s="141">
        <f t="shared" si="135"/>
        <v>11.345519949016857</v>
      </c>
      <c r="AV169" s="141"/>
    </row>
    <row r="170" spans="1:48" x14ac:dyDescent="0.2">
      <c r="A170" s="19" t="s">
        <v>103</v>
      </c>
      <c r="B170" s="19"/>
      <c r="C170" s="15">
        <v>43656.546999999999</v>
      </c>
      <c r="D170" s="15"/>
      <c r="E170">
        <f t="shared" si="123"/>
        <v>2299.9951903275073</v>
      </c>
      <c r="F170">
        <f t="shared" si="124"/>
        <v>2300</v>
      </c>
      <c r="G170">
        <f t="shared" si="136"/>
        <v>-8.3400000003166497E-3</v>
      </c>
      <c r="I170">
        <f t="shared" si="145"/>
        <v>-8.3400000003166497E-3</v>
      </c>
      <c r="P170">
        <f t="shared" si="125"/>
        <v>4.978540637552225E-2</v>
      </c>
      <c r="Q170" s="2">
        <f t="shared" si="126"/>
        <v>28638.046999999999</v>
      </c>
      <c r="R170">
        <f t="shared" si="137"/>
        <v>3.3785628663564131E-3</v>
      </c>
      <c r="S170" s="6">
        <f t="shared" si="146"/>
        <v>0.1</v>
      </c>
      <c r="Z170">
        <f t="shared" si="127"/>
        <v>2300</v>
      </c>
      <c r="AA170" s="141">
        <f t="shared" si="128"/>
        <v>-2.3732270015512091E-3</v>
      </c>
      <c r="AB170" s="141">
        <f t="shared" si="138"/>
        <v>4.3818633376756809E-2</v>
      </c>
      <c r="AC170" s="141">
        <f t="shared" si="139"/>
        <v>-5.8125406375838899E-2</v>
      </c>
      <c r="AD170" s="141">
        <f t="shared" si="140"/>
        <v>-5.9667729987654405E-3</v>
      </c>
      <c r="AE170" s="141">
        <f t="shared" si="141"/>
        <v>3.560238001879633E-6</v>
      </c>
      <c r="AF170">
        <f t="shared" si="142"/>
        <v>-5.8125406375838899E-2</v>
      </c>
      <c r="AG170" s="153"/>
      <c r="AH170">
        <f t="shared" si="129"/>
        <v>-5.2158633377073459E-2</v>
      </c>
      <c r="AI170">
        <f t="shared" si="130"/>
        <v>0.45047674710186225</v>
      </c>
      <c r="AJ170">
        <f t="shared" si="131"/>
        <v>-0.93699140294506567</v>
      </c>
      <c r="AK170">
        <f t="shared" si="132"/>
        <v>0.22358436819160335</v>
      </c>
      <c r="AL170">
        <f t="shared" si="133"/>
        <v>-0.38641447907770349</v>
      </c>
      <c r="AM170">
        <f t="shared" si="134"/>
        <v>-0.19564776713656459</v>
      </c>
      <c r="AN170" s="141">
        <f t="shared" si="144"/>
        <v>11.827478561026803</v>
      </c>
      <c r="AO170" s="141">
        <f t="shared" si="144"/>
        <v>11.824129395702029</v>
      </c>
      <c r="AP170" s="141">
        <f t="shared" si="144"/>
        <v>11.831763034335905</v>
      </c>
      <c r="AQ170" s="141">
        <f t="shared" si="144"/>
        <v>11.81428524866471</v>
      </c>
      <c r="AR170" s="141">
        <f t="shared" si="144"/>
        <v>11.853903327138728</v>
      </c>
      <c r="AS170" s="141">
        <f t="shared" si="144"/>
        <v>11.761872938066261</v>
      </c>
      <c r="AT170" s="141">
        <f t="shared" si="144"/>
        <v>11.965503822737876</v>
      </c>
      <c r="AU170" s="141">
        <f t="shared" si="135"/>
        <v>11.426464878089398</v>
      </c>
    </row>
    <row r="171" spans="1:48" x14ac:dyDescent="0.2">
      <c r="A171" s="19" t="s">
        <v>103</v>
      </c>
      <c r="B171" s="19"/>
      <c r="C171" s="15">
        <v>43656.548000000003</v>
      </c>
      <c r="D171" s="15"/>
      <c r="E171">
        <f t="shared" si="123"/>
        <v>2299.9957670268495</v>
      </c>
      <c r="F171">
        <f t="shared" si="124"/>
        <v>2300</v>
      </c>
      <c r="G171">
        <f t="shared" si="136"/>
        <v>-7.3399999964749441E-3</v>
      </c>
      <c r="I171">
        <f t="shared" si="145"/>
        <v>-7.3399999964749441E-3</v>
      </c>
      <c r="P171">
        <f t="shared" si="125"/>
        <v>4.978540637552225E-2</v>
      </c>
      <c r="Q171" s="2">
        <f t="shared" si="126"/>
        <v>28638.048000000003</v>
      </c>
      <c r="R171">
        <f t="shared" si="137"/>
        <v>3.2633120531658177E-3</v>
      </c>
      <c r="S171" s="6">
        <f t="shared" si="146"/>
        <v>0.1</v>
      </c>
      <c r="Z171">
        <f t="shared" si="127"/>
        <v>2300</v>
      </c>
      <c r="AA171" s="141">
        <f t="shared" si="128"/>
        <v>-2.3732270015512091E-3</v>
      </c>
      <c r="AB171" s="141">
        <f t="shared" si="138"/>
        <v>4.4818633380598515E-2</v>
      </c>
      <c r="AC171" s="141">
        <f t="shared" si="139"/>
        <v>-5.7125406371997194E-2</v>
      </c>
      <c r="AD171" s="141">
        <f t="shared" si="140"/>
        <v>-4.9667729949237349E-3</v>
      </c>
      <c r="AE171" s="141">
        <f t="shared" si="141"/>
        <v>2.4668833983103691E-6</v>
      </c>
      <c r="AF171">
        <f t="shared" si="142"/>
        <v>-5.7125406371997194E-2</v>
      </c>
      <c r="AG171" s="153"/>
      <c r="AH171">
        <f t="shared" si="129"/>
        <v>-5.2158633377073459E-2</v>
      </c>
      <c r="AI171">
        <f t="shared" si="130"/>
        <v>0.45047674710186225</v>
      </c>
      <c r="AJ171">
        <f t="shared" si="131"/>
        <v>-0.93699140294506567</v>
      </c>
      <c r="AK171">
        <f t="shared" si="132"/>
        <v>0.22358436819160335</v>
      </c>
      <c r="AL171">
        <f t="shared" si="133"/>
        <v>-0.38641447907770349</v>
      </c>
      <c r="AM171">
        <f t="shared" si="134"/>
        <v>-0.19564776713656459</v>
      </c>
      <c r="AN171" s="141">
        <f t="shared" ref="AN171:AT180" si="147">$AU171+$AB$7*SIN(AO171)</f>
        <v>11.827478561026803</v>
      </c>
      <c r="AO171" s="141">
        <f t="shared" si="147"/>
        <v>11.824129395702029</v>
      </c>
      <c r="AP171" s="141">
        <f t="shared" si="147"/>
        <v>11.831763034335905</v>
      </c>
      <c r="AQ171" s="141">
        <f t="shared" si="147"/>
        <v>11.81428524866471</v>
      </c>
      <c r="AR171" s="141">
        <f t="shared" si="147"/>
        <v>11.853903327138728</v>
      </c>
      <c r="AS171" s="141">
        <f t="shared" si="147"/>
        <v>11.761872938066261</v>
      </c>
      <c r="AT171" s="141">
        <f t="shared" si="147"/>
        <v>11.965503822737876</v>
      </c>
      <c r="AU171" s="141">
        <f t="shared" si="135"/>
        <v>11.426464878089398</v>
      </c>
    </row>
    <row r="172" spans="1:48" x14ac:dyDescent="0.2">
      <c r="A172" s="19" t="s">
        <v>103</v>
      </c>
      <c r="B172" s="19"/>
      <c r="C172" s="15">
        <v>43663.483</v>
      </c>
      <c r="D172" s="15"/>
      <c r="E172">
        <f t="shared" si="123"/>
        <v>2303.9951769480836</v>
      </c>
      <c r="F172">
        <f t="shared" si="124"/>
        <v>2304</v>
      </c>
      <c r="G172">
        <f t="shared" si="136"/>
        <v>-8.3631999950739555E-3</v>
      </c>
      <c r="I172">
        <f t="shared" si="145"/>
        <v>-8.3631999950739555E-3</v>
      </c>
      <c r="P172">
        <f t="shared" si="125"/>
        <v>4.9865301129596855E-2</v>
      </c>
      <c r="Q172" s="2">
        <f t="shared" si="126"/>
        <v>28644.983</v>
      </c>
      <c r="R172">
        <f t="shared" si="137"/>
        <v>3.3905583432257899E-3</v>
      </c>
      <c r="S172" s="6">
        <f t="shared" si="146"/>
        <v>0.1</v>
      </c>
      <c r="Z172">
        <f t="shared" si="127"/>
        <v>2304</v>
      </c>
      <c r="AA172" s="141">
        <f t="shared" si="128"/>
        <v>-2.350284468567089E-3</v>
      </c>
      <c r="AB172" s="141">
        <f t="shared" si="138"/>
        <v>4.3852385603089988E-2</v>
      </c>
      <c r="AC172" s="141">
        <f t="shared" si="139"/>
        <v>-5.822850112467081E-2</v>
      </c>
      <c r="AD172" s="141">
        <f t="shared" si="140"/>
        <v>-6.0129155265068665E-3</v>
      </c>
      <c r="AE172" s="141">
        <f t="shared" si="141"/>
        <v>3.6155153128907352E-6</v>
      </c>
      <c r="AF172">
        <f t="shared" si="142"/>
        <v>-5.822850112467081E-2</v>
      </c>
      <c r="AG172" s="153"/>
      <c r="AH172">
        <f t="shared" si="129"/>
        <v>-5.2215585598163944E-2</v>
      </c>
      <c r="AI172">
        <f t="shared" si="130"/>
        <v>0.45031948922962828</v>
      </c>
      <c r="AJ172">
        <f t="shared" si="131"/>
        <v>-0.93723710025019691</v>
      </c>
      <c r="AK172">
        <f t="shared" si="132"/>
        <v>0.22319747143418175</v>
      </c>
      <c r="AL172">
        <f t="shared" si="133"/>
        <v>-0.38571052089591396</v>
      </c>
      <c r="AM172">
        <f t="shared" si="134"/>
        <v>-0.19528234012250409</v>
      </c>
      <c r="AN172" s="141">
        <f t="shared" si="147"/>
        <v>11.828736759898549</v>
      </c>
      <c r="AO172" s="141">
        <f t="shared" si="147"/>
        <v>11.82536511668758</v>
      </c>
      <c r="AP172" s="141">
        <f t="shared" si="147"/>
        <v>11.833041212600754</v>
      </c>
      <c r="AQ172" s="141">
        <f t="shared" si="147"/>
        <v>11.815486205682788</v>
      </c>
      <c r="AR172" s="141">
        <f t="shared" si="147"/>
        <v>11.85523414008771</v>
      </c>
      <c r="AS172" s="141">
        <f t="shared" si="147"/>
        <v>11.763009715737649</v>
      </c>
      <c r="AT172" s="141">
        <f t="shared" si="147"/>
        <v>11.966855997816955</v>
      </c>
      <c r="AU172" s="141">
        <f t="shared" si="135"/>
        <v>11.428263654291012</v>
      </c>
      <c r="AV172" s="141"/>
    </row>
    <row r="173" spans="1:48" x14ac:dyDescent="0.2">
      <c r="A173" s="19" t="s">
        <v>103</v>
      </c>
      <c r="B173" s="19"/>
      <c r="C173" s="15">
        <v>43663.485000000001</v>
      </c>
      <c r="D173" s="15"/>
      <c r="E173">
        <f t="shared" si="123"/>
        <v>2303.9963303467634</v>
      </c>
      <c r="F173">
        <f t="shared" si="124"/>
        <v>2304</v>
      </c>
      <c r="G173">
        <f t="shared" si="136"/>
        <v>-6.3631999946665019E-3</v>
      </c>
      <c r="I173">
        <f t="shared" si="145"/>
        <v>-6.3631999946665019E-3</v>
      </c>
      <c r="P173">
        <f t="shared" si="125"/>
        <v>4.9865301129596855E-2</v>
      </c>
      <c r="Q173" s="2">
        <f t="shared" si="126"/>
        <v>28644.985000000001</v>
      </c>
      <c r="R173">
        <f t="shared" si="137"/>
        <v>3.1616443386812856E-3</v>
      </c>
      <c r="S173" s="6">
        <f t="shared" si="146"/>
        <v>0.1</v>
      </c>
      <c r="Z173">
        <f t="shared" si="127"/>
        <v>2304</v>
      </c>
      <c r="AA173" s="141">
        <f t="shared" si="128"/>
        <v>-2.350284468567089E-3</v>
      </c>
      <c r="AB173" s="141">
        <f t="shared" si="138"/>
        <v>4.5852385603497442E-2</v>
      </c>
      <c r="AC173" s="141">
        <f t="shared" si="139"/>
        <v>-5.6228501124263357E-2</v>
      </c>
      <c r="AD173" s="141">
        <f t="shared" si="140"/>
        <v>-4.0129155260994129E-3</v>
      </c>
      <c r="AE173" s="141">
        <f t="shared" si="141"/>
        <v>1.6103491019609731E-6</v>
      </c>
      <c r="AF173">
        <f t="shared" si="142"/>
        <v>-5.6228501124263357E-2</v>
      </c>
      <c r="AG173" s="153"/>
      <c r="AH173">
        <f t="shared" si="129"/>
        <v>-5.2215585598163944E-2</v>
      </c>
      <c r="AI173">
        <f t="shared" si="130"/>
        <v>0.45031948922962828</v>
      </c>
      <c r="AJ173">
        <f t="shared" si="131"/>
        <v>-0.93723710025019691</v>
      </c>
      <c r="AK173">
        <f t="shared" si="132"/>
        <v>0.22319747143418175</v>
      </c>
      <c r="AL173">
        <f t="shared" si="133"/>
        <v>-0.38571052089591396</v>
      </c>
      <c r="AM173">
        <f t="shared" si="134"/>
        <v>-0.19528234012250409</v>
      </c>
      <c r="AN173" s="141">
        <f t="shared" si="147"/>
        <v>11.828736759898549</v>
      </c>
      <c r="AO173" s="141">
        <f t="shared" si="147"/>
        <v>11.82536511668758</v>
      </c>
      <c r="AP173" s="141">
        <f t="shared" si="147"/>
        <v>11.833041212600754</v>
      </c>
      <c r="AQ173" s="141">
        <f t="shared" si="147"/>
        <v>11.815486205682788</v>
      </c>
      <c r="AR173" s="141">
        <f t="shared" si="147"/>
        <v>11.85523414008771</v>
      </c>
      <c r="AS173" s="141">
        <f t="shared" si="147"/>
        <v>11.763009715737649</v>
      </c>
      <c r="AT173" s="141">
        <f t="shared" si="147"/>
        <v>11.966855997816955</v>
      </c>
      <c r="AU173" s="141">
        <f t="shared" si="135"/>
        <v>11.428263654291012</v>
      </c>
    </row>
    <row r="174" spans="1:48" x14ac:dyDescent="0.2">
      <c r="A174" s="19" t="s">
        <v>99</v>
      </c>
      <c r="B174" s="19"/>
      <c r="C174" s="15">
        <v>43687.756999999998</v>
      </c>
      <c r="D174" s="15"/>
      <c r="E174">
        <f t="shared" si="123"/>
        <v>2317.9939767214164</v>
      </c>
      <c r="F174">
        <f t="shared" si="124"/>
        <v>2318</v>
      </c>
      <c r="G174">
        <f t="shared" si="136"/>
        <v>-1.0444400002597831E-2</v>
      </c>
      <c r="I174">
        <f>+C174-(C$7+F174*C$8)</f>
        <v>-1.0444400002597831E-2</v>
      </c>
      <c r="P174">
        <f t="shared" si="125"/>
        <v>5.0145140128534597E-2</v>
      </c>
      <c r="Q174" s="2">
        <f t="shared" si="126"/>
        <v>28669.256999999998</v>
      </c>
      <c r="R174">
        <f t="shared" si="137"/>
        <v>3.671092373302107E-3</v>
      </c>
      <c r="S174" s="6">
        <f t="shared" si="146"/>
        <v>0.1</v>
      </c>
      <c r="Z174">
        <f t="shared" si="127"/>
        <v>2318</v>
      </c>
      <c r="AA174" s="141">
        <f t="shared" si="128"/>
        <v>-2.268982665723715E-3</v>
      </c>
      <c r="AB174" s="141">
        <f t="shared" si="138"/>
        <v>4.1969722791660481E-2</v>
      </c>
      <c r="AC174" s="141">
        <f t="shared" si="139"/>
        <v>-6.0589540131132429E-2</v>
      </c>
      <c r="AD174" s="141">
        <f t="shared" si="140"/>
        <v>-8.1754173368741162E-3</v>
      </c>
      <c r="AE174" s="141">
        <f t="shared" si="141"/>
        <v>6.6837448632061863E-6</v>
      </c>
      <c r="AF174">
        <f t="shared" si="142"/>
        <v>-6.0589540131132429E-2</v>
      </c>
      <c r="AG174" s="153"/>
      <c r="AH174">
        <f t="shared" si="129"/>
        <v>-5.2414122794258312E-2</v>
      </c>
      <c r="AI174">
        <f t="shared" si="130"/>
        <v>0.44977205724403491</v>
      </c>
      <c r="AJ174">
        <f t="shared" si="131"/>
        <v>-0.93809209441682861</v>
      </c>
      <c r="AK174">
        <f t="shared" si="132"/>
        <v>0.22184450902811967</v>
      </c>
      <c r="AL174">
        <f t="shared" si="133"/>
        <v>-0.38325038574675596</v>
      </c>
      <c r="AM174">
        <f t="shared" si="134"/>
        <v>-0.19400566971005798</v>
      </c>
      <c r="AN174" s="141">
        <f t="shared" si="147"/>
        <v>11.833137255300141</v>
      </c>
      <c r="AO174" s="141">
        <f t="shared" si="147"/>
        <v>11.829686477051833</v>
      </c>
      <c r="AP174" s="141">
        <f t="shared" si="147"/>
        <v>11.837511582903634</v>
      </c>
      <c r="AQ174" s="141">
        <f t="shared" si="147"/>
        <v>11.819686480229718</v>
      </c>
      <c r="AR174" s="141">
        <f t="shared" si="147"/>
        <v>11.859886847313108</v>
      </c>
      <c r="AS174" s="141">
        <f t="shared" si="147"/>
        <v>11.766990364524935</v>
      </c>
      <c r="AT174" s="141">
        <f t="shared" si="147"/>
        <v>11.97157489662753</v>
      </c>
      <c r="AU174" s="141">
        <f t="shared" si="135"/>
        <v>11.434559370996652</v>
      </c>
      <c r="AV174" s="141"/>
    </row>
    <row r="175" spans="1:48" x14ac:dyDescent="0.2">
      <c r="A175" s="19" t="s">
        <v>103</v>
      </c>
      <c r="B175" s="19"/>
      <c r="C175" s="15">
        <v>43689.495000000003</v>
      </c>
      <c r="D175" s="15"/>
      <c r="E175">
        <f t="shared" si="123"/>
        <v>2318.9962801739221</v>
      </c>
      <c r="F175">
        <f t="shared" si="124"/>
        <v>2319</v>
      </c>
      <c r="G175">
        <f t="shared" si="136"/>
        <v>-6.4501999950152822E-3</v>
      </c>
      <c r="I175">
        <f>+G175</f>
        <v>-6.4501999950152822E-3</v>
      </c>
      <c r="P175">
        <f t="shared" si="125"/>
        <v>5.0165140971296616E-2</v>
      </c>
      <c r="Q175" s="2">
        <f t="shared" si="126"/>
        <v>28670.995000000003</v>
      </c>
      <c r="R175">
        <f t="shared" si="137"/>
        <v>3.2052968327317545E-3</v>
      </c>
      <c r="S175" s="6">
        <f t="shared" si="146"/>
        <v>0.1</v>
      </c>
      <c r="Z175">
        <f t="shared" si="127"/>
        <v>2319</v>
      </c>
      <c r="AA175" s="141">
        <f t="shared" si="128"/>
        <v>-2.2631157177611799E-3</v>
      </c>
      <c r="AB175" s="141">
        <f t="shared" si="138"/>
        <v>4.5978056694042514E-2</v>
      </c>
      <c r="AC175" s="141">
        <f t="shared" si="139"/>
        <v>-5.6615340966311899E-2</v>
      </c>
      <c r="AD175" s="141">
        <f t="shared" si="140"/>
        <v>-4.1870842772541023E-3</v>
      </c>
      <c r="AE175" s="141">
        <f t="shared" si="141"/>
        <v>1.7531674744828509E-6</v>
      </c>
      <c r="AF175">
        <f t="shared" si="142"/>
        <v>-5.6615340966311899E-2</v>
      </c>
      <c r="AG175" s="153"/>
      <c r="AH175">
        <f t="shared" si="129"/>
        <v>-5.2428256689057796E-2</v>
      </c>
      <c r="AI175">
        <f t="shared" si="130"/>
        <v>0.44973313122598635</v>
      </c>
      <c r="AJ175">
        <f t="shared" si="131"/>
        <v>-0.93815287192160735</v>
      </c>
      <c r="AK175">
        <f t="shared" si="132"/>
        <v>0.22174793867143755</v>
      </c>
      <c r="AL175">
        <f t="shared" si="133"/>
        <v>-0.38307488222702563</v>
      </c>
      <c r="AM175">
        <f t="shared" si="134"/>
        <v>-0.1939146166817991</v>
      </c>
      <c r="AN175" s="141">
        <f t="shared" si="147"/>
        <v>11.83345138653875</v>
      </c>
      <c r="AO175" s="141">
        <f t="shared" si="147"/>
        <v>11.829994928678571</v>
      </c>
      <c r="AP175" s="141">
        <f t="shared" si="147"/>
        <v>11.837830701577314</v>
      </c>
      <c r="AQ175" s="141">
        <f t="shared" si="147"/>
        <v>11.819986318644119</v>
      </c>
      <c r="AR175" s="141">
        <f t="shared" si="147"/>
        <v>11.860218877019342</v>
      </c>
      <c r="AS175" s="141">
        <f t="shared" si="147"/>
        <v>11.76727481338637</v>
      </c>
      <c r="AT175" s="141">
        <f t="shared" si="147"/>
        <v>11.971911145601876</v>
      </c>
      <c r="AU175" s="141">
        <f t="shared" si="135"/>
        <v>11.435009065047055</v>
      </c>
    </row>
    <row r="176" spans="1:48" x14ac:dyDescent="0.2">
      <c r="A176" s="19" t="s">
        <v>103</v>
      </c>
      <c r="B176" s="19"/>
      <c r="C176" s="15">
        <v>43689.508999999998</v>
      </c>
      <c r="D176" s="15"/>
      <c r="E176">
        <f t="shared" si="123"/>
        <v>2319.0043539646758</v>
      </c>
      <c r="F176">
        <f t="shared" si="124"/>
        <v>2319</v>
      </c>
      <c r="G176">
        <f t="shared" si="136"/>
        <v>7.5498000005609356E-3</v>
      </c>
      <c r="I176">
        <f>+G176</f>
        <v>7.5498000005609356E-3</v>
      </c>
      <c r="P176">
        <f t="shared" si="125"/>
        <v>5.0165140971296616E-2</v>
      </c>
      <c r="Q176" s="2">
        <f t="shared" si="126"/>
        <v>28671.008999999998</v>
      </c>
      <c r="R176">
        <f t="shared" si="137"/>
        <v>1.8160672860520631E-3</v>
      </c>
      <c r="S176" s="6">
        <f t="shared" si="146"/>
        <v>0.1</v>
      </c>
      <c r="Z176">
        <f t="shared" si="127"/>
        <v>2319</v>
      </c>
      <c r="AA176" s="141">
        <f t="shared" si="128"/>
        <v>-2.2631157177611799E-3</v>
      </c>
      <c r="AB176" s="141">
        <f t="shared" si="138"/>
        <v>5.9978056689618732E-2</v>
      </c>
      <c r="AC176" s="141">
        <f t="shared" si="139"/>
        <v>-4.2615340970735681E-2</v>
      </c>
      <c r="AD176" s="141">
        <f t="shared" si="140"/>
        <v>9.8129157183221155E-3</v>
      </c>
      <c r="AE176" s="141">
        <f t="shared" si="141"/>
        <v>9.6293314894893246E-6</v>
      </c>
      <c r="AF176">
        <f t="shared" si="142"/>
        <v>-4.2615340970735681E-2</v>
      </c>
      <c r="AG176" s="153"/>
      <c r="AH176">
        <f t="shared" si="129"/>
        <v>-5.2428256689057796E-2</v>
      </c>
      <c r="AI176">
        <f t="shared" si="130"/>
        <v>0.44973313122598635</v>
      </c>
      <c r="AJ176">
        <f t="shared" si="131"/>
        <v>-0.93815287192160735</v>
      </c>
      <c r="AK176">
        <f t="shared" si="132"/>
        <v>0.22174793867143755</v>
      </c>
      <c r="AL176">
        <f t="shared" si="133"/>
        <v>-0.38307488222702563</v>
      </c>
      <c r="AM176">
        <f t="shared" si="134"/>
        <v>-0.1939146166817991</v>
      </c>
      <c r="AN176" s="141">
        <f t="shared" si="147"/>
        <v>11.83345138653875</v>
      </c>
      <c r="AO176" s="141">
        <f t="shared" si="147"/>
        <v>11.829994928678571</v>
      </c>
      <c r="AP176" s="141">
        <f t="shared" si="147"/>
        <v>11.837830701577314</v>
      </c>
      <c r="AQ176" s="141">
        <f t="shared" si="147"/>
        <v>11.819986318644119</v>
      </c>
      <c r="AR176" s="141">
        <f t="shared" si="147"/>
        <v>11.860218877019342</v>
      </c>
      <c r="AS176" s="141">
        <f t="shared" si="147"/>
        <v>11.76727481338637</v>
      </c>
      <c r="AT176" s="141">
        <f t="shared" si="147"/>
        <v>11.971911145601876</v>
      </c>
      <c r="AU176" s="141">
        <f t="shared" si="135"/>
        <v>11.435009065047055</v>
      </c>
    </row>
    <row r="177" spans="1:48" x14ac:dyDescent="0.2">
      <c r="A177" s="19" t="s">
        <v>104</v>
      </c>
      <c r="B177" s="19"/>
      <c r="C177" s="15">
        <v>43762.321000000004</v>
      </c>
      <c r="D177" s="15"/>
      <c r="E177">
        <f t="shared" si="123"/>
        <v>2360.9949862912836</v>
      </c>
      <c r="F177">
        <f t="shared" si="124"/>
        <v>2361</v>
      </c>
      <c r="G177">
        <f t="shared" si="136"/>
        <v>-8.6937999949441291E-3</v>
      </c>
      <c r="I177">
        <f>+G177</f>
        <v>-8.6937999949441291E-3</v>
      </c>
      <c r="P177">
        <f t="shared" si="125"/>
        <v>5.1006662444983954E-2</v>
      </c>
      <c r="Q177" s="2">
        <f t="shared" si="126"/>
        <v>28743.821000000004</v>
      </c>
      <c r="R177">
        <f t="shared" si="137"/>
        <v>3.564145215541264E-3</v>
      </c>
      <c r="S177" s="6">
        <f t="shared" si="146"/>
        <v>0.1</v>
      </c>
      <c r="Z177">
        <f t="shared" si="127"/>
        <v>2361</v>
      </c>
      <c r="AA177" s="141">
        <f t="shared" si="128"/>
        <v>-2.0095267864001162E-3</v>
      </c>
      <c r="AB177" s="141">
        <f t="shared" si="138"/>
        <v>4.4322389236439941E-2</v>
      </c>
      <c r="AC177" s="141">
        <f t="shared" si="139"/>
        <v>-5.9700462439928083E-2</v>
      </c>
      <c r="AD177" s="141">
        <f t="shared" si="140"/>
        <v>-6.6842732085440129E-3</v>
      </c>
      <c r="AE177" s="141">
        <f t="shared" si="141"/>
        <v>4.4679508326459276E-6</v>
      </c>
      <c r="AF177">
        <f t="shared" si="142"/>
        <v>-5.9700462439928083E-2</v>
      </c>
      <c r="AG177" s="153"/>
      <c r="AH177">
        <f t="shared" si="129"/>
        <v>-5.301618923138407E-2</v>
      </c>
      <c r="AI177">
        <f t="shared" si="130"/>
        <v>0.44811926419155057</v>
      </c>
      <c r="AJ177">
        <f t="shared" si="131"/>
        <v>-0.94067051687041248</v>
      </c>
      <c r="AK177">
        <f t="shared" si="132"/>
        <v>0.21770031837118103</v>
      </c>
      <c r="AL177">
        <f t="shared" si="133"/>
        <v>-0.37572994569288393</v>
      </c>
      <c r="AM177">
        <f t="shared" si="134"/>
        <v>-0.19010674767342811</v>
      </c>
      <c r="AN177" s="141">
        <f t="shared" si="147"/>
        <v>11.846622270801259</v>
      </c>
      <c r="AO177" s="141">
        <f t="shared" si="147"/>
        <v>11.84292416096244</v>
      </c>
      <c r="AP177" s="141">
        <f t="shared" si="147"/>
        <v>11.851210448761247</v>
      </c>
      <c r="AQ177" s="141">
        <f t="shared" si="147"/>
        <v>11.832558378954491</v>
      </c>
      <c r="AR177" s="141">
        <f t="shared" si="147"/>
        <v>11.874126974671197</v>
      </c>
      <c r="AS177" s="141">
        <f t="shared" si="147"/>
        <v>11.779236472866787</v>
      </c>
      <c r="AT177" s="141">
        <f t="shared" si="147"/>
        <v>11.985935845502016</v>
      </c>
      <c r="AU177" s="141">
        <f t="shared" si="135"/>
        <v>11.453896215163983</v>
      </c>
    </row>
    <row r="178" spans="1:48" x14ac:dyDescent="0.2">
      <c r="A178" s="19" t="s">
        <v>99</v>
      </c>
      <c r="B178" s="19"/>
      <c r="C178" s="15">
        <v>43980.798999999999</v>
      </c>
      <c r="D178" s="15"/>
      <c r="E178">
        <f t="shared" si="123"/>
        <v>2486.9911046433649</v>
      </c>
      <c r="F178">
        <f t="shared" si="124"/>
        <v>2487</v>
      </c>
      <c r="G178">
        <f t="shared" si="136"/>
        <v>-1.5424600002006628E-2</v>
      </c>
      <c r="I178">
        <f>+C178-(C$7+F178*C$8)</f>
        <v>-1.5424600002006628E-2</v>
      </c>
      <c r="P178">
        <f t="shared" si="125"/>
        <v>5.354864507888308E-2</v>
      </c>
      <c r="Q178" s="2">
        <f t="shared" si="126"/>
        <v>28962.298999999999</v>
      </c>
      <c r="R178">
        <f t="shared" si="137"/>
        <v>4.7573085369884754E-3</v>
      </c>
      <c r="S178" s="6">
        <f t="shared" si="146"/>
        <v>0.1</v>
      </c>
      <c r="Z178">
        <f t="shared" si="127"/>
        <v>2487</v>
      </c>
      <c r="AA178" s="141">
        <f t="shared" si="128"/>
        <v>-1.164897950429393E-3</v>
      </c>
      <c r="AB178" s="141">
        <f t="shared" si="138"/>
        <v>3.9288943027305845E-2</v>
      </c>
      <c r="AC178" s="141">
        <f t="shared" si="139"/>
        <v>-6.89732450808897E-2</v>
      </c>
      <c r="AD178" s="141">
        <f t="shared" si="140"/>
        <v>-1.4259702051577235E-2</v>
      </c>
      <c r="AE178" s="141">
        <f t="shared" si="141"/>
        <v>2.03339102599756E-5</v>
      </c>
      <c r="AF178">
        <f t="shared" si="142"/>
        <v>-6.89732450808897E-2</v>
      </c>
      <c r="AG178" s="153"/>
      <c r="AH178">
        <f t="shared" si="129"/>
        <v>-5.4713543029312472E-2</v>
      </c>
      <c r="AI178">
        <f t="shared" si="130"/>
        <v>0.4435175558384491</v>
      </c>
      <c r="AJ178">
        <f t="shared" si="131"/>
        <v>-0.94782401383588422</v>
      </c>
      <c r="AK178">
        <f t="shared" si="132"/>
        <v>0.20565277658075895</v>
      </c>
      <c r="AL178">
        <f t="shared" si="133"/>
        <v>-0.35399146218760535</v>
      </c>
      <c r="AM178">
        <f t="shared" si="134"/>
        <v>-0.17886746656915906</v>
      </c>
      <c r="AN178" s="141">
        <f t="shared" si="147"/>
        <v>11.885877302683703</v>
      </c>
      <c r="AO178" s="141">
        <f t="shared" si="147"/>
        <v>11.881423731856493</v>
      </c>
      <c r="AP178" s="141">
        <f t="shared" si="147"/>
        <v>11.891078919464986</v>
      </c>
      <c r="AQ178" s="141">
        <f t="shared" si="147"/>
        <v>11.870049424652139</v>
      </c>
      <c r="AR178" s="141">
        <f t="shared" si="147"/>
        <v>11.915407687636861</v>
      </c>
      <c r="AS178" s="141">
        <f t="shared" si="147"/>
        <v>11.81531912104777</v>
      </c>
      <c r="AT178" s="141">
        <f t="shared" si="147"/>
        <v>12.026878505686467</v>
      </c>
      <c r="AU178" s="141">
        <f t="shared" si="135"/>
        <v>11.51055766551476</v>
      </c>
    </row>
    <row r="179" spans="1:48" x14ac:dyDescent="0.2">
      <c r="A179" s="19" t="s">
        <v>105</v>
      </c>
      <c r="B179" s="19"/>
      <c r="C179" s="15">
        <v>44022.425999999999</v>
      </c>
      <c r="D179" s="15"/>
      <c r="E179">
        <f t="shared" si="123"/>
        <v>2510.9973680595544</v>
      </c>
      <c r="F179">
        <f t="shared" si="124"/>
        <v>2511</v>
      </c>
      <c r="G179">
        <f t="shared" si="136"/>
        <v>-4.5637999937753193E-3</v>
      </c>
      <c r="I179">
        <f t="shared" ref="I179:I185" si="148">+G179</f>
        <v>-4.5637999937753193E-3</v>
      </c>
      <c r="P179">
        <f t="shared" si="125"/>
        <v>5.4035794528339565E-2</v>
      </c>
      <c r="Q179" s="2">
        <f t="shared" si="126"/>
        <v>29003.925999999999</v>
      </c>
      <c r="R179">
        <f t="shared" si="137"/>
        <v>3.4339124781562766E-3</v>
      </c>
      <c r="S179" s="6">
        <f t="shared" si="146"/>
        <v>0.1</v>
      </c>
      <c r="Z179">
        <f t="shared" si="127"/>
        <v>2511</v>
      </c>
      <c r="AA179" s="141">
        <f t="shared" si="128"/>
        <v>-9.8980162747368955E-4</v>
      </c>
      <c r="AB179" s="141">
        <f t="shared" si="138"/>
        <v>5.0461796162037935E-2</v>
      </c>
      <c r="AC179" s="141">
        <f t="shared" si="139"/>
        <v>-5.8599594522114884E-2</v>
      </c>
      <c r="AD179" s="141">
        <f t="shared" si="140"/>
        <v>-3.5739983663016298E-3</v>
      </c>
      <c r="AE179" s="141">
        <f t="shared" si="141"/>
        <v>1.2773464322326718E-6</v>
      </c>
      <c r="AF179">
        <f t="shared" si="142"/>
        <v>-5.8599594522114884E-2</v>
      </c>
      <c r="AG179" s="153"/>
      <c r="AH179">
        <f t="shared" si="129"/>
        <v>-5.5025596155813254E-2</v>
      </c>
      <c r="AI179">
        <f t="shared" si="130"/>
        <v>0.44268062911835304</v>
      </c>
      <c r="AJ179">
        <f t="shared" si="131"/>
        <v>-0.9491206681153036</v>
      </c>
      <c r="AK179">
        <f t="shared" si="132"/>
        <v>0.2033737790755592</v>
      </c>
      <c r="AL179">
        <f t="shared" si="133"/>
        <v>-0.34989918240509077</v>
      </c>
      <c r="AM179">
        <f t="shared" si="134"/>
        <v>-0.17675663295051397</v>
      </c>
      <c r="AN179" s="141">
        <f t="shared" si="147"/>
        <v>11.893312017594903</v>
      </c>
      <c r="AO179" s="141">
        <f t="shared" si="147"/>
        <v>11.888710607101874</v>
      </c>
      <c r="AP179" s="141">
        <f t="shared" si="147"/>
        <v>11.898627085314201</v>
      </c>
      <c r="AQ179" s="141">
        <f t="shared" si="147"/>
        <v>11.877156635436634</v>
      </c>
      <c r="AR179" s="141">
        <f t="shared" si="147"/>
        <v>11.923193747750764</v>
      </c>
      <c r="AS179" s="141">
        <f t="shared" si="147"/>
        <v>11.822229934657685</v>
      </c>
      <c r="AT179" s="141">
        <f t="shared" si="147"/>
        <v>12.034487581084647</v>
      </c>
      <c r="AU179" s="141">
        <f t="shared" si="135"/>
        <v>11.521350322724434</v>
      </c>
    </row>
    <row r="180" spans="1:48" x14ac:dyDescent="0.2">
      <c r="A180" s="19" t="s">
        <v>105</v>
      </c>
      <c r="B180" s="19"/>
      <c r="C180" s="15">
        <v>44022.428999999996</v>
      </c>
      <c r="D180" s="15"/>
      <c r="E180">
        <f t="shared" si="123"/>
        <v>2510.999098157572</v>
      </c>
      <c r="F180">
        <f t="shared" si="124"/>
        <v>2511</v>
      </c>
      <c r="G180">
        <f t="shared" si="136"/>
        <v>-1.5637999968021177E-3</v>
      </c>
      <c r="I180">
        <f t="shared" si="148"/>
        <v>-1.5637999968021177E-3</v>
      </c>
      <c r="P180">
        <f t="shared" si="125"/>
        <v>5.4035794528339565E-2</v>
      </c>
      <c r="Q180" s="2">
        <f t="shared" si="126"/>
        <v>29003.928999999996</v>
      </c>
      <c r="R180">
        <f t="shared" si="137"/>
        <v>3.0913149113601648E-3</v>
      </c>
      <c r="S180" s="6">
        <f t="shared" si="146"/>
        <v>0.1</v>
      </c>
      <c r="Z180">
        <f t="shared" si="127"/>
        <v>2511</v>
      </c>
      <c r="AA180" s="141">
        <f t="shared" si="128"/>
        <v>-9.8980162747368955E-4</v>
      </c>
      <c r="AB180" s="141">
        <f t="shared" si="138"/>
        <v>5.3461796159011137E-2</v>
      </c>
      <c r="AC180" s="141">
        <f t="shared" si="139"/>
        <v>-5.5599594525141682E-2</v>
      </c>
      <c r="AD180" s="141">
        <f t="shared" si="140"/>
        <v>-5.7399836932842813E-4</v>
      </c>
      <c r="AE180" s="141">
        <f t="shared" si="141"/>
        <v>3.2947412799169461E-8</v>
      </c>
      <c r="AF180">
        <f t="shared" si="142"/>
        <v>-5.5599594525141682E-2</v>
      </c>
      <c r="AG180" s="153"/>
      <c r="AH180">
        <f t="shared" si="129"/>
        <v>-5.5025596155813254E-2</v>
      </c>
      <c r="AI180">
        <f t="shared" si="130"/>
        <v>0.44268062911835304</v>
      </c>
      <c r="AJ180">
        <f t="shared" si="131"/>
        <v>-0.9491206681153036</v>
      </c>
      <c r="AK180">
        <f t="shared" si="132"/>
        <v>0.2033737790755592</v>
      </c>
      <c r="AL180">
        <f t="shared" si="133"/>
        <v>-0.34989918240509077</v>
      </c>
      <c r="AM180">
        <f t="shared" si="134"/>
        <v>-0.17675663295051397</v>
      </c>
      <c r="AN180" s="141">
        <f t="shared" si="147"/>
        <v>11.893312017594903</v>
      </c>
      <c r="AO180" s="141">
        <f t="shared" si="147"/>
        <v>11.888710607101874</v>
      </c>
      <c r="AP180" s="141">
        <f t="shared" si="147"/>
        <v>11.898627085314201</v>
      </c>
      <c r="AQ180" s="141">
        <f t="shared" si="147"/>
        <v>11.877156635436634</v>
      </c>
      <c r="AR180" s="141">
        <f t="shared" si="147"/>
        <v>11.923193747750764</v>
      </c>
      <c r="AS180" s="141">
        <f t="shared" si="147"/>
        <v>11.822229934657685</v>
      </c>
      <c r="AT180" s="141">
        <f t="shared" si="147"/>
        <v>12.034487581084647</v>
      </c>
      <c r="AU180" s="141">
        <f t="shared" si="135"/>
        <v>11.521350322724434</v>
      </c>
    </row>
    <row r="181" spans="1:48" x14ac:dyDescent="0.2">
      <c r="A181" s="19" t="s">
        <v>106</v>
      </c>
      <c r="B181" s="19"/>
      <c r="C181" s="15">
        <v>44048.432000000001</v>
      </c>
      <c r="D181" s="15"/>
      <c r="E181">
        <f t="shared" si="123"/>
        <v>2525.9950110893537</v>
      </c>
      <c r="F181">
        <f t="shared" si="124"/>
        <v>2526</v>
      </c>
      <c r="G181">
        <f t="shared" si="136"/>
        <v>-8.6507999949390069E-3</v>
      </c>
      <c r="I181">
        <f t="shared" si="148"/>
        <v>-8.6507999949390069E-3</v>
      </c>
      <c r="P181">
        <f t="shared" si="125"/>
        <v>5.434074430492776E-2</v>
      </c>
      <c r="Q181" s="2">
        <f t="shared" si="126"/>
        <v>29029.932000000001</v>
      </c>
      <c r="R181">
        <f t="shared" si="137"/>
        <v>3.9679346532820771E-3</v>
      </c>
      <c r="S181" s="6">
        <f t="shared" si="146"/>
        <v>0.1</v>
      </c>
      <c r="Z181">
        <f t="shared" si="127"/>
        <v>2526</v>
      </c>
      <c r="AA181" s="141">
        <f t="shared" si="128"/>
        <v>-8.7806282990786355E-4</v>
      </c>
      <c r="AB181" s="141">
        <f t="shared" si="138"/>
        <v>4.6568007139896617E-2</v>
      </c>
      <c r="AC181" s="141">
        <f t="shared" si="139"/>
        <v>-6.2991544299866767E-2</v>
      </c>
      <c r="AD181" s="141">
        <f t="shared" si="140"/>
        <v>-7.7727371650311433E-3</v>
      </c>
      <c r="AE181" s="141">
        <f t="shared" si="141"/>
        <v>6.0415443036656383E-6</v>
      </c>
      <c r="AF181">
        <f t="shared" si="142"/>
        <v>-6.2991544299866767E-2</v>
      </c>
      <c r="AG181" s="153"/>
      <c r="AH181">
        <f t="shared" si="129"/>
        <v>-5.5218807134835624E-2</v>
      </c>
      <c r="AI181">
        <f t="shared" si="130"/>
        <v>0.44216382235037499</v>
      </c>
      <c r="AJ181">
        <f t="shared" si="131"/>
        <v>-0.94992063362711476</v>
      </c>
      <c r="AK181">
        <f t="shared" si="132"/>
        <v>0.20195191031689969</v>
      </c>
      <c r="AL181">
        <f t="shared" si="133"/>
        <v>-0.34734910230190053</v>
      </c>
      <c r="AM181">
        <f t="shared" si="134"/>
        <v>-0.17544205249775516</v>
      </c>
      <c r="AN181" s="141">
        <f t="shared" ref="AN181:AT190" si="149">$AU181+$AB$7*SIN(AO181)</f>
        <v>11.897951998613589</v>
      </c>
      <c r="AO181" s="141">
        <f t="shared" si="149"/>
        <v>11.893257735855777</v>
      </c>
      <c r="AP181" s="141">
        <f t="shared" si="149"/>
        <v>11.903337261106696</v>
      </c>
      <c r="AQ181" s="141">
        <f t="shared" si="149"/>
        <v>11.881593724002288</v>
      </c>
      <c r="AR181" s="141">
        <f t="shared" si="149"/>
        <v>11.92804733836703</v>
      </c>
      <c r="AS181" s="141">
        <f t="shared" si="149"/>
        <v>11.826555907307208</v>
      </c>
      <c r="AT181" s="141">
        <f t="shared" si="149"/>
        <v>12.039212877227365</v>
      </c>
      <c r="AU181" s="141">
        <f t="shared" si="135"/>
        <v>11.528095733480477</v>
      </c>
    </row>
    <row r="182" spans="1:48" x14ac:dyDescent="0.2">
      <c r="A182" s="19" t="s">
        <v>106</v>
      </c>
      <c r="B182" s="19"/>
      <c r="C182" s="15">
        <v>44048.438000000002</v>
      </c>
      <c r="D182" s="15"/>
      <c r="E182">
        <f t="shared" si="123"/>
        <v>2525.998471285393</v>
      </c>
      <c r="F182">
        <f t="shared" si="124"/>
        <v>2526</v>
      </c>
      <c r="G182">
        <f t="shared" ref="G182:G213" si="150">+C182-(C$7+F182*C$8)</f>
        <v>-2.650799993716646E-3</v>
      </c>
      <c r="I182">
        <f t="shared" si="148"/>
        <v>-2.650799993716646E-3</v>
      </c>
      <c r="P182">
        <f t="shared" si="125"/>
        <v>5.434074430492776E-2</v>
      </c>
      <c r="Q182" s="2">
        <f t="shared" si="126"/>
        <v>29029.938000000002</v>
      </c>
      <c r="R182">
        <f t="shared" ref="R182:R213" si="151">+(P182-G182)^2</f>
        <v>3.2480361215443477E-3</v>
      </c>
      <c r="S182" s="6">
        <f t="shared" si="146"/>
        <v>0.1</v>
      </c>
      <c r="Z182">
        <f t="shared" si="127"/>
        <v>2526</v>
      </c>
      <c r="AA182" s="141">
        <f t="shared" si="128"/>
        <v>-8.7806282990786355E-4</v>
      </c>
      <c r="AB182" s="141">
        <f t="shared" ref="AB182:AB213" si="152">IF(S182&lt;&gt;0,G182-AH182, -9999)</f>
        <v>5.2568007141118978E-2</v>
      </c>
      <c r="AC182" s="141">
        <f t="shared" ref="AC182:AC213" si="153">+G182-P182</f>
        <v>-5.6991544298644406E-2</v>
      </c>
      <c r="AD182" s="141">
        <f t="shared" ref="AD182:AD213" si="154">IF(S182&lt;&gt;0,G182-AA182, -9999)</f>
        <v>-1.7727371638087824E-3</v>
      </c>
      <c r="AE182" s="141">
        <f t="shared" ref="AE182:AE213" si="155">+(G182-AA182)^2*S182</f>
        <v>3.1425970519488063E-7</v>
      </c>
      <c r="AF182">
        <f t="shared" ref="AF182:AF213" si="156">IF(S182&lt;&gt;0,G182-P182, -9999)</f>
        <v>-5.6991544298644406E-2</v>
      </c>
      <c r="AG182" s="153"/>
      <c r="AH182">
        <f t="shared" si="129"/>
        <v>-5.5218807134835624E-2</v>
      </c>
      <c r="AI182">
        <f t="shared" si="130"/>
        <v>0.44216382235037499</v>
      </c>
      <c r="AJ182">
        <f t="shared" si="131"/>
        <v>-0.94992063362711476</v>
      </c>
      <c r="AK182">
        <f t="shared" si="132"/>
        <v>0.20195191031689969</v>
      </c>
      <c r="AL182">
        <f t="shared" si="133"/>
        <v>-0.34734910230190053</v>
      </c>
      <c r="AM182">
        <f t="shared" si="134"/>
        <v>-0.17544205249775516</v>
      </c>
      <c r="AN182" s="141">
        <f t="shared" si="149"/>
        <v>11.897951998613589</v>
      </c>
      <c r="AO182" s="141">
        <f t="shared" si="149"/>
        <v>11.893257735855777</v>
      </c>
      <c r="AP182" s="141">
        <f t="shared" si="149"/>
        <v>11.903337261106696</v>
      </c>
      <c r="AQ182" s="141">
        <f t="shared" si="149"/>
        <v>11.881593724002288</v>
      </c>
      <c r="AR182" s="141">
        <f t="shared" si="149"/>
        <v>11.92804733836703</v>
      </c>
      <c r="AS182" s="141">
        <f t="shared" si="149"/>
        <v>11.826555907307208</v>
      </c>
      <c r="AT182" s="141">
        <f t="shared" si="149"/>
        <v>12.039212877227365</v>
      </c>
      <c r="AU182" s="141">
        <f t="shared" si="135"/>
        <v>11.528095733480477</v>
      </c>
    </row>
    <row r="183" spans="1:48" x14ac:dyDescent="0.2">
      <c r="A183" s="19" t="s">
        <v>107</v>
      </c>
      <c r="B183" s="19"/>
      <c r="C183" s="15">
        <v>44320.656999999999</v>
      </c>
      <c r="D183" s="15"/>
      <c r="E183">
        <f t="shared" si="123"/>
        <v>2682.9869888555172</v>
      </c>
      <c r="F183">
        <f t="shared" si="124"/>
        <v>2683</v>
      </c>
      <c r="G183">
        <f t="shared" si="150"/>
        <v>-2.2561400000995491E-2</v>
      </c>
      <c r="I183">
        <f t="shared" si="148"/>
        <v>-2.2561400000995491E-2</v>
      </c>
      <c r="P183">
        <f t="shared" si="125"/>
        <v>5.7554772366184927E-2</v>
      </c>
      <c r="Q183" s="2">
        <f t="shared" si="126"/>
        <v>29302.156999999999</v>
      </c>
      <c r="R183">
        <f t="shared" si="151"/>
        <v>6.4186010747677618E-3</v>
      </c>
      <c r="S183" s="6">
        <f t="shared" si="146"/>
        <v>0.1</v>
      </c>
      <c r="Z183">
        <f t="shared" si="127"/>
        <v>2683</v>
      </c>
      <c r="AA183" s="141">
        <f t="shared" si="128"/>
        <v>3.9748587565101301E-4</v>
      </c>
      <c r="AB183" s="141">
        <f t="shared" si="152"/>
        <v>3.4595886489538423E-2</v>
      </c>
      <c r="AC183" s="141">
        <f t="shared" si="153"/>
        <v>-8.011617236718041E-2</v>
      </c>
      <c r="AD183" s="141">
        <f t="shared" si="154"/>
        <v>-2.2958885876646504E-2</v>
      </c>
      <c r="AE183" s="141">
        <f t="shared" si="155"/>
        <v>5.2711044069687831E-5</v>
      </c>
      <c r="AF183">
        <f t="shared" si="156"/>
        <v>-8.011617236718041E-2</v>
      </c>
      <c r="AG183" s="153"/>
      <c r="AH183">
        <f t="shared" si="129"/>
        <v>-5.7157286490533914E-2</v>
      </c>
      <c r="AI183">
        <f t="shared" si="130"/>
        <v>0.43703592648405076</v>
      </c>
      <c r="AJ183">
        <f t="shared" si="131"/>
        <v>-0.95782518464104016</v>
      </c>
      <c r="AK183">
        <f t="shared" si="132"/>
        <v>0.18718233652168673</v>
      </c>
      <c r="AL183">
        <f t="shared" si="133"/>
        <v>-0.32099521997986397</v>
      </c>
      <c r="AM183">
        <f t="shared" si="134"/>
        <v>-0.16189007119271828</v>
      </c>
      <c r="AN183" s="141">
        <f t="shared" si="149"/>
        <v>11.946215962356437</v>
      </c>
      <c r="AO183" s="141">
        <f t="shared" si="149"/>
        <v>11.94054034313157</v>
      </c>
      <c r="AP183" s="141">
        <f t="shared" si="149"/>
        <v>11.952294499640024</v>
      </c>
      <c r="AQ183" s="141">
        <f t="shared" si="149"/>
        <v>11.927839935169452</v>
      </c>
      <c r="AR183" s="141">
        <f t="shared" si="149"/>
        <v>11.978252747769634</v>
      </c>
      <c r="AS183" s="141">
        <f t="shared" si="149"/>
        <v>11.872170334722425</v>
      </c>
      <c r="AT183" s="141">
        <f t="shared" si="149"/>
        <v>12.087293433812707</v>
      </c>
      <c r="AU183" s="141">
        <f t="shared" si="135"/>
        <v>11.59869769939375</v>
      </c>
      <c r="AV183" s="141"/>
    </row>
    <row r="184" spans="1:48" x14ac:dyDescent="0.2">
      <c r="A184" s="19" t="s">
        <v>107</v>
      </c>
      <c r="B184" s="19"/>
      <c r="C184" s="15">
        <v>44360.561999999998</v>
      </c>
      <c r="D184" s="15"/>
      <c r="E184">
        <f t="shared" si="123"/>
        <v>2706.0001760086393</v>
      </c>
      <c r="F184">
        <f t="shared" si="124"/>
        <v>2706</v>
      </c>
      <c r="G184">
        <f t="shared" si="150"/>
        <v>3.0520000291289762E-4</v>
      </c>
      <c r="I184">
        <f t="shared" si="148"/>
        <v>3.0520000291289762E-4</v>
      </c>
      <c r="P184">
        <f t="shared" si="125"/>
        <v>5.8029023864659898E-2</v>
      </c>
      <c r="Q184" s="2">
        <f t="shared" si="126"/>
        <v>29342.061999999998</v>
      </c>
      <c r="R184">
        <f t="shared" si="151"/>
        <v>3.3320398412219924E-3</v>
      </c>
      <c r="S184" s="6">
        <f t="shared" si="146"/>
        <v>0.1</v>
      </c>
      <c r="Z184">
        <f t="shared" si="127"/>
        <v>2706</v>
      </c>
      <c r="AA184" s="141">
        <f t="shared" si="128"/>
        <v>6.0055627878515677E-4</v>
      </c>
      <c r="AB184" s="141">
        <f t="shared" si="152"/>
        <v>5.7733667588787639E-2</v>
      </c>
      <c r="AC184" s="141">
        <f t="shared" si="153"/>
        <v>-5.7723823861747001E-2</v>
      </c>
      <c r="AD184" s="141">
        <f t="shared" si="154"/>
        <v>-2.9535627587225916E-4</v>
      </c>
      <c r="AE184" s="141">
        <f t="shared" si="155"/>
        <v>8.7235329697130061E-9</v>
      </c>
      <c r="AF184">
        <f t="shared" si="156"/>
        <v>-5.7723823861747001E-2</v>
      </c>
      <c r="AG184" s="153"/>
      <c r="AH184">
        <f t="shared" si="129"/>
        <v>-5.7428467585874741E-2</v>
      </c>
      <c r="AI184">
        <f t="shared" si="130"/>
        <v>0.4363266499297046</v>
      </c>
      <c r="AJ184">
        <f t="shared" si="131"/>
        <v>-0.95891334549950591</v>
      </c>
      <c r="AK184">
        <f t="shared" si="132"/>
        <v>0.18503548199175046</v>
      </c>
      <c r="AL184">
        <f t="shared" si="133"/>
        <v>-0.317184141301801</v>
      </c>
      <c r="AM184">
        <f t="shared" si="134"/>
        <v>-0.15993519141636064</v>
      </c>
      <c r="AN184" s="141">
        <f t="shared" si="149"/>
        <v>11.953241556810882</v>
      </c>
      <c r="AO184" s="141">
        <f t="shared" si="149"/>
        <v>11.947422545800425</v>
      </c>
      <c r="AP184" s="141">
        <f t="shared" si="149"/>
        <v>11.959414035258449</v>
      </c>
      <c r="AQ184" s="141">
        <f t="shared" si="149"/>
        <v>11.934589625273246</v>
      </c>
      <c r="AR184" s="141">
        <f t="shared" si="149"/>
        <v>11.985515099674865</v>
      </c>
      <c r="AS184" s="141">
        <f t="shared" si="149"/>
        <v>11.878907743374549</v>
      </c>
      <c r="AT184" s="141">
        <f t="shared" si="149"/>
        <v>12.094129799082614</v>
      </c>
      <c r="AU184" s="141">
        <f t="shared" si="135"/>
        <v>11.609040662553019</v>
      </c>
    </row>
    <row r="185" spans="1:48" x14ac:dyDescent="0.2">
      <c r="A185" s="19" t="s">
        <v>108</v>
      </c>
      <c r="B185" s="19"/>
      <c r="C185" s="15">
        <v>44459.402999999998</v>
      </c>
      <c r="D185" s="15"/>
      <c r="E185">
        <f t="shared" si="123"/>
        <v>2763.0017154498569</v>
      </c>
      <c r="F185">
        <f t="shared" si="124"/>
        <v>2763</v>
      </c>
      <c r="G185">
        <f t="shared" si="150"/>
        <v>2.9746000000159256E-3</v>
      </c>
      <c r="I185">
        <f t="shared" si="148"/>
        <v>2.9746000000159256E-3</v>
      </c>
      <c r="P185">
        <f t="shared" si="125"/>
        <v>5.920809501838311E-2</v>
      </c>
      <c r="Q185" s="2">
        <f t="shared" si="126"/>
        <v>29440.902999999998</v>
      </c>
      <c r="R185">
        <f t="shared" si="151"/>
        <v>3.1622059619807268E-3</v>
      </c>
      <c r="S185" s="6">
        <f t="shared" si="146"/>
        <v>0.1</v>
      </c>
      <c r="Z185">
        <f t="shared" si="127"/>
        <v>2763</v>
      </c>
      <c r="AA185" s="141">
        <f t="shared" si="128"/>
        <v>1.1216080272471798E-3</v>
      </c>
      <c r="AB185" s="141">
        <f t="shared" si="152"/>
        <v>6.1061086991151856E-2</v>
      </c>
      <c r="AC185" s="141">
        <f t="shared" si="153"/>
        <v>-5.6233495018367184E-2</v>
      </c>
      <c r="AD185" s="141">
        <f t="shared" si="154"/>
        <v>1.8529919727687458E-3</v>
      </c>
      <c r="AE185" s="141">
        <f t="shared" si="155"/>
        <v>3.4335792511454084E-7</v>
      </c>
      <c r="AF185">
        <f t="shared" si="156"/>
        <v>-5.6233495018367184E-2</v>
      </c>
      <c r="AG185" s="153"/>
      <c r="AH185">
        <f t="shared" si="129"/>
        <v>-5.808648699113593E-2</v>
      </c>
      <c r="AI185">
        <f t="shared" si="130"/>
        <v>0.43461356951666308</v>
      </c>
      <c r="AJ185">
        <f t="shared" si="131"/>
        <v>-0.9615356892238297</v>
      </c>
      <c r="AK185">
        <f t="shared" si="132"/>
        <v>0.1797330225659716</v>
      </c>
      <c r="AL185">
        <f t="shared" si="133"/>
        <v>-0.30779151119581255</v>
      </c>
      <c r="AM185">
        <f t="shared" si="134"/>
        <v>-0.15512232766181852</v>
      </c>
      <c r="AN185" s="141">
        <f t="shared" si="149"/>
        <v>11.970604867628623</v>
      </c>
      <c r="AO185" s="141">
        <f t="shared" si="149"/>
        <v>11.964433479808019</v>
      </c>
      <c r="AP185" s="141">
        <f t="shared" si="149"/>
        <v>11.97700013144466</v>
      </c>
      <c r="AQ185" s="141">
        <f t="shared" si="149"/>
        <v>11.951295419088797</v>
      </c>
      <c r="AR185" s="141">
        <f t="shared" si="149"/>
        <v>12.003409661817374</v>
      </c>
      <c r="AS185" s="141">
        <f t="shared" si="149"/>
        <v>11.895669533587768</v>
      </c>
      <c r="AT185" s="141">
        <f t="shared" si="149"/>
        <v>12.11084924626504</v>
      </c>
      <c r="AU185" s="141">
        <f t="shared" si="135"/>
        <v>11.63467322342599</v>
      </c>
    </row>
    <row r="186" spans="1:48" x14ac:dyDescent="0.2">
      <c r="A186" s="19" t="s">
        <v>99</v>
      </c>
      <c r="B186" s="19"/>
      <c r="C186" s="15">
        <v>44670.945</v>
      </c>
      <c r="D186" s="15"/>
      <c r="E186">
        <f t="shared" si="123"/>
        <v>2884.9978471813661</v>
      </c>
      <c r="F186">
        <f t="shared" si="124"/>
        <v>2885</v>
      </c>
      <c r="G186">
        <f t="shared" si="150"/>
        <v>-3.7329999977373518E-3</v>
      </c>
      <c r="I186">
        <f>+C186-(C$7+F186*C$8)</f>
        <v>-3.7329999977373518E-3</v>
      </c>
      <c r="P186">
        <f t="shared" si="125"/>
        <v>6.1749690522790598E-2</v>
      </c>
      <c r="Q186" s="2">
        <f t="shared" si="126"/>
        <v>29652.445</v>
      </c>
      <c r="R186">
        <f t="shared" si="151"/>
        <v>4.2879827578072406E-3</v>
      </c>
      <c r="S186" s="6">
        <f t="shared" si="146"/>
        <v>0.1</v>
      </c>
      <c r="Z186">
        <f t="shared" si="127"/>
        <v>2885</v>
      </c>
      <c r="AA186" s="141">
        <f t="shared" si="128"/>
        <v>2.3218003579800195E-3</v>
      </c>
      <c r="AB186" s="141">
        <f t="shared" si="152"/>
        <v>5.5694890167073227E-2</v>
      </c>
      <c r="AC186" s="141">
        <f t="shared" si="153"/>
        <v>-6.548269052052795E-2</v>
      </c>
      <c r="AD186" s="141">
        <f t="shared" si="154"/>
        <v>-6.0548003557173713E-3</v>
      </c>
      <c r="AE186" s="141">
        <f t="shared" si="155"/>
        <v>3.6660607347595209E-6</v>
      </c>
      <c r="AF186">
        <f t="shared" si="156"/>
        <v>-6.548269052052795E-2</v>
      </c>
      <c r="AG186" s="153"/>
      <c r="AH186">
        <f t="shared" si="129"/>
        <v>-5.9427890164810579E-2</v>
      </c>
      <c r="AI186">
        <f t="shared" si="130"/>
        <v>0.43115530920141298</v>
      </c>
      <c r="AJ186">
        <f t="shared" si="131"/>
        <v>-0.96680160606428056</v>
      </c>
      <c r="AK186">
        <f t="shared" si="132"/>
        <v>0.16846807687407453</v>
      </c>
      <c r="AL186">
        <f t="shared" si="133"/>
        <v>-0.28792858359787027</v>
      </c>
      <c r="AM186">
        <f t="shared" si="134"/>
        <v>-0.14496719471150946</v>
      </c>
      <c r="AN186" s="141">
        <f t="shared" si="149"/>
        <v>12.00754438984475</v>
      </c>
      <c r="AO186" s="141">
        <f t="shared" si="149"/>
        <v>12.000644119464354</v>
      </c>
      <c r="AP186" s="141">
        <f t="shared" si="149"/>
        <v>12.014362318521961</v>
      </c>
      <c r="AQ186" s="141">
        <f t="shared" si="149"/>
        <v>11.986971237542283</v>
      </c>
      <c r="AR186" s="141">
        <f t="shared" si="149"/>
        <v>12.04121051397526</v>
      </c>
      <c r="AS186" s="141">
        <f t="shared" si="149"/>
        <v>11.931868926869919</v>
      </c>
      <c r="AT186" s="141">
        <f t="shared" si="149"/>
        <v>12.145591099139079</v>
      </c>
      <c r="AU186" s="141">
        <f t="shared" si="135"/>
        <v>11.689535897575157</v>
      </c>
    </row>
    <row r="187" spans="1:48" x14ac:dyDescent="0.2">
      <c r="A187" s="19" t="s">
        <v>109</v>
      </c>
      <c r="B187" s="19"/>
      <c r="C187" s="15">
        <v>44693.491999999998</v>
      </c>
      <c r="D187" s="15"/>
      <c r="E187">
        <f t="shared" si="123"/>
        <v>2898.000687194934</v>
      </c>
      <c r="F187">
        <f t="shared" si="124"/>
        <v>2898</v>
      </c>
      <c r="G187">
        <f t="shared" si="150"/>
        <v>1.1916000003111549E-3</v>
      </c>
      <c r="I187">
        <f t="shared" ref="I187:I200" si="157">+G187</f>
        <v>1.1916000003111549E-3</v>
      </c>
      <c r="P187">
        <f t="shared" si="125"/>
        <v>6.2021960385293937E-2</v>
      </c>
      <c r="Q187" s="2">
        <f t="shared" si="126"/>
        <v>29674.991999999998</v>
      </c>
      <c r="R187">
        <f t="shared" si="151"/>
        <v>3.7003327445668827E-3</v>
      </c>
      <c r="S187" s="6">
        <f t="shared" si="146"/>
        <v>0.1</v>
      </c>
      <c r="Z187">
        <f t="shared" si="127"/>
        <v>2898</v>
      </c>
      <c r="AA187" s="141">
        <f t="shared" si="128"/>
        <v>2.4564991165653277E-3</v>
      </c>
      <c r="AB187" s="141">
        <f t="shared" si="152"/>
        <v>6.0757061269039764E-2</v>
      </c>
      <c r="AC187" s="141">
        <f t="shared" si="153"/>
        <v>-6.0830360384982782E-2</v>
      </c>
      <c r="AD187" s="141">
        <f t="shared" si="154"/>
        <v>-1.2648991162541728E-3</v>
      </c>
      <c r="AE187" s="141">
        <f t="shared" si="155"/>
        <v>1.5999697743005874E-7</v>
      </c>
      <c r="AF187">
        <f t="shared" si="156"/>
        <v>-6.0830360384982782E-2</v>
      </c>
      <c r="AG187" s="153"/>
      <c r="AH187">
        <f t="shared" si="129"/>
        <v>-5.9565461268728609E-2</v>
      </c>
      <c r="AI187">
        <f t="shared" si="130"/>
        <v>0.4308031322052247</v>
      </c>
      <c r="AJ187">
        <f t="shared" si="131"/>
        <v>-0.96733555052548448</v>
      </c>
      <c r="AK187">
        <f t="shared" si="132"/>
        <v>0.16727432817980831</v>
      </c>
      <c r="AL187">
        <f t="shared" si="133"/>
        <v>-0.28583068436488207</v>
      </c>
      <c r="AM187">
        <f t="shared" si="134"/>
        <v>-0.14389636334880646</v>
      </c>
      <c r="AN187" s="141">
        <f t="shared" si="149"/>
        <v>12.011462958846449</v>
      </c>
      <c r="AO187" s="141">
        <f t="shared" si="149"/>
        <v>12.004487913431422</v>
      </c>
      <c r="AP187" s="141">
        <f t="shared" si="149"/>
        <v>12.01832112761292</v>
      </c>
      <c r="AQ187" s="141">
        <f t="shared" si="149"/>
        <v>11.990768017392192</v>
      </c>
      <c r="AR187" s="141">
        <f t="shared" si="149"/>
        <v>12.045198048726341</v>
      </c>
      <c r="AS187" s="141">
        <f t="shared" si="149"/>
        <v>11.935753079898872</v>
      </c>
      <c r="AT187" s="141">
        <f t="shared" si="149"/>
        <v>12.149211090229063</v>
      </c>
      <c r="AU187" s="141">
        <f t="shared" si="135"/>
        <v>11.695381920230396</v>
      </c>
    </row>
    <row r="188" spans="1:48" x14ac:dyDescent="0.2">
      <c r="A188" s="19" t="s">
        <v>110</v>
      </c>
      <c r="B188" s="19"/>
      <c r="C188" s="15">
        <v>44705.63</v>
      </c>
      <c r="D188" s="15"/>
      <c r="E188">
        <f t="shared" si="123"/>
        <v>2905.0006637809402</v>
      </c>
      <c r="F188">
        <f t="shared" si="124"/>
        <v>2905</v>
      </c>
      <c r="G188">
        <f t="shared" si="150"/>
        <v>1.1509999967529438E-3</v>
      </c>
      <c r="I188">
        <f t="shared" si="157"/>
        <v>1.1509999967529438E-3</v>
      </c>
      <c r="P188">
        <f t="shared" si="125"/>
        <v>6.2168682434154549E-2</v>
      </c>
      <c r="Q188" s="2">
        <f t="shared" si="126"/>
        <v>29687.129999999997</v>
      </c>
      <c r="R188">
        <f t="shared" si="151"/>
        <v>3.7231575700315883E-3</v>
      </c>
      <c r="S188" s="6">
        <f t="shared" si="146"/>
        <v>0.1</v>
      </c>
      <c r="Z188">
        <f t="shared" si="127"/>
        <v>2905</v>
      </c>
      <c r="AA188" s="141">
        <f t="shared" si="128"/>
        <v>2.5295713358027896E-3</v>
      </c>
      <c r="AB188" s="141">
        <f t="shared" si="152"/>
        <v>6.0790111095104703E-2</v>
      </c>
      <c r="AC188" s="141">
        <f t="shared" si="153"/>
        <v>-6.1017682437401605E-2</v>
      </c>
      <c r="AD188" s="141">
        <f t="shared" si="154"/>
        <v>-1.3785713390498458E-3</v>
      </c>
      <c r="AE188" s="141">
        <f t="shared" si="155"/>
        <v>1.9004589368496851E-7</v>
      </c>
      <c r="AF188">
        <f t="shared" si="156"/>
        <v>-6.1017682437401605E-2</v>
      </c>
      <c r="AG188" s="153"/>
      <c r="AH188">
        <f t="shared" si="129"/>
        <v>-5.9639111098351759E-2</v>
      </c>
      <c r="AI188">
        <f t="shared" si="130"/>
        <v>0.43061477721481778</v>
      </c>
      <c r="AJ188">
        <f t="shared" si="131"/>
        <v>-0.96762093037588448</v>
      </c>
      <c r="AK188">
        <f t="shared" si="132"/>
        <v>0.16663205948813534</v>
      </c>
      <c r="AL188">
        <f t="shared" si="133"/>
        <v>-0.28470249408530063</v>
      </c>
      <c r="AM188">
        <f t="shared" si="134"/>
        <v>-0.14332063463443348</v>
      </c>
      <c r="AN188" s="141">
        <f t="shared" si="149"/>
        <v>12.013571574818105</v>
      </c>
      <c r="AO188" s="141">
        <f t="shared" si="149"/>
        <v>12.00655654776342</v>
      </c>
      <c r="AP188" s="141">
        <f t="shared" si="149"/>
        <v>12.020451003918865</v>
      </c>
      <c r="AQ188" s="141">
        <f t="shared" si="149"/>
        <v>11.992812156664694</v>
      </c>
      <c r="AR188" s="141">
        <f t="shared" si="149"/>
        <v>12.047341947095941</v>
      </c>
      <c r="AS188" s="141">
        <f t="shared" si="149"/>
        <v>11.93784673068448</v>
      </c>
      <c r="AT188" s="141">
        <f t="shared" si="149"/>
        <v>12.151153887065593</v>
      </c>
      <c r="AU188" s="141">
        <f t="shared" si="135"/>
        <v>11.698529778583218</v>
      </c>
    </row>
    <row r="189" spans="1:48" x14ac:dyDescent="0.2">
      <c r="A189" s="19" t="s">
        <v>110</v>
      </c>
      <c r="B189" s="19"/>
      <c r="C189" s="15">
        <v>44726.442000000003</v>
      </c>
      <c r="D189" s="15"/>
      <c r="E189">
        <f t="shared" si="123"/>
        <v>2917.0029304400282</v>
      </c>
      <c r="F189">
        <f t="shared" si="124"/>
        <v>2917</v>
      </c>
      <c r="G189">
        <f t="shared" si="150"/>
        <v>5.081400006019976E-3</v>
      </c>
      <c r="I189">
        <f t="shared" si="157"/>
        <v>5.081400006019976E-3</v>
      </c>
      <c r="P189">
        <f t="shared" si="125"/>
        <v>6.2420393557623022E-2</v>
      </c>
      <c r="Q189" s="2">
        <f t="shared" si="126"/>
        <v>29707.942000000003</v>
      </c>
      <c r="R189">
        <f t="shared" si="151"/>
        <v>3.2877601815107758E-3</v>
      </c>
      <c r="S189" s="6">
        <f t="shared" si="146"/>
        <v>0.1</v>
      </c>
      <c r="Z189">
        <f t="shared" si="127"/>
        <v>2917</v>
      </c>
      <c r="AA189" s="141">
        <f t="shared" si="128"/>
        <v>2.6557204750939853E-3</v>
      </c>
      <c r="AB189" s="141">
        <f t="shared" si="152"/>
        <v>6.4846073088549006E-2</v>
      </c>
      <c r="AC189" s="141">
        <f t="shared" si="153"/>
        <v>-5.7338993551603046E-2</v>
      </c>
      <c r="AD189" s="141">
        <f t="shared" si="154"/>
        <v>2.4256795309259907E-3</v>
      </c>
      <c r="AE189" s="141">
        <f t="shared" si="155"/>
        <v>5.8839211867533349E-7</v>
      </c>
      <c r="AF189">
        <f t="shared" si="156"/>
        <v>-5.7338993551603046E-2</v>
      </c>
      <c r="AG189" s="153"/>
      <c r="AH189">
        <f t="shared" si="129"/>
        <v>-5.9764673082529036E-2</v>
      </c>
      <c r="AI189">
        <f t="shared" si="130"/>
        <v>0.43029395712766905</v>
      </c>
      <c r="AJ189">
        <f t="shared" si="131"/>
        <v>-0.96810670022250545</v>
      </c>
      <c r="AK189">
        <f t="shared" si="132"/>
        <v>0.165531869711361</v>
      </c>
      <c r="AL189">
        <f t="shared" si="133"/>
        <v>-0.28277079735855859</v>
      </c>
      <c r="AM189">
        <f t="shared" si="134"/>
        <v>-0.14233508308833251</v>
      </c>
      <c r="AN189" s="141">
        <f t="shared" si="149"/>
        <v>12.017184100937957</v>
      </c>
      <c r="AO189" s="141">
        <f t="shared" si="149"/>
        <v>12.010101011727111</v>
      </c>
      <c r="AP189" s="141">
        <f t="shared" si="149"/>
        <v>12.024099304252498</v>
      </c>
      <c r="AQ189" s="141">
        <f t="shared" si="149"/>
        <v>11.99631597299568</v>
      </c>
      <c r="AR189" s="141">
        <f t="shared" si="149"/>
        <v>12.051011929088657</v>
      </c>
      <c r="AS189" s="141">
        <f t="shared" si="149"/>
        <v>11.941439416149654</v>
      </c>
      <c r="AT189" s="141">
        <f t="shared" si="149"/>
        <v>12.154473967949912</v>
      </c>
      <c r="AU189" s="141">
        <f t="shared" si="135"/>
        <v>11.703926107188053</v>
      </c>
    </row>
    <row r="190" spans="1:48" x14ac:dyDescent="0.2">
      <c r="A190" s="19" t="s">
        <v>111</v>
      </c>
      <c r="B190" s="19"/>
      <c r="C190" s="15">
        <v>44771.53</v>
      </c>
      <c r="D190" s="15"/>
      <c r="E190">
        <f t="shared" si="123"/>
        <v>2943.0051502711249</v>
      </c>
      <c r="F190">
        <f t="shared" si="124"/>
        <v>2943</v>
      </c>
      <c r="G190">
        <f t="shared" si="150"/>
        <v>8.9306000008946285E-3</v>
      </c>
      <c r="I190">
        <f t="shared" si="157"/>
        <v>8.9306000008946285E-3</v>
      </c>
      <c r="P190">
        <f t="shared" si="125"/>
        <v>6.2966580640060721E-2</v>
      </c>
      <c r="Q190" s="2">
        <f t="shared" si="126"/>
        <v>29753.03</v>
      </c>
      <c r="R190">
        <f t="shared" si="151"/>
        <v>2.919887203636333E-3</v>
      </c>
      <c r="S190" s="6">
        <f t="shared" si="146"/>
        <v>0.1</v>
      </c>
      <c r="Z190">
        <f t="shared" si="127"/>
        <v>2943</v>
      </c>
      <c r="AA190" s="141">
        <f t="shared" si="128"/>
        <v>2.9328652253073351E-3</v>
      </c>
      <c r="AB190" s="141">
        <f t="shared" si="152"/>
        <v>6.8964315415648014E-2</v>
      </c>
      <c r="AC190" s="141">
        <f t="shared" si="153"/>
        <v>-5.4035980639166092E-2</v>
      </c>
      <c r="AD190" s="141">
        <f t="shared" si="154"/>
        <v>5.9977347755872934E-3</v>
      </c>
      <c r="AE190" s="141">
        <f t="shared" si="155"/>
        <v>3.5972822438289161E-6</v>
      </c>
      <c r="AF190">
        <f t="shared" si="156"/>
        <v>-5.4035980639166092E-2</v>
      </c>
      <c r="AG190" s="153"/>
      <c r="AH190">
        <f t="shared" si="129"/>
        <v>-6.0033715414753386E-2</v>
      </c>
      <c r="AI190">
        <f t="shared" si="130"/>
        <v>0.42960778446555747</v>
      </c>
      <c r="AJ190">
        <f t="shared" si="131"/>
        <v>-0.96914432394472916</v>
      </c>
      <c r="AK190">
        <f t="shared" si="132"/>
        <v>0.16315175645116198</v>
      </c>
      <c r="AL190">
        <f t="shared" si="133"/>
        <v>-0.27859552599934051</v>
      </c>
      <c r="AM190">
        <f t="shared" si="134"/>
        <v>-0.1402057830365401</v>
      </c>
      <c r="AN190" s="141">
        <f t="shared" si="149"/>
        <v>12.025001562845283</v>
      </c>
      <c r="AO190" s="141">
        <f t="shared" si="149"/>
        <v>12.017773190602743</v>
      </c>
      <c r="AP190" s="141">
        <f t="shared" si="149"/>
        <v>12.031991313450986</v>
      </c>
      <c r="AQ190" s="141">
        <f t="shared" si="149"/>
        <v>12.003905952756657</v>
      </c>
      <c r="AR190" s="141">
        <f t="shared" si="149"/>
        <v>12.058940696147713</v>
      </c>
      <c r="AS190" s="141">
        <f t="shared" si="149"/>
        <v>11.949239113952423</v>
      </c>
      <c r="AT190" s="141">
        <f t="shared" si="149"/>
        <v>12.161622548543702</v>
      </c>
      <c r="AU190" s="141">
        <f t="shared" si="135"/>
        <v>11.715618152498532</v>
      </c>
      <c r="AV190" s="141"/>
    </row>
    <row r="191" spans="1:48" x14ac:dyDescent="0.2">
      <c r="A191" s="19" t="s">
        <v>112</v>
      </c>
      <c r="B191" s="19"/>
      <c r="C191" s="15">
        <v>44844.351999999999</v>
      </c>
      <c r="D191" s="15"/>
      <c r="E191">
        <f t="shared" si="123"/>
        <v>2985.0015495911271</v>
      </c>
      <c r="F191">
        <f t="shared" si="124"/>
        <v>2985</v>
      </c>
      <c r="G191">
        <f t="shared" si="150"/>
        <v>2.6870000001508743E-3</v>
      </c>
      <c r="I191">
        <f t="shared" si="157"/>
        <v>2.6870000001508743E-3</v>
      </c>
      <c r="P191">
        <f t="shared" si="125"/>
        <v>6.3851232926487561E-2</v>
      </c>
      <c r="Q191" s="2">
        <f t="shared" si="126"/>
        <v>29825.851999999999</v>
      </c>
      <c r="R191">
        <f t="shared" si="151"/>
        <v>3.7410633894671688E-3</v>
      </c>
      <c r="S191" s="6">
        <f t="shared" si="146"/>
        <v>0.1</v>
      </c>
      <c r="Z191">
        <f t="shared" si="127"/>
        <v>2985</v>
      </c>
      <c r="AA191" s="141">
        <f t="shared" si="128"/>
        <v>3.391594962584267E-3</v>
      </c>
      <c r="AB191" s="141">
        <f t="shared" si="152"/>
        <v>6.3146637964054175E-2</v>
      </c>
      <c r="AC191" s="141">
        <f t="shared" si="153"/>
        <v>-6.1164232926336687E-2</v>
      </c>
      <c r="AD191" s="141">
        <f t="shared" si="154"/>
        <v>-7.0459496243339276E-4</v>
      </c>
      <c r="AE191" s="141">
        <f t="shared" si="155"/>
        <v>4.964540610865142E-8</v>
      </c>
      <c r="AF191">
        <f t="shared" si="156"/>
        <v>-6.1164232926336687E-2</v>
      </c>
      <c r="AG191" s="153"/>
      <c r="AH191">
        <f t="shared" si="129"/>
        <v>-6.0459637963903294E-2</v>
      </c>
      <c r="AI191">
        <f t="shared" si="130"/>
        <v>0.42852493161660377</v>
      </c>
      <c r="AJ191">
        <f t="shared" si="131"/>
        <v>-0.97077790490767502</v>
      </c>
      <c r="AK191">
        <f t="shared" si="132"/>
        <v>0.15931736060951351</v>
      </c>
      <c r="AL191">
        <f t="shared" si="133"/>
        <v>-0.2718795416055621</v>
      </c>
      <c r="AM191">
        <f t="shared" si="134"/>
        <v>-0.13678337900337406</v>
      </c>
      <c r="AN191" s="141">
        <f t="shared" ref="AN191:AT200" si="158">$AU191+$AB$7*SIN(AO191)</f>
        <v>12.037602028312008</v>
      </c>
      <c r="AO191" s="141">
        <f t="shared" si="158"/>
        <v>12.030145871583912</v>
      </c>
      <c r="AP191" s="141">
        <f t="shared" si="158"/>
        <v>12.044703380665462</v>
      </c>
      <c r="AQ191" s="141">
        <f t="shared" si="158"/>
        <v>12.016163047563051</v>
      </c>
      <c r="AR191" s="141">
        <f t="shared" si="158"/>
        <v>12.071682574440567</v>
      </c>
      <c r="AS191" s="141">
        <f t="shared" si="158"/>
        <v>11.961883920308813</v>
      </c>
      <c r="AT191" s="141">
        <f t="shared" si="158"/>
        <v>12.173041733746798</v>
      </c>
      <c r="AU191" s="141">
        <f t="shared" si="135"/>
        <v>11.734505302615457</v>
      </c>
    </row>
    <row r="192" spans="1:48" x14ac:dyDescent="0.2">
      <c r="A192" s="19" t="s">
        <v>112</v>
      </c>
      <c r="B192" s="19"/>
      <c r="C192" s="15">
        <v>44877.298000000003</v>
      </c>
      <c r="D192" s="15"/>
      <c r="E192">
        <f t="shared" si="123"/>
        <v>3004.0014860388619</v>
      </c>
      <c r="F192">
        <f t="shared" si="124"/>
        <v>3004</v>
      </c>
      <c r="G192">
        <f t="shared" si="150"/>
        <v>2.5768000050447881E-3</v>
      </c>
      <c r="I192">
        <f t="shared" si="157"/>
        <v>2.5768000050447881E-3</v>
      </c>
      <c r="P192">
        <f t="shared" si="125"/>
        <v>6.4252386460288649E-2</v>
      </c>
      <c r="Q192" s="2">
        <f t="shared" si="126"/>
        <v>29858.798000000003</v>
      </c>
      <c r="R192">
        <f t="shared" si="151"/>
        <v>3.80387796459826E-3</v>
      </c>
      <c r="S192" s="6">
        <f t="shared" si="146"/>
        <v>0.1</v>
      </c>
      <c r="Z192">
        <f t="shared" si="127"/>
        <v>3004</v>
      </c>
      <c r="AA192" s="141">
        <f t="shared" si="128"/>
        <v>3.6035877627481686E-3</v>
      </c>
      <c r="AB192" s="141">
        <f t="shared" si="152"/>
        <v>6.3225598702585262E-2</v>
      </c>
      <c r="AC192" s="141">
        <f t="shared" si="153"/>
        <v>-6.1675586455243861E-2</v>
      </c>
      <c r="AD192" s="141">
        <f t="shared" si="154"/>
        <v>-1.0267877577033804E-3</v>
      </c>
      <c r="AE192" s="141">
        <f t="shared" si="155"/>
        <v>1.054293099369536E-7</v>
      </c>
      <c r="AF192">
        <f t="shared" si="156"/>
        <v>-6.1675586455243861E-2</v>
      </c>
      <c r="AG192" s="153"/>
      <c r="AH192">
        <f t="shared" si="129"/>
        <v>-6.0648798697540481E-2</v>
      </c>
      <c r="AI192">
        <f t="shared" si="130"/>
        <v>0.42804533953038559</v>
      </c>
      <c r="AJ192">
        <f t="shared" si="131"/>
        <v>-0.97149981066446545</v>
      </c>
      <c r="AK192">
        <f t="shared" si="132"/>
        <v>0.1575869332859714</v>
      </c>
      <c r="AL192">
        <f t="shared" si="133"/>
        <v>-0.26885281253104726</v>
      </c>
      <c r="AM192">
        <f t="shared" si="134"/>
        <v>-0.13524201777043734</v>
      </c>
      <c r="AN192" s="141">
        <f t="shared" si="158"/>
        <v>12.043291081660971</v>
      </c>
      <c r="AO192" s="141">
        <f t="shared" si="158"/>
        <v>12.035734939385378</v>
      </c>
      <c r="AP192" s="141">
        <f t="shared" si="158"/>
        <v>12.05043923325413</v>
      </c>
      <c r="AQ192" s="141">
        <f t="shared" si="158"/>
        <v>12.021706897030157</v>
      </c>
      <c r="AR192" s="141">
        <f t="shared" si="158"/>
        <v>12.077419912105693</v>
      </c>
      <c r="AS192" s="141">
        <f t="shared" si="158"/>
        <v>11.967622709192225</v>
      </c>
      <c r="AT192" s="141">
        <f t="shared" si="158"/>
        <v>12.178156003592548</v>
      </c>
      <c r="AU192" s="141">
        <f t="shared" si="135"/>
        <v>11.743049489573114</v>
      </c>
    </row>
    <row r="193" spans="1:48" x14ac:dyDescent="0.2">
      <c r="A193" s="19" t="s">
        <v>113</v>
      </c>
      <c r="B193" s="19"/>
      <c r="C193" s="15">
        <v>45005.614000000001</v>
      </c>
      <c r="D193" s="15"/>
      <c r="E193">
        <f t="shared" si="123"/>
        <v>3078.0012385195046</v>
      </c>
      <c r="F193">
        <f t="shared" si="124"/>
        <v>3078</v>
      </c>
      <c r="G193">
        <f t="shared" si="150"/>
        <v>2.1476000038092025E-3</v>
      </c>
      <c r="I193">
        <f t="shared" si="157"/>
        <v>2.1476000038092025E-3</v>
      </c>
      <c r="P193">
        <f t="shared" si="125"/>
        <v>6.582043680175062E-2</v>
      </c>
      <c r="Q193" s="2">
        <f t="shared" si="126"/>
        <v>29987.114000000001</v>
      </c>
      <c r="R193">
        <f t="shared" si="151"/>
        <v>4.0542301458972828E-3</v>
      </c>
      <c r="S193" s="6">
        <f t="shared" si="146"/>
        <v>0.1</v>
      </c>
      <c r="Z193">
        <f t="shared" si="127"/>
        <v>3078</v>
      </c>
      <c r="AA193" s="141">
        <f t="shared" si="128"/>
        <v>4.4557458844769818E-3</v>
      </c>
      <c r="AB193" s="141">
        <f t="shared" si="152"/>
        <v>6.3512290921082848E-2</v>
      </c>
      <c r="AC193" s="141">
        <f t="shared" si="153"/>
        <v>-6.3672836797941418E-2</v>
      </c>
      <c r="AD193" s="141">
        <f t="shared" si="154"/>
        <v>-2.3081458806677793E-3</v>
      </c>
      <c r="AE193" s="141">
        <f t="shared" si="155"/>
        <v>5.3275374064436381E-7</v>
      </c>
      <c r="AF193">
        <f t="shared" si="156"/>
        <v>-6.3672836797941418E-2</v>
      </c>
      <c r="AG193" s="153"/>
      <c r="AH193">
        <f t="shared" si="129"/>
        <v>-6.1364690917273639E-2</v>
      </c>
      <c r="AI193">
        <f t="shared" si="130"/>
        <v>0.42623744623023718</v>
      </c>
      <c r="AJ193">
        <f t="shared" si="131"/>
        <v>-0.97421158383191264</v>
      </c>
      <c r="AK193">
        <f t="shared" si="132"/>
        <v>0.15087182330372115</v>
      </c>
      <c r="AL193">
        <f t="shared" si="133"/>
        <v>-0.25713083959041899</v>
      </c>
      <c r="AM193">
        <f t="shared" si="134"/>
        <v>-0.12927849020845433</v>
      </c>
      <c r="AN193" s="141">
        <f t="shared" si="158"/>
        <v>12.065383097417396</v>
      </c>
      <c r="AO193" s="141">
        <f t="shared" si="158"/>
        <v>12.057458062681969</v>
      </c>
      <c r="AP193" s="141">
        <f t="shared" si="158"/>
        <v>12.072690702865891</v>
      </c>
      <c r="AQ193" s="141">
        <f t="shared" si="158"/>
        <v>12.043296617821383</v>
      </c>
      <c r="AR193" s="141">
        <f t="shared" si="158"/>
        <v>12.099606025337989</v>
      </c>
      <c r="AS193" s="141">
        <f t="shared" si="158"/>
        <v>11.990084746066364</v>
      </c>
      <c r="AT193" s="141">
        <f t="shared" si="158"/>
        <v>12.197774303740013</v>
      </c>
      <c r="AU193" s="141">
        <f t="shared" si="135"/>
        <v>11.776326849302936</v>
      </c>
      <c r="AV193" s="141"/>
    </row>
    <row r="194" spans="1:48" x14ac:dyDescent="0.2">
      <c r="A194" s="19" t="s">
        <v>114</v>
      </c>
      <c r="B194" s="19"/>
      <c r="C194" s="15">
        <v>45064.569000000003</v>
      </c>
      <c r="D194" s="15"/>
      <c r="E194">
        <f t="shared" si="123"/>
        <v>3112.0005480950558</v>
      </c>
      <c r="F194">
        <f t="shared" si="124"/>
        <v>3112</v>
      </c>
      <c r="G194">
        <f t="shared" si="150"/>
        <v>9.504000045126304E-4</v>
      </c>
      <c r="I194">
        <f t="shared" si="157"/>
        <v>9.504000045126304E-4</v>
      </c>
      <c r="P194">
        <f t="shared" si="125"/>
        <v>6.6543913890760586E-2</v>
      </c>
      <c r="Q194" s="2">
        <f t="shared" si="126"/>
        <v>30046.069000000003</v>
      </c>
      <c r="R194">
        <f t="shared" si="151"/>
        <v>4.3025090639454032E-3</v>
      </c>
      <c r="S194" s="6">
        <f t="shared" si="146"/>
        <v>0.1</v>
      </c>
      <c r="Z194">
        <f t="shared" si="127"/>
        <v>3112</v>
      </c>
      <c r="AA194" s="141">
        <f t="shared" si="128"/>
        <v>4.8613910113320252E-3</v>
      </c>
      <c r="AB194" s="141">
        <f t="shared" si="152"/>
        <v>6.2632922883941192E-2</v>
      </c>
      <c r="AC194" s="141">
        <f t="shared" si="153"/>
        <v>-6.5593513886247956E-2</v>
      </c>
      <c r="AD194" s="141">
        <f t="shared" si="154"/>
        <v>-3.9109910068193948E-3</v>
      </c>
      <c r="AE194" s="141">
        <f t="shared" si="155"/>
        <v>1.5295850655422183E-6</v>
      </c>
      <c r="AF194">
        <f t="shared" si="156"/>
        <v>-6.5593513886247956E-2</v>
      </c>
      <c r="AG194" s="153"/>
      <c r="AH194">
        <f t="shared" si="129"/>
        <v>-6.1682522879428561E-2</v>
      </c>
      <c r="AI194">
        <f t="shared" si="130"/>
        <v>0.42543832049800334</v>
      </c>
      <c r="AJ194">
        <f t="shared" si="131"/>
        <v>-0.9754050540432061</v>
      </c>
      <c r="AK194">
        <f t="shared" si="132"/>
        <v>0.14779936272945826</v>
      </c>
      <c r="AL194">
        <f t="shared" si="133"/>
        <v>-0.25177964494781585</v>
      </c>
      <c r="AM194">
        <f t="shared" si="134"/>
        <v>-0.12655910995845998</v>
      </c>
      <c r="AN194" s="141">
        <f t="shared" si="158"/>
        <v>12.075499053842197</v>
      </c>
      <c r="AO194" s="141">
        <f t="shared" si="158"/>
        <v>12.067416643785471</v>
      </c>
      <c r="AP194" s="141">
        <f t="shared" si="158"/>
        <v>12.082867322448994</v>
      </c>
      <c r="AQ194" s="141">
        <f t="shared" si="158"/>
        <v>12.053216996670065</v>
      </c>
      <c r="AR194" s="141">
        <f t="shared" si="158"/>
        <v>12.109714789444819</v>
      </c>
      <c r="AS194" s="141">
        <f t="shared" si="158"/>
        <v>12.000464708768401</v>
      </c>
      <c r="AT194" s="141">
        <f t="shared" si="158"/>
        <v>12.20663072173223</v>
      </c>
      <c r="AU194" s="141">
        <f t="shared" si="135"/>
        <v>11.79161644701664</v>
      </c>
    </row>
    <row r="195" spans="1:48" x14ac:dyDescent="0.2">
      <c r="A195" s="19" t="s">
        <v>114</v>
      </c>
      <c r="B195" s="19"/>
      <c r="C195" s="15">
        <v>45078.436000000002</v>
      </c>
      <c r="D195" s="15"/>
      <c r="E195">
        <f t="shared" si="123"/>
        <v>3119.9976378395068</v>
      </c>
      <c r="F195">
        <f t="shared" si="124"/>
        <v>3120</v>
      </c>
      <c r="G195">
        <f t="shared" si="150"/>
        <v>-4.0959999969345517E-3</v>
      </c>
      <c r="I195">
        <f t="shared" si="157"/>
        <v>-4.0959999969345517E-3</v>
      </c>
      <c r="P195">
        <f t="shared" si="125"/>
        <v>6.6714420273625896E-2</v>
      </c>
      <c r="Q195" s="2">
        <f t="shared" si="126"/>
        <v>30059.936000000002</v>
      </c>
      <c r="R195">
        <f t="shared" si="151"/>
        <v>5.0141156188933979E-3</v>
      </c>
      <c r="S195" s="6">
        <f t="shared" si="146"/>
        <v>0.1</v>
      </c>
      <c r="Z195">
        <f t="shared" si="127"/>
        <v>3120</v>
      </c>
      <c r="AA195" s="141">
        <f t="shared" si="128"/>
        <v>4.9581259592808777E-3</v>
      </c>
      <c r="AB195" s="141">
        <f t="shared" si="152"/>
        <v>5.7660294317410467E-2</v>
      </c>
      <c r="AC195" s="141">
        <f t="shared" si="153"/>
        <v>-7.0810420270560448E-2</v>
      </c>
      <c r="AD195" s="141">
        <f t="shared" si="154"/>
        <v>-9.0541259562154294E-3</v>
      </c>
      <c r="AE195" s="141">
        <f t="shared" si="155"/>
        <v>8.1977196831013973E-6</v>
      </c>
      <c r="AF195">
        <f t="shared" si="156"/>
        <v>-7.0810420270560448E-2</v>
      </c>
      <c r="AG195" s="153"/>
      <c r="AH195">
        <f t="shared" si="129"/>
        <v>-6.1756294314345019E-2</v>
      </c>
      <c r="AI195">
        <f t="shared" si="130"/>
        <v>0.42525313655628949</v>
      </c>
      <c r="AJ195">
        <f t="shared" si="131"/>
        <v>-0.9756811339026793</v>
      </c>
      <c r="AK195">
        <f t="shared" si="132"/>
        <v>0.1470775922328276</v>
      </c>
      <c r="AL195">
        <f t="shared" si="133"/>
        <v>-0.25052363687900847</v>
      </c>
      <c r="AM195">
        <f t="shared" si="134"/>
        <v>-0.12592109767772158</v>
      </c>
      <c r="AN195" s="141">
        <f t="shared" si="158"/>
        <v>12.077876164553929</v>
      </c>
      <c r="AO195" s="141">
        <f t="shared" si="158"/>
        <v>12.069757929401483</v>
      </c>
      <c r="AP195" s="141">
        <f t="shared" si="158"/>
        <v>12.085257521009103</v>
      </c>
      <c r="AQ195" s="141">
        <f t="shared" si="158"/>
        <v>12.05555142744975</v>
      </c>
      <c r="AR195" s="141">
        <f t="shared" si="158"/>
        <v>12.11208557629495</v>
      </c>
      <c r="AS195" s="141">
        <f t="shared" si="158"/>
        <v>12.002912524536809</v>
      </c>
      <c r="AT195" s="141">
        <f t="shared" si="158"/>
        <v>12.208700429287939</v>
      </c>
      <c r="AU195" s="141">
        <f t="shared" si="135"/>
        <v>11.795213999419863</v>
      </c>
    </row>
    <row r="196" spans="1:48" x14ac:dyDescent="0.2">
      <c r="A196" s="19" t="s">
        <v>114</v>
      </c>
      <c r="B196" s="19"/>
      <c r="C196" s="15">
        <v>45078.44</v>
      </c>
      <c r="D196" s="15"/>
      <c r="E196">
        <f t="shared" si="123"/>
        <v>3119.9999446368665</v>
      </c>
      <c r="F196">
        <f t="shared" si="124"/>
        <v>3120</v>
      </c>
      <c r="G196">
        <f t="shared" si="150"/>
        <v>-9.5999996119644493E-5</v>
      </c>
      <c r="I196">
        <f t="shared" si="157"/>
        <v>-9.5999996119644493E-5</v>
      </c>
      <c r="P196">
        <f t="shared" si="125"/>
        <v>6.6714420273625896E-2</v>
      </c>
      <c r="Q196" s="2">
        <f t="shared" si="126"/>
        <v>30059.940000000002</v>
      </c>
      <c r="R196">
        <f t="shared" si="151"/>
        <v>4.4636322566200259E-3</v>
      </c>
      <c r="S196" s="6">
        <f t="shared" si="146"/>
        <v>0.1</v>
      </c>
      <c r="Z196">
        <f t="shared" si="127"/>
        <v>3120</v>
      </c>
      <c r="AA196" s="141">
        <f t="shared" si="128"/>
        <v>4.9581259592808777E-3</v>
      </c>
      <c r="AB196" s="141">
        <f t="shared" si="152"/>
        <v>6.1660294318225374E-2</v>
      </c>
      <c r="AC196" s="141">
        <f t="shared" si="153"/>
        <v>-6.6810420269745541E-2</v>
      </c>
      <c r="AD196" s="141">
        <f t="shared" si="154"/>
        <v>-5.0541259554005222E-3</v>
      </c>
      <c r="AE196" s="141">
        <f t="shared" si="155"/>
        <v>2.5544189173053244E-6</v>
      </c>
      <c r="AF196">
        <f t="shared" si="156"/>
        <v>-6.6810420269745541E-2</v>
      </c>
      <c r="AG196" s="153"/>
      <c r="AH196">
        <f t="shared" si="129"/>
        <v>-6.1756294314345019E-2</v>
      </c>
      <c r="AI196">
        <f t="shared" si="130"/>
        <v>0.42525313655628949</v>
      </c>
      <c r="AJ196">
        <f t="shared" si="131"/>
        <v>-0.9756811339026793</v>
      </c>
      <c r="AK196">
        <f t="shared" si="132"/>
        <v>0.1470775922328276</v>
      </c>
      <c r="AL196">
        <f t="shared" si="133"/>
        <v>-0.25052363687900847</v>
      </c>
      <c r="AM196">
        <f t="shared" si="134"/>
        <v>-0.12592109767772158</v>
      </c>
      <c r="AN196" s="141">
        <f t="shared" si="158"/>
        <v>12.077876164553929</v>
      </c>
      <c r="AO196" s="141">
        <f t="shared" si="158"/>
        <v>12.069757929401483</v>
      </c>
      <c r="AP196" s="141">
        <f t="shared" si="158"/>
        <v>12.085257521009103</v>
      </c>
      <c r="AQ196" s="141">
        <f t="shared" si="158"/>
        <v>12.05555142744975</v>
      </c>
      <c r="AR196" s="141">
        <f t="shared" si="158"/>
        <v>12.11208557629495</v>
      </c>
      <c r="AS196" s="141">
        <f t="shared" si="158"/>
        <v>12.002912524536809</v>
      </c>
      <c r="AT196" s="141">
        <f t="shared" si="158"/>
        <v>12.208700429287939</v>
      </c>
      <c r="AU196" s="141">
        <f t="shared" si="135"/>
        <v>11.795213999419863</v>
      </c>
    </row>
    <row r="197" spans="1:48" x14ac:dyDescent="0.2">
      <c r="A197" s="19" t="s">
        <v>114</v>
      </c>
      <c r="B197" s="19"/>
      <c r="C197" s="15">
        <v>45104.447</v>
      </c>
      <c r="D197" s="15"/>
      <c r="E197">
        <f t="shared" si="123"/>
        <v>3134.9981643660035</v>
      </c>
      <c r="F197">
        <f t="shared" si="124"/>
        <v>3135</v>
      </c>
      <c r="G197">
        <f t="shared" si="150"/>
        <v>-3.1829999934416264E-3</v>
      </c>
      <c r="I197">
        <f t="shared" si="157"/>
        <v>-3.1829999934416264E-3</v>
      </c>
      <c r="P197">
        <f t="shared" si="125"/>
        <v>6.7034403626769934E-2</v>
      </c>
      <c r="Q197" s="2">
        <f t="shared" si="126"/>
        <v>30085.947</v>
      </c>
      <c r="R197">
        <f t="shared" si="151"/>
        <v>4.9304837711636991E-3</v>
      </c>
      <c r="S197" s="6">
        <f t="shared" si="146"/>
        <v>0.1</v>
      </c>
      <c r="Z197">
        <f t="shared" si="127"/>
        <v>3135</v>
      </c>
      <c r="AA197" s="141">
        <f t="shared" si="128"/>
        <v>5.1408263366317722E-3</v>
      </c>
      <c r="AB197" s="141">
        <f t="shared" si="152"/>
        <v>5.8710577296696535E-2</v>
      </c>
      <c r="AC197" s="141">
        <f t="shared" si="153"/>
        <v>-7.021740362021156E-2</v>
      </c>
      <c r="AD197" s="141">
        <f t="shared" si="154"/>
        <v>-8.3238263300733986E-3</v>
      </c>
      <c r="AE197" s="141">
        <f t="shared" si="155"/>
        <v>6.9286084773223182E-6</v>
      </c>
      <c r="AF197">
        <f t="shared" si="156"/>
        <v>-7.021740362021156E-2</v>
      </c>
      <c r="AG197" s="153"/>
      <c r="AH197">
        <f t="shared" si="129"/>
        <v>-6.1893577290138162E-2</v>
      </c>
      <c r="AI197">
        <f t="shared" si="130"/>
        <v>0.42490881918188694</v>
      </c>
      <c r="AJ197">
        <f t="shared" si="131"/>
        <v>-0.97619395231909112</v>
      </c>
      <c r="AK197">
        <f t="shared" si="132"/>
        <v>0.14572545735257625</v>
      </c>
      <c r="AL197">
        <f t="shared" si="133"/>
        <v>-0.24817176782450109</v>
      </c>
      <c r="AM197">
        <f t="shared" si="134"/>
        <v>-0.12472669369893123</v>
      </c>
      <c r="AN197" s="141">
        <f t="shared" si="158"/>
        <v>12.082330067331826</v>
      </c>
      <c r="AO197" s="141">
        <f t="shared" si="158"/>
        <v>12.074145944182762</v>
      </c>
      <c r="AP197" s="141">
        <f t="shared" si="158"/>
        <v>12.08973473056521</v>
      </c>
      <c r="AQ197" s="141">
        <f t="shared" si="158"/>
        <v>12.059928789100399</v>
      </c>
      <c r="AR197" s="141">
        <f t="shared" si="158"/>
        <v>12.116522860925363</v>
      </c>
      <c r="AS197" s="141">
        <f t="shared" si="158"/>
        <v>12.007507803487064</v>
      </c>
      <c r="AT197" s="141">
        <f t="shared" si="158"/>
        <v>12.212566722603668</v>
      </c>
      <c r="AU197" s="141">
        <f t="shared" si="135"/>
        <v>11.801959410175908</v>
      </c>
    </row>
    <row r="198" spans="1:48" x14ac:dyDescent="0.2">
      <c r="A198" s="19" t="s">
        <v>115</v>
      </c>
      <c r="B198" s="19"/>
      <c r="C198" s="15">
        <v>45111.379000000001</v>
      </c>
      <c r="D198" s="15"/>
      <c r="E198">
        <f t="shared" si="123"/>
        <v>3138.99584418922</v>
      </c>
      <c r="F198">
        <f t="shared" si="124"/>
        <v>3139</v>
      </c>
      <c r="G198">
        <f t="shared" si="150"/>
        <v>-7.2061999962897971E-3</v>
      </c>
      <c r="I198">
        <f t="shared" si="157"/>
        <v>-7.2061999962897971E-3</v>
      </c>
      <c r="P198">
        <f t="shared" si="125"/>
        <v>6.7119795057987E-2</v>
      </c>
      <c r="Q198" s="2">
        <f t="shared" si="126"/>
        <v>30092.879000000001</v>
      </c>
      <c r="R198">
        <f t="shared" si="151"/>
        <v>5.5243535408083791E-3</v>
      </c>
      <c r="S198" s="6">
        <f t="shared" si="146"/>
        <v>0.1</v>
      </c>
      <c r="Z198">
        <f t="shared" si="127"/>
        <v>3139</v>
      </c>
      <c r="AA198" s="141">
        <f t="shared" si="128"/>
        <v>5.1898376095083423E-3</v>
      </c>
      <c r="AB198" s="141">
        <f t="shared" si="152"/>
        <v>5.4723757452188861E-2</v>
      </c>
      <c r="AC198" s="141">
        <f t="shared" si="153"/>
        <v>-7.4325995054276797E-2</v>
      </c>
      <c r="AD198" s="141">
        <f t="shared" si="154"/>
        <v>-1.2396037605798139E-2</v>
      </c>
      <c r="AE198" s="141">
        <f t="shared" si="155"/>
        <v>1.5366174832436168E-5</v>
      </c>
      <c r="AF198">
        <f t="shared" si="156"/>
        <v>-7.4325995054276797E-2</v>
      </c>
      <c r="AG198" s="153"/>
      <c r="AH198">
        <f t="shared" si="129"/>
        <v>-6.1929957448478658E-2</v>
      </c>
      <c r="AI198">
        <f t="shared" si="130"/>
        <v>0.42481763861315458</v>
      </c>
      <c r="AJ198">
        <f t="shared" si="131"/>
        <v>-0.97632964293082602</v>
      </c>
      <c r="AK198">
        <f t="shared" si="132"/>
        <v>0.14536514824689417</v>
      </c>
      <c r="AL198">
        <f t="shared" si="133"/>
        <v>-0.24754529232858183</v>
      </c>
      <c r="AM198">
        <f t="shared" si="134"/>
        <v>-0.12440859540763757</v>
      </c>
      <c r="AN198" s="141">
        <f t="shared" si="158"/>
        <v>12.08351707612356</v>
      </c>
      <c r="AO198" s="141">
        <f t="shared" si="158"/>
        <v>12.075315670603459</v>
      </c>
      <c r="AP198" s="141">
        <f t="shared" si="158"/>
        <v>12.090927681356918</v>
      </c>
      <c r="AQ198" s="141">
        <f t="shared" si="158"/>
        <v>12.061096160055206</v>
      </c>
      <c r="AR198" s="141">
        <f t="shared" si="158"/>
        <v>12.117704389045661</v>
      </c>
      <c r="AS198" s="141">
        <f t="shared" si="158"/>
        <v>12.008734450643232</v>
      </c>
      <c r="AT198" s="141">
        <f t="shared" si="158"/>
        <v>12.213594573409972</v>
      </c>
      <c r="AU198" s="141">
        <f t="shared" si="135"/>
        <v>11.80375818637752</v>
      </c>
    </row>
    <row r="199" spans="1:48" x14ac:dyDescent="0.2">
      <c r="A199" s="19" t="s">
        <v>114</v>
      </c>
      <c r="B199" s="19"/>
      <c r="C199" s="15">
        <v>45111.383999999998</v>
      </c>
      <c r="D199" s="15"/>
      <c r="E199">
        <f t="shared" si="123"/>
        <v>3138.9987276859174</v>
      </c>
      <c r="F199">
        <f t="shared" si="124"/>
        <v>3139</v>
      </c>
      <c r="G199">
        <f t="shared" si="150"/>
        <v>-2.2061999989091419E-3</v>
      </c>
      <c r="I199">
        <f t="shared" si="157"/>
        <v>-2.2061999989091419E-3</v>
      </c>
      <c r="P199">
        <f t="shared" si="125"/>
        <v>6.7119795057987E-2</v>
      </c>
      <c r="Q199" s="2">
        <f t="shared" si="126"/>
        <v>30092.883999999998</v>
      </c>
      <c r="R199">
        <f t="shared" si="151"/>
        <v>4.8060935906287881E-3</v>
      </c>
      <c r="S199" s="6">
        <f t="shared" si="146"/>
        <v>0.1</v>
      </c>
      <c r="Z199">
        <f t="shared" si="127"/>
        <v>3139</v>
      </c>
      <c r="AA199" s="141">
        <f t="shared" si="128"/>
        <v>5.1898376095083423E-3</v>
      </c>
      <c r="AB199" s="141">
        <f t="shared" si="152"/>
        <v>5.9723757449569516E-2</v>
      </c>
      <c r="AC199" s="141">
        <f t="shared" si="153"/>
        <v>-6.9325995056896142E-2</v>
      </c>
      <c r="AD199" s="141">
        <f t="shared" si="154"/>
        <v>-7.3960376084174842E-3</v>
      </c>
      <c r="AE199" s="141">
        <f t="shared" si="155"/>
        <v>5.4701372305125821E-6</v>
      </c>
      <c r="AF199">
        <f t="shared" si="156"/>
        <v>-6.9325995056896142E-2</v>
      </c>
      <c r="AG199" s="153"/>
      <c r="AH199">
        <f t="shared" si="129"/>
        <v>-6.1929957448478658E-2</v>
      </c>
      <c r="AI199">
        <f t="shared" si="130"/>
        <v>0.42481763861315458</v>
      </c>
      <c r="AJ199">
        <f t="shared" si="131"/>
        <v>-0.97632964293082602</v>
      </c>
      <c r="AK199">
        <f t="shared" si="132"/>
        <v>0.14536514824689417</v>
      </c>
      <c r="AL199">
        <f t="shared" si="133"/>
        <v>-0.24754529232858183</v>
      </c>
      <c r="AM199">
        <f t="shared" si="134"/>
        <v>-0.12440859540763757</v>
      </c>
      <c r="AN199" s="141">
        <f t="shared" si="158"/>
        <v>12.08351707612356</v>
      </c>
      <c r="AO199" s="141">
        <f t="shared" si="158"/>
        <v>12.075315670603459</v>
      </c>
      <c r="AP199" s="141">
        <f t="shared" si="158"/>
        <v>12.090927681356918</v>
      </c>
      <c r="AQ199" s="141">
        <f t="shared" si="158"/>
        <v>12.061096160055206</v>
      </c>
      <c r="AR199" s="141">
        <f t="shared" si="158"/>
        <v>12.117704389045661</v>
      </c>
      <c r="AS199" s="141">
        <f t="shared" si="158"/>
        <v>12.008734450643232</v>
      </c>
      <c r="AT199" s="141">
        <f t="shared" si="158"/>
        <v>12.213594573409972</v>
      </c>
      <c r="AU199" s="141">
        <f t="shared" si="135"/>
        <v>11.80375818637752</v>
      </c>
    </row>
    <row r="200" spans="1:48" x14ac:dyDescent="0.2">
      <c r="A200" s="19" t="s">
        <v>115</v>
      </c>
      <c r="B200" s="19"/>
      <c r="C200" s="15">
        <v>45163.406000000003</v>
      </c>
      <c r="D200" s="15"/>
      <c r="E200">
        <f t="shared" si="123"/>
        <v>3168.9997807389141</v>
      </c>
      <c r="F200">
        <f t="shared" si="124"/>
        <v>3169</v>
      </c>
      <c r="G200">
        <f t="shared" si="150"/>
        <v>-3.8019999192329124E-4</v>
      </c>
      <c r="I200">
        <f t="shared" si="157"/>
        <v>-3.8019999192329124E-4</v>
      </c>
      <c r="P200">
        <f t="shared" si="125"/>
        <v>6.7761070105091914E-2</v>
      </c>
      <c r="Q200" s="2">
        <f t="shared" si="126"/>
        <v>30144.906000000003</v>
      </c>
      <c r="R200">
        <f t="shared" si="151"/>
        <v>4.6432326904343787E-3</v>
      </c>
      <c r="S200" s="6">
        <f t="shared" ref="S200:S231" si="159">S$16</f>
        <v>0.1</v>
      </c>
      <c r="Z200">
        <f t="shared" si="127"/>
        <v>3169</v>
      </c>
      <c r="AA200" s="141">
        <f t="shared" si="128"/>
        <v>5.5613268429494794E-3</v>
      </c>
      <c r="AB200" s="141">
        <f t="shared" si="152"/>
        <v>6.1819543270219143E-2</v>
      </c>
      <c r="AC200" s="141">
        <f t="shared" si="153"/>
        <v>-6.8141270097015205E-2</v>
      </c>
      <c r="AD200" s="141">
        <f t="shared" si="154"/>
        <v>-5.9415268348727707E-3</v>
      </c>
      <c r="AE200" s="141">
        <f t="shared" si="155"/>
        <v>3.5301741129513245E-6</v>
      </c>
      <c r="AF200">
        <f t="shared" si="156"/>
        <v>-6.8141270097015205E-2</v>
      </c>
      <c r="AG200" s="153"/>
      <c r="AH200">
        <f t="shared" si="129"/>
        <v>-6.2199743262142435E-2</v>
      </c>
      <c r="AI200">
        <f t="shared" si="130"/>
        <v>0.42414229074129695</v>
      </c>
      <c r="AJ200">
        <f t="shared" si="131"/>
        <v>-0.97733316339873766</v>
      </c>
      <c r="AK200">
        <f t="shared" si="132"/>
        <v>0.14266630247787357</v>
      </c>
      <c r="AL200">
        <f t="shared" si="133"/>
        <v>-0.24285589724648979</v>
      </c>
      <c r="AM200">
        <f t="shared" si="134"/>
        <v>-0.12202829778574703</v>
      </c>
      <c r="AN200" s="141">
        <f t="shared" si="158"/>
        <v>12.092410311139682</v>
      </c>
      <c r="AO200" s="141">
        <f t="shared" si="158"/>
        <v>12.084083267923855</v>
      </c>
      <c r="AP200" s="141">
        <f t="shared" si="158"/>
        <v>12.099861779541547</v>
      </c>
      <c r="AQ200" s="141">
        <f t="shared" si="158"/>
        <v>12.069852622836097</v>
      </c>
      <c r="AR200" s="141">
        <f t="shared" si="158"/>
        <v>12.126542432481832</v>
      </c>
      <c r="AS200" s="141">
        <f t="shared" si="158"/>
        <v>12.017950944938679</v>
      </c>
      <c r="AT200" s="141">
        <f t="shared" si="158"/>
        <v>12.22126135912184</v>
      </c>
      <c r="AU200" s="141">
        <f t="shared" si="135"/>
        <v>11.817249007889611</v>
      </c>
    </row>
    <row r="201" spans="1:48" x14ac:dyDescent="0.2">
      <c r="A201" s="19" t="s">
        <v>99</v>
      </c>
      <c r="B201" s="19"/>
      <c r="C201" s="15">
        <v>45166.875999999997</v>
      </c>
      <c r="D201" s="15"/>
      <c r="E201">
        <f t="shared" si="123"/>
        <v>3171.000927447878</v>
      </c>
      <c r="F201">
        <f t="shared" si="124"/>
        <v>3171</v>
      </c>
      <c r="G201">
        <f t="shared" si="150"/>
        <v>1.6082000001915731E-3</v>
      </c>
      <c r="I201">
        <f>+C201-(C$7+F201*C$8)</f>
        <v>1.6082000001915731E-3</v>
      </c>
      <c r="P201">
        <f t="shared" si="125"/>
        <v>6.7803874437673925E-2</v>
      </c>
      <c r="Q201" s="2">
        <f t="shared" si="126"/>
        <v>30148.375999999997</v>
      </c>
      <c r="R201">
        <f t="shared" si="151"/>
        <v>4.3818673142331545E-3</v>
      </c>
      <c r="S201" s="6">
        <f t="shared" si="159"/>
        <v>0.1</v>
      </c>
      <c r="Z201">
        <f t="shared" si="127"/>
        <v>3171</v>
      </c>
      <c r="AA201" s="141">
        <f t="shared" si="128"/>
        <v>5.5863376451579239E-3</v>
      </c>
      <c r="AB201" s="141">
        <f t="shared" si="152"/>
        <v>6.3825736792707574E-2</v>
      </c>
      <c r="AC201" s="141">
        <f t="shared" si="153"/>
        <v>-6.6195674437482352E-2</v>
      </c>
      <c r="AD201" s="141">
        <f t="shared" si="154"/>
        <v>-3.9781376449663508E-3</v>
      </c>
      <c r="AE201" s="141">
        <f t="shared" si="155"/>
        <v>1.5825579122298425E-6</v>
      </c>
      <c r="AF201">
        <f t="shared" si="156"/>
        <v>-6.6195674437482352E-2</v>
      </c>
      <c r="AG201" s="153"/>
      <c r="AH201">
        <f t="shared" si="129"/>
        <v>-6.2217536792516001E-2</v>
      </c>
      <c r="AI201">
        <f t="shared" si="130"/>
        <v>0.42409779908432688</v>
      </c>
      <c r="AJ201">
        <f t="shared" si="131"/>
        <v>-0.9773991800096441</v>
      </c>
      <c r="AK201">
        <f t="shared" si="132"/>
        <v>0.14248659640777714</v>
      </c>
      <c r="AL201">
        <f t="shared" si="133"/>
        <v>-0.24254384250825717</v>
      </c>
      <c r="AM201">
        <f t="shared" si="134"/>
        <v>-0.12186995004144513</v>
      </c>
      <c r="AN201" s="141">
        <f t="shared" ref="AN201:AT210" si="160">$AU201+$AB$7*SIN(AO201)</f>
        <v>12.093002610084907</v>
      </c>
      <c r="AO201" s="141">
        <f t="shared" si="160"/>
        <v>12.084667446141035</v>
      </c>
      <c r="AP201" s="141">
        <f t="shared" si="160"/>
        <v>12.100456568827047</v>
      </c>
      <c r="AQ201" s="141">
        <f t="shared" si="160"/>
        <v>12.070436469274473</v>
      </c>
      <c r="AR201" s="141">
        <f t="shared" si="160"/>
        <v>12.127130168021003</v>
      </c>
      <c r="AS201" s="141">
        <f t="shared" si="160"/>
        <v>12.018566422099536</v>
      </c>
      <c r="AT201" s="141">
        <f t="shared" si="160"/>
        <v>12.221769851965565</v>
      </c>
      <c r="AU201" s="141">
        <f t="shared" si="135"/>
        <v>11.818148395990416</v>
      </c>
    </row>
    <row r="202" spans="1:48" x14ac:dyDescent="0.2">
      <c r="A202" s="19" t="s">
        <v>116</v>
      </c>
      <c r="B202" s="19"/>
      <c r="C202" s="15">
        <v>45196.351000000002</v>
      </c>
      <c r="D202" s="15"/>
      <c r="E202">
        <f t="shared" si="123"/>
        <v>3187.9991404873072</v>
      </c>
      <c r="F202">
        <f t="shared" si="124"/>
        <v>3188</v>
      </c>
      <c r="G202">
        <f t="shared" si="150"/>
        <v>-1.490399990871083E-3</v>
      </c>
      <c r="I202">
        <f t="shared" ref="I202:I213" si="161">+G202</f>
        <v>-1.490399990871083E-3</v>
      </c>
      <c r="P202">
        <f t="shared" si="125"/>
        <v>6.8167977047063691E-2</v>
      </c>
      <c r="Q202" s="2">
        <f t="shared" si="126"/>
        <v>30177.851000000002</v>
      </c>
      <c r="R202">
        <f t="shared" si="151"/>
        <v>4.8522894915590782E-3</v>
      </c>
      <c r="S202" s="6">
        <f t="shared" si="159"/>
        <v>0.1</v>
      </c>
      <c r="Z202">
        <f t="shared" si="127"/>
        <v>3188</v>
      </c>
      <c r="AA202" s="141">
        <f t="shared" si="128"/>
        <v>5.8001641905529311E-3</v>
      </c>
      <c r="AB202" s="141">
        <f t="shared" si="152"/>
        <v>6.0877412865639677E-2</v>
      </c>
      <c r="AC202" s="141">
        <f t="shared" si="153"/>
        <v>-6.9658377037934774E-2</v>
      </c>
      <c r="AD202" s="141">
        <f t="shared" si="154"/>
        <v>-7.2905641814240141E-3</v>
      </c>
      <c r="AE202" s="141">
        <f t="shared" si="155"/>
        <v>5.3152326083462807E-6</v>
      </c>
      <c r="AF202">
        <f t="shared" si="156"/>
        <v>-6.9658377037934774E-2</v>
      </c>
      <c r="AG202" s="153"/>
      <c r="AH202">
        <f t="shared" si="129"/>
        <v>-6.236781285651076E-2</v>
      </c>
      <c r="AI202">
        <f t="shared" si="130"/>
        <v>0.42372228761539821</v>
      </c>
      <c r="AJ202">
        <f t="shared" si="131"/>
        <v>-0.97795588087942165</v>
      </c>
      <c r="AK202">
        <f t="shared" si="132"/>
        <v>0.14096018368375987</v>
      </c>
      <c r="AL202">
        <f t="shared" si="133"/>
        <v>-0.23989423576994734</v>
      </c>
      <c r="AM202">
        <f t="shared" si="134"/>
        <v>-0.12052568656534801</v>
      </c>
      <c r="AN202" s="141">
        <f t="shared" si="160"/>
        <v>12.098034221094141</v>
      </c>
      <c r="AO202" s="141">
        <f t="shared" si="160"/>
        <v>12.089631355118417</v>
      </c>
      <c r="AP202" s="141">
        <f t="shared" si="160"/>
        <v>12.105508156856214</v>
      </c>
      <c r="AQ202" s="141">
        <f t="shared" si="160"/>
        <v>12.075399634212459</v>
      </c>
      <c r="AR202" s="141">
        <f t="shared" si="160"/>
        <v>12.132118529171967</v>
      </c>
      <c r="AS202" s="141">
        <f t="shared" si="160"/>
        <v>12.023803247229251</v>
      </c>
      <c r="AT202" s="141">
        <f t="shared" si="160"/>
        <v>12.226078891131589</v>
      </c>
      <c r="AU202" s="141">
        <f t="shared" si="135"/>
        <v>11.825793194847268</v>
      </c>
    </row>
    <row r="203" spans="1:48" x14ac:dyDescent="0.2">
      <c r="A203" s="19" t="s">
        <v>116</v>
      </c>
      <c r="B203" s="19"/>
      <c r="C203" s="15">
        <v>45196.351999999999</v>
      </c>
      <c r="D203" s="15"/>
      <c r="E203">
        <f t="shared" si="123"/>
        <v>3187.9997171866448</v>
      </c>
      <c r="F203">
        <f t="shared" si="124"/>
        <v>3188</v>
      </c>
      <c r="G203">
        <f t="shared" si="150"/>
        <v>-4.9039999430533499E-4</v>
      </c>
      <c r="I203">
        <f t="shared" si="161"/>
        <v>-4.9039999430533499E-4</v>
      </c>
      <c r="P203">
        <f t="shared" si="125"/>
        <v>6.8167977047063691E-2</v>
      </c>
      <c r="Q203" s="2">
        <f t="shared" si="126"/>
        <v>30177.851999999999</v>
      </c>
      <c r="R203">
        <f t="shared" si="151"/>
        <v>4.7139727379547896E-3</v>
      </c>
      <c r="S203" s="6">
        <f t="shared" si="159"/>
        <v>0.1</v>
      </c>
      <c r="Z203">
        <f t="shared" si="127"/>
        <v>3188</v>
      </c>
      <c r="AA203" s="141">
        <f t="shared" si="128"/>
        <v>5.8001641905529311E-3</v>
      </c>
      <c r="AB203" s="141">
        <f t="shared" si="152"/>
        <v>6.1877412862205425E-2</v>
      </c>
      <c r="AC203" s="141">
        <f t="shared" si="153"/>
        <v>-6.8658377041369026E-2</v>
      </c>
      <c r="AD203" s="141">
        <f t="shared" si="154"/>
        <v>-6.2905641848582661E-3</v>
      </c>
      <c r="AE203" s="141">
        <f t="shared" si="155"/>
        <v>3.9571197763821537E-6</v>
      </c>
      <c r="AF203">
        <f t="shared" si="156"/>
        <v>-6.8658377041369026E-2</v>
      </c>
      <c r="AG203" s="153"/>
      <c r="AH203">
        <f t="shared" si="129"/>
        <v>-6.236781285651076E-2</v>
      </c>
      <c r="AI203">
        <f t="shared" si="130"/>
        <v>0.42372228761539821</v>
      </c>
      <c r="AJ203">
        <f t="shared" si="131"/>
        <v>-0.97795588087942165</v>
      </c>
      <c r="AK203">
        <f t="shared" si="132"/>
        <v>0.14096018368375987</v>
      </c>
      <c r="AL203">
        <f t="shared" si="133"/>
        <v>-0.23989423576994734</v>
      </c>
      <c r="AM203">
        <f t="shared" si="134"/>
        <v>-0.12052568656534801</v>
      </c>
      <c r="AN203" s="141">
        <f t="shared" si="160"/>
        <v>12.098034221094141</v>
      </c>
      <c r="AO203" s="141">
        <f t="shared" si="160"/>
        <v>12.089631355118417</v>
      </c>
      <c r="AP203" s="141">
        <f t="shared" si="160"/>
        <v>12.105508156856214</v>
      </c>
      <c r="AQ203" s="141">
        <f t="shared" si="160"/>
        <v>12.075399634212459</v>
      </c>
      <c r="AR203" s="141">
        <f t="shared" si="160"/>
        <v>12.132118529171967</v>
      </c>
      <c r="AS203" s="141">
        <f t="shared" si="160"/>
        <v>12.023803247229251</v>
      </c>
      <c r="AT203" s="141">
        <f t="shared" si="160"/>
        <v>12.226078891131589</v>
      </c>
      <c r="AU203" s="141">
        <f t="shared" si="135"/>
        <v>11.825793194847268</v>
      </c>
    </row>
    <row r="204" spans="1:48" x14ac:dyDescent="0.2">
      <c r="A204" s="19" t="s">
        <v>116</v>
      </c>
      <c r="B204" s="19"/>
      <c r="C204" s="15">
        <v>45222.351999999999</v>
      </c>
      <c r="D204" s="15"/>
      <c r="E204">
        <f t="shared" si="123"/>
        <v>3202.9939000204049</v>
      </c>
      <c r="F204">
        <f t="shared" si="124"/>
        <v>3203</v>
      </c>
      <c r="G204">
        <f t="shared" si="150"/>
        <v>-1.0577399996691383E-2</v>
      </c>
      <c r="I204">
        <f t="shared" si="161"/>
        <v>-1.0577399996691383E-2</v>
      </c>
      <c r="P204">
        <f t="shared" si="125"/>
        <v>6.8489639026161411E-2</v>
      </c>
      <c r="Q204" s="2">
        <f t="shared" si="126"/>
        <v>30203.851999999999</v>
      </c>
      <c r="R204">
        <f t="shared" si="151"/>
        <v>6.2515966598413264E-3</v>
      </c>
      <c r="S204" s="6">
        <f t="shared" si="159"/>
        <v>0.1</v>
      </c>
      <c r="Z204">
        <f t="shared" si="127"/>
        <v>3203</v>
      </c>
      <c r="AA204" s="141">
        <f t="shared" si="128"/>
        <v>5.990668497762329E-3</v>
      </c>
      <c r="AB204" s="141">
        <f t="shared" si="152"/>
        <v>5.1921570531707699E-2</v>
      </c>
      <c r="AC204" s="141">
        <f t="shared" si="153"/>
        <v>-7.9067039022852795E-2</v>
      </c>
      <c r="AD204" s="141">
        <f t="shared" si="154"/>
        <v>-1.6568068494453712E-2</v>
      </c>
      <c r="AE204" s="141">
        <f t="shared" si="155"/>
        <v>2.745008936369097E-5</v>
      </c>
      <c r="AF204">
        <f t="shared" si="156"/>
        <v>-7.9067039022852795E-2</v>
      </c>
      <c r="AG204" s="153"/>
      <c r="AH204">
        <f t="shared" si="129"/>
        <v>-6.2498970528399082E-2</v>
      </c>
      <c r="AI204">
        <f t="shared" si="130"/>
        <v>0.42339490295700177</v>
      </c>
      <c r="AJ204">
        <f t="shared" si="131"/>
        <v>-0.9784405143112116</v>
      </c>
      <c r="AK204">
        <f t="shared" si="132"/>
        <v>0.13961496065760201</v>
      </c>
      <c r="AL204">
        <f t="shared" si="133"/>
        <v>-0.23756056854089339</v>
      </c>
      <c r="AM204">
        <f t="shared" si="134"/>
        <v>-0.11934206893005392</v>
      </c>
      <c r="AN204" s="141">
        <f t="shared" si="160"/>
        <v>12.102469538344973</v>
      </c>
      <c r="AO204" s="141">
        <f t="shared" si="160"/>
        <v>12.094008940290481</v>
      </c>
      <c r="AP204" s="141">
        <f t="shared" si="160"/>
        <v>12.10995932082623</v>
      </c>
      <c r="AQ204" s="141">
        <f t="shared" si="160"/>
        <v>12.079779651634935</v>
      </c>
      <c r="AR204" s="141">
        <f t="shared" si="160"/>
        <v>12.13650905730019</v>
      </c>
      <c r="AS204" s="141">
        <f t="shared" si="160"/>
        <v>12.028431803366926</v>
      </c>
      <c r="AT204" s="141">
        <f t="shared" si="160"/>
        <v>12.229861550786046</v>
      </c>
      <c r="AU204" s="141">
        <f t="shared" si="135"/>
        <v>11.832538605603311</v>
      </c>
    </row>
    <row r="205" spans="1:48" x14ac:dyDescent="0.2">
      <c r="A205" s="19" t="s">
        <v>117</v>
      </c>
      <c r="B205" s="19"/>
      <c r="C205" s="15">
        <v>45430.446000000004</v>
      </c>
      <c r="D205" s="15"/>
      <c r="E205">
        <f t="shared" si="123"/>
        <v>3323.0015724284235</v>
      </c>
      <c r="F205">
        <f t="shared" si="124"/>
        <v>3323</v>
      </c>
      <c r="G205">
        <f t="shared" si="150"/>
        <v>2.7266000033705495E-3</v>
      </c>
      <c r="I205">
        <f t="shared" si="161"/>
        <v>2.7266000033705495E-3</v>
      </c>
      <c r="P205">
        <f t="shared" si="125"/>
        <v>7.1076265123869525E-2</v>
      </c>
      <c r="Q205" s="2">
        <f t="shared" si="126"/>
        <v>30411.946000000004</v>
      </c>
      <c r="R205">
        <f t="shared" si="151"/>
        <v>4.6716767220843546E-3</v>
      </c>
      <c r="S205" s="6">
        <f t="shared" si="159"/>
        <v>0.1</v>
      </c>
      <c r="Z205">
        <f t="shared" si="127"/>
        <v>3323</v>
      </c>
      <c r="AA205" s="141">
        <f t="shared" si="128"/>
        <v>7.5764295585367264E-3</v>
      </c>
      <c r="AB205" s="141">
        <f t="shared" si="152"/>
        <v>6.6226435568703348E-2</v>
      </c>
      <c r="AC205" s="141">
        <f t="shared" si="153"/>
        <v>-6.8349665120498976E-2</v>
      </c>
      <c r="AD205" s="141">
        <f t="shared" si="154"/>
        <v>-4.8498295551661769E-3</v>
      </c>
      <c r="AE205" s="141">
        <f t="shared" si="155"/>
        <v>2.352084671416336E-6</v>
      </c>
      <c r="AF205">
        <f t="shared" si="156"/>
        <v>-6.8349665120498976E-2</v>
      </c>
      <c r="AG205" s="153"/>
      <c r="AH205">
        <f t="shared" si="129"/>
        <v>-6.3499835565332799E-2</v>
      </c>
      <c r="AI205">
        <f t="shared" si="130"/>
        <v>0.42090686072626882</v>
      </c>
      <c r="AJ205">
        <f t="shared" si="131"/>
        <v>-0.98209946698169637</v>
      </c>
      <c r="AK205">
        <f t="shared" si="132"/>
        <v>0.12890659882831496</v>
      </c>
      <c r="AL205">
        <f t="shared" si="133"/>
        <v>-0.21902968381847407</v>
      </c>
      <c r="AM205">
        <f t="shared" si="134"/>
        <v>-0.10995477467069728</v>
      </c>
      <c r="AN205" s="141">
        <f t="shared" si="160"/>
        <v>12.137807841721154</v>
      </c>
      <c r="AO205" s="141">
        <f t="shared" si="160"/>
        <v>12.128958457550604</v>
      </c>
      <c r="AP205" s="141">
        <f t="shared" si="160"/>
        <v>12.145362956808519</v>
      </c>
      <c r="AQ205" s="141">
        <f t="shared" si="160"/>
        <v>12.114853127967219</v>
      </c>
      <c r="AR205" s="141">
        <f t="shared" si="160"/>
        <v>12.171266111146412</v>
      </c>
      <c r="AS205" s="141">
        <f t="shared" si="160"/>
        <v>12.065723505773786</v>
      </c>
      <c r="AT205" s="141">
        <f t="shared" si="160"/>
        <v>12.259483502315483</v>
      </c>
      <c r="AU205" s="141">
        <f t="shared" si="135"/>
        <v>11.886501891651672</v>
      </c>
    </row>
    <row r="206" spans="1:48" x14ac:dyDescent="0.2">
      <c r="A206" s="19" t="s">
        <v>118</v>
      </c>
      <c r="B206" s="19"/>
      <c r="C206" s="15">
        <v>45489.396999999997</v>
      </c>
      <c r="D206" s="15"/>
      <c r="E206">
        <f t="shared" si="123"/>
        <v>3356.9985752066113</v>
      </c>
      <c r="F206">
        <f t="shared" si="124"/>
        <v>3357</v>
      </c>
      <c r="G206">
        <f t="shared" si="150"/>
        <v>-2.4705999967409298E-3</v>
      </c>
      <c r="I206">
        <f t="shared" si="161"/>
        <v>-2.4705999967409298E-3</v>
      </c>
      <c r="P206">
        <f t="shared" si="125"/>
        <v>7.1813450991501299E-2</v>
      </c>
      <c r="Q206" s="2">
        <f t="shared" si="126"/>
        <v>30470.896999999997</v>
      </c>
      <c r="R206">
        <f t="shared" si="151"/>
        <v>5.5181202312237715E-3</v>
      </c>
      <c r="S206" s="6">
        <f t="shared" si="159"/>
        <v>0.1</v>
      </c>
      <c r="Z206">
        <f t="shared" si="127"/>
        <v>3357</v>
      </c>
      <c r="AA206" s="141">
        <f t="shared" si="128"/>
        <v>8.04561773307505E-3</v>
      </c>
      <c r="AB206" s="141">
        <f t="shared" si="152"/>
        <v>6.1297233261685319E-2</v>
      </c>
      <c r="AC206" s="141">
        <f t="shared" si="153"/>
        <v>-7.4284050988242228E-2</v>
      </c>
      <c r="AD206" s="141">
        <f t="shared" si="154"/>
        <v>-1.051621772981598E-2</v>
      </c>
      <c r="AE206" s="141">
        <f t="shared" si="155"/>
        <v>1.1059083534089597E-5</v>
      </c>
      <c r="AF206">
        <f t="shared" si="156"/>
        <v>-7.4284050988242228E-2</v>
      </c>
      <c r="AG206" s="153"/>
      <c r="AH206">
        <f t="shared" si="129"/>
        <v>-6.3767833258426249E-2</v>
      </c>
      <c r="AI206">
        <f t="shared" si="130"/>
        <v>0.42024348629831265</v>
      </c>
      <c r="AJ206">
        <f t="shared" si="131"/>
        <v>-0.98306697152661293</v>
      </c>
      <c r="AK206">
        <f t="shared" si="132"/>
        <v>0.12588947531805164</v>
      </c>
      <c r="AL206">
        <f t="shared" si="133"/>
        <v>-0.21382259472735829</v>
      </c>
      <c r="AM206">
        <f t="shared" si="134"/>
        <v>-0.10732050130198482</v>
      </c>
      <c r="AN206" s="141">
        <f t="shared" si="160"/>
        <v>12.147774550967979</v>
      </c>
      <c r="AO206" s="141">
        <f t="shared" si="160"/>
        <v>12.138840465494424</v>
      </c>
      <c r="AP206" s="141">
        <f t="shared" si="160"/>
        <v>12.155327914336668</v>
      </c>
      <c r="AQ206" s="141">
        <f t="shared" si="160"/>
        <v>12.124804005842684</v>
      </c>
      <c r="AR206" s="141">
        <f t="shared" si="160"/>
        <v>12.180996547682758</v>
      </c>
      <c r="AS206" s="141">
        <f t="shared" si="160"/>
        <v>12.076373990158331</v>
      </c>
      <c r="AT206" s="141">
        <f t="shared" si="160"/>
        <v>12.267675812978226</v>
      </c>
      <c r="AU206" s="141">
        <f t="shared" si="135"/>
        <v>11.901791489365376</v>
      </c>
    </row>
    <row r="207" spans="1:48" x14ac:dyDescent="0.2">
      <c r="A207" s="19" t="s">
        <v>118</v>
      </c>
      <c r="B207" s="19"/>
      <c r="C207" s="15">
        <v>45489.404000000002</v>
      </c>
      <c r="D207" s="15"/>
      <c r="E207">
        <f t="shared" si="123"/>
        <v>3357.0026121019923</v>
      </c>
      <c r="F207">
        <f t="shared" si="124"/>
        <v>3357</v>
      </c>
      <c r="G207">
        <f t="shared" si="150"/>
        <v>4.5294000083231367E-3</v>
      </c>
      <c r="I207">
        <f t="shared" si="161"/>
        <v>4.5294000083231367E-3</v>
      </c>
      <c r="P207">
        <f t="shared" si="125"/>
        <v>7.1813450991501299E-2</v>
      </c>
      <c r="Q207" s="2">
        <f t="shared" si="126"/>
        <v>30470.904000000002</v>
      </c>
      <c r="R207">
        <f t="shared" si="151"/>
        <v>4.5271435167069185E-3</v>
      </c>
      <c r="S207" s="6">
        <f t="shared" si="159"/>
        <v>0.1</v>
      </c>
      <c r="Z207">
        <f t="shared" si="127"/>
        <v>3357</v>
      </c>
      <c r="AA207" s="141">
        <f t="shared" si="128"/>
        <v>8.04561773307505E-3</v>
      </c>
      <c r="AB207" s="141">
        <f t="shared" si="152"/>
        <v>6.8297233266749385E-2</v>
      </c>
      <c r="AC207" s="141">
        <f t="shared" si="153"/>
        <v>-6.7284050983178162E-2</v>
      </c>
      <c r="AD207" s="141">
        <f t="shared" si="154"/>
        <v>-3.5162177247519133E-3</v>
      </c>
      <c r="AE207" s="141">
        <f t="shared" si="155"/>
        <v>1.2363787087859523E-6</v>
      </c>
      <c r="AF207">
        <f t="shared" si="156"/>
        <v>-6.7284050983178162E-2</v>
      </c>
      <c r="AG207" s="153"/>
      <c r="AH207">
        <f t="shared" si="129"/>
        <v>-6.3767833258426249E-2</v>
      </c>
      <c r="AI207">
        <f t="shared" si="130"/>
        <v>0.42024348629831265</v>
      </c>
      <c r="AJ207">
        <f t="shared" si="131"/>
        <v>-0.98306697152661293</v>
      </c>
      <c r="AK207">
        <f t="shared" si="132"/>
        <v>0.12588947531805164</v>
      </c>
      <c r="AL207">
        <f t="shared" si="133"/>
        <v>-0.21382259472735829</v>
      </c>
      <c r="AM207">
        <f t="shared" si="134"/>
        <v>-0.10732050130198482</v>
      </c>
      <c r="AN207" s="141">
        <f t="shared" si="160"/>
        <v>12.147774550967979</v>
      </c>
      <c r="AO207" s="141">
        <f t="shared" si="160"/>
        <v>12.138840465494424</v>
      </c>
      <c r="AP207" s="141">
        <f t="shared" si="160"/>
        <v>12.155327914336668</v>
      </c>
      <c r="AQ207" s="141">
        <f t="shared" si="160"/>
        <v>12.124804005842684</v>
      </c>
      <c r="AR207" s="141">
        <f t="shared" si="160"/>
        <v>12.180996547682758</v>
      </c>
      <c r="AS207" s="141">
        <f t="shared" si="160"/>
        <v>12.076373990158331</v>
      </c>
      <c r="AT207" s="141">
        <f t="shared" si="160"/>
        <v>12.267675812978226</v>
      </c>
      <c r="AU207" s="141">
        <f t="shared" si="135"/>
        <v>11.901791489365376</v>
      </c>
      <c r="AV207" s="141"/>
    </row>
    <row r="208" spans="1:48" x14ac:dyDescent="0.2">
      <c r="A208" s="19" t="s">
        <v>118</v>
      </c>
      <c r="B208" s="19"/>
      <c r="C208" s="15">
        <v>45496.341</v>
      </c>
      <c r="D208" s="15"/>
      <c r="E208">
        <f t="shared" si="123"/>
        <v>3361.0031754219067</v>
      </c>
      <c r="F208">
        <f t="shared" si="124"/>
        <v>3361</v>
      </c>
      <c r="G208">
        <f t="shared" si="150"/>
        <v>5.5062000028556213E-3</v>
      </c>
      <c r="I208">
        <f t="shared" si="161"/>
        <v>5.5062000028556213E-3</v>
      </c>
      <c r="P208">
        <f t="shared" si="125"/>
        <v>7.1900303814725119E-2</v>
      </c>
      <c r="Q208" s="2">
        <f t="shared" si="126"/>
        <v>30477.841</v>
      </c>
      <c r="R208">
        <f t="shared" si="151"/>
        <v>4.4081770209813036E-3</v>
      </c>
      <c r="S208" s="6">
        <f t="shared" si="159"/>
        <v>0.1</v>
      </c>
      <c r="Z208">
        <f t="shared" si="127"/>
        <v>3361</v>
      </c>
      <c r="AA208" s="141">
        <f t="shared" si="128"/>
        <v>8.1013919991704403E-3</v>
      </c>
      <c r="AB208" s="141">
        <f t="shared" si="152"/>
        <v>6.93051118184103E-2</v>
      </c>
      <c r="AC208" s="141">
        <f t="shared" si="153"/>
        <v>-6.6394103811869498E-2</v>
      </c>
      <c r="AD208" s="141">
        <f t="shared" si="154"/>
        <v>-2.595191996314819E-3</v>
      </c>
      <c r="AE208" s="141">
        <f t="shared" si="155"/>
        <v>6.7350214977364956E-7</v>
      </c>
      <c r="AF208">
        <f t="shared" si="156"/>
        <v>-6.6394103811869498E-2</v>
      </c>
      <c r="AG208" s="153"/>
      <c r="AH208">
        <f t="shared" si="129"/>
        <v>-6.3798911815554679E-2</v>
      </c>
      <c r="AI208">
        <f t="shared" si="130"/>
        <v>0.42016662846302966</v>
      </c>
      <c r="AJ208">
        <f t="shared" si="131"/>
        <v>-0.9831788209522806</v>
      </c>
      <c r="AK208">
        <f t="shared" si="132"/>
        <v>0.125535000806384</v>
      </c>
      <c r="AL208">
        <f t="shared" si="133"/>
        <v>-0.21321121564387613</v>
      </c>
      <c r="AM208">
        <f t="shared" si="134"/>
        <v>-0.10701130105709128</v>
      </c>
      <c r="AN208" s="141">
        <f t="shared" si="160"/>
        <v>12.148945797432276</v>
      </c>
      <c r="AO208" s="141">
        <f t="shared" si="160"/>
        <v>12.140002533055076</v>
      </c>
      <c r="AP208" s="141">
        <f t="shared" si="160"/>
        <v>12.156498357700839</v>
      </c>
      <c r="AQ208" s="141">
        <f t="shared" si="160"/>
        <v>12.125975151762026</v>
      </c>
      <c r="AR208" s="141">
        <f t="shared" si="160"/>
        <v>12.182137937019505</v>
      </c>
      <c r="AS208" s="141">
        <f t="shared" si="160"/>
        <v>12.077629419575512</v>
      </c>
      <c r="AT208" s="141">
        <f t="shared" si="160"/>
        <v>12.268633958749158</v>
      </c>
      <c r="AU208" s="141">
        <f t="shared" si="135"/>
        <v>11.903590265566987</v>
      </c>
      <c r="AV208" s="141"/>
    </row>
    <row r="209" spans="1:48" x14ac:dyDescent="0.2">
      <c r="A209" s="19" t="s">
        <v>118</v>
      </c>
      <c r="B209" s="19"/>
      <c r="C209" s="15">
        <v>45534.485000000001</v>
      </c>
      <c r="D209" s="15"/>
      <c r="E209">
        <f t="shared" si="123"/>
        <v>3383.0007950377117</v>
      </c>
      <c r="F209">
        <f t="shared" si="124"/>
        <v>3383</v>
      </c>
      <c r="G209">
        <f t="shared" si="150"/>
        <v>1.3786000054096803E-3</v>
      </c>
      <c r="I209">
        <f t="shared" si="161"/>
        <v>1.3786000054096803E-3</v>
      </c>
      <c r="P209">
        <f t="shared" si="125"/>
        <v>7.2378465016007837E-2</v>
      </c>
      <c r="Q209" s="2">
        <f t="shared" si="126"/>
        <v>30515.985000000001</v>
      </c>
      <c r="R209">
        <f t="shared" si="151"/>
        <v>5.0409808315231607E-3</v>
      </c>
      <c r="S209" s="6">
        <f t="shared" si="159"/>
        <v>0.1</v>
      </c>
      <c r="Z209">
        <f t="shared" si="127"/>
        <v>3383</v>
      </c>
      <c r="AA209" s="141">
        <f t="shared" si="128"/>
        <v>8.4103142092604999E-3</v>
      </c>
      <c r="AB209" s="141">
        <f t="shared" si="152"/>
        <v>6.5346750812157017E-2</v>
      </c>
      <c r="AC209" s="141">
        <f t="shared" si="153"/>
        <v>-7.0999865010598157E-2</v>
      </c>
      <c r="AD209" s="141">
        <f t="shared" si="154"/>
        <v>-7.0317142038508196E-3</v>
      </c>
      <c r="AE209" s="141">
        <f t="shared" si="155"/>
        <v>4.9445004644637368E-6</v>
      </c>
      <c r="AF209">
        <f t="shared" si="156"/>
        <v>-7.0999865010598157E-2</v>
      </c>
      <c r="AG209" s="153"/>
      <c r="AH209">
        <f t="shared" si="129"/>
        <v>-6.3968150806747337E-2</v>
      </c>
      <c r="AI209">
        <f t="shared" si="130"/>
        <v>0.41974834576362408</v>
      </c>
      <c r="AJ209">
        <f t="shared" si="131"/>
        <v>-0.98378660926026928</v>
      </c>
      <c r="AK209">
        <f t="shared" si="132"/>
        <v>0.12358718756949839</v>
      </c>
      <c r="AL209">
        <f t="shared" si="133"/>
        <v>-0.20985316625398565</v>
      </c>
      <c r="AM209">
        <f t="shared" si="134"/>
        <v>-0.10531335263025932</v>
      </c>
      <c r="AN209" s="141">
        <f t="shared" si="160"/>
        <v>12.155382765016997</v>
      </c>
      <c r="AO209" s="141">
        <f t="shared" si="160"/>
        <v>12.146392036888042</v>
      </c>
      <c r="AP209" s="141">
        <f t="shared" si="160"/>
        <v>12.162928652236371</v>
      </c>
      <c r="AQ209" s="141">
        <f t="shared" si="160"/>
        <v>12.132418249936812</v>
      </c>
      <c r="AR209" s="141">
        <f t="shared" si="160"/>
        <v>12.188402969676103</v>
      </c>
      <c r="AS209" s="141">
        <f t="shared" si="160"/>
        <v>12.084543390806813</v>
      </c>
      <c r="AT209" s="141">
        <f t="shared" si="160"/>
        <v>12.273882720847629</v>
      </c>
      <c r="AU209" s="141">
        <f t="shared" si="135"/>
        <v>11.913483534675853</v>
      </c>
      <c r="AV209" s="141"/>
    </row>
    <row r="210" spans="1:48" x14ac:dyDescent="0.2">
      <c r="A210" s="19" t="s">
        <v>119</v>
      </c>
      <c r="B210" s="19"/>
      <c r="C210" s="15">
        <v>45702.69</v>
      </c>
      <c r="D210" s="15"/>
      <c r="E210">
        <f t="shared" si="123"/>
        <v>3480.0045074820428</v>
      </c>
      <c r="F210">
        <f t="shared" si="124"/>
        <v>3480</v>
      </c>
      <c r="G210">
        <f t="shared" si="150"/>
        <v>7.816000004822854E-3</v>
      </c>
      <c r="I210">
        <f t="shared" si="161"/>
        <v>7.816000004822854E-3</v>
      </c>
      <c r="P210">
        <f t="shared" si="125"/>
        <v>7.4496219446851378E-2</v>
      </c>
      <c r="Q210" s="2">
        <f t="shared" si="126"/>
        <v>30684.190000000002</v>
      </c>
      <c r="R210">
        <f t="shared" si="151"/>
        <v>4.4462516648370786E-3</v>
      </c>
      <c r="S210" s="6">
        <f t="shared" si="159"/>
        <v>0.1</v>
      </c>
      <c r="Z210">
        <f t="shared" si="127"/>
        <v>3480</v>
      </c>
      <c r="AA210" s="141">
        <f t="shared" si="128"/>
        <v>9.8159367862204749E-3</v>
      </c>
      <c r="AB210" s="141">
        <f t="shared" si="152"/>
        <v>7.2496282665453757E-2</v>
      </c>
      <c r="AC210" s="141">
        <f t="shared" si="153"/>
        <v>-6.6680219442028524E-2</v>
      </c>
      <c r="AD210" s="141">
        <f t="shared" si="154"/>
        <v>-1.999936781397621E-3</v>
      </c>
      <c r="AE210" s="141">
        <f t="shared" si="155"/>
        <v>3.9997471295870757E-7</v>
      </c>
      <c r="AF210">
        <f t="shared" si="156"/>
        <v>-6.6680219442028524E-2</v>
      </c>
      <c r="AG210" s="153"/>
      <c r="AH210">
        <f t="shared" si="129"/>
        <v>-6.4680282660630903E-2</v>
      </c>
      <c r="AI210">
        <f t="shared" si="130"/>
        <v>0.41799245684391073</v>
      </c>
      <c r="AJ210">
        <f t="shared" si="131"/>
        <v>-0.98631930895612163</v>
      </c>
      <c r="AK210">
        <f t="shared" si="132"/>
        <v>0.11503475511688671</v>
      </c>
      <c r="AL210">
        <f t="shared" si="133"/>
        <v>-0.1951365210954133</v>
      </c>
      <c r="AM210">
        <f t="shared" si="134"/>
        <v>-9.7879046501507652E-2</v>
      </c>
      <c r="AN210" s="141">
        <f t="shared" si="160"/>
        <v>12.183666686840057</v>
      </c>
      <c r="AO210" s="141">
        <f t="shared" si="160"/>
        <v>12.174530037045281</v>
      </c>
      <c r="AP210" s="141">
        <f t="shared" si="160"/>
        <v>12.191137355778565</v>
      </c>
      <c r="AQ210" s="141">
        <f t="shared" si="160"/>
        <v>12.160865938539995</v>
      </c>
      <c r="AR210" s="141">
        <f t="shared" si="160"/>
        <v>12.215774611914968</v>
      </c>
      <c r="AS210" s="141">
        <f t="shared" si="160"/>
        <v>12.115209609034006</v>
      </c>
      <c r="AT210" s="141">
        <f t="shared" si="160"/>
        <v>12.296610591625049</v>
      </c>
      <c r="AU210" s="141">
        <f t="shared" si="135"/>
        <v>11.957103857564945</v>
      </c>
    </row>
    <row r="211" spans="1:48" x14ac:dyDescent="0.2">
      <c r="A211" s="19" t="s">
        <v>120</v>
      </c>
      <c r="B211" s="19"/>
      <c r="C211" s="15">
        <v>45848.353999999999</v>
      </c>
      <c r="D211" s="15"/>
      <c r="E211">
        <f t="shared" si="123"/>
        <v>3564.0088401088406</v>
      </c>
      <c r="F211">
        <f t="shared" si="124"/>
        <v>3564</v>
      </c>
      <c r="G211">
        <f t="shared" si="150"/>
        <v>1.5328800000133924E-2</v>
      </c>
      <c r="I211">
        <f t="shared" si="161"/>
        <v>1.5328800000133924E-2</v>
      </c>
      <c r="P211">
        <f t="shared" si="125"/>
        <v>7.6342661819412225E-2</v>
      </c>
      <c r="Q211" s="2">
        <f t="shared" si="126"/>
        <v>30829.853999999999</v>
      </c>
      <c r="R211">
        <f t="shared" si="151"/>
        <v>3.7226913341019863E-3</v>
      </c>
      <c r="S211" s="6">
        <f t="shared" si="159"/>
        <v>0.1</v>
      </c>
      <c r="Z211">
        <f t="shared" si="127"/>
        <v>3564</v>
      </c>
      <c r="AA211" s="141">
        <f t="shared" si="128"/>
        <v>1.109030495390817E-2</v>
      </c>
      <c r="AB211" s="141">
        <f t="shared" si="152"/>
        <v>8.0581156865637979E-2</v>
      </c>
      <c r="AC211" s="141">
        <f t="shared" si="153"/>
        <v>-6.1013861819278301E-2</v>
      </c>
      <c r="AD211" s="141">
        <f t="shared" si="154"/>
        <v>4.2384950462257542E-3</v>
      </c>
      <c r="AE211" s="141">
        <f t="shared" si="155"/>
        <v>1.7964840256880259E-6</v>
      </c>
      <c r="AF211">
        <f t="shared" si="156"/>
        <v>-6.1013861819278301E-2</v>
      </c>
      <c r="AG211" s="153"/>
      <c r="AH211">
        <f t="shared" si="129"/>
        <v>-6.5252356865504055E-2</v>
      </c>
      <c r="AI211">
        <f t="shared" si="130"/>
        <v>0.41658586234746608</v>
      </c>
      <c r="AJ211">
        <f t="shared" si="131"/>
        <v>-0.98832282445711983</v>
      </c>
      <c r="AK211">
        <f t="shared" si="132"/>
        <v>0.10767413413879541</v>
      </c>
      <c r="AL211">
        <f t="shared" si="133"/>
        <v>-0.18250500199770989</v>
      </c>
      <c r="AM211">
        <f t="shared" si="134"/>
        <v>-9.1506634603904582E-2</v>
      </c>
      <c r="AN211" s="141">
        <f t="shared" ref="AN211:AT220" si="162">$AU211+$AB$7*SIN(AO211)</f>
        <v>12.208035025794961</v>
      </c>
      <c r="AO211" s="141">
        <f t="shared" si="162"/>
        <v>12.198860103371528</v>
      </c>
      <c r="AP211" s="141">
        <f t="shared" si="162"/>
        <v>12.215379979214127</v>
      </c>
      <c r="AQ211" s="141">
        <f t="shared" si="162"/>
        <v>12.185559270636922</v>
      </c>
      <c r="AR211" s="141">
        <f t="shared" si="162"/>
        <v>12.239154000192004</v>
      </c>
      <c r="AS211" s="141">
        <f t="shared" si="162"/>
        <v>12.142000482362668</v>
      </c>
      <c r="AT211" s="141">
        <f t="shared" si="162"/>
        <v>12.315769147083167</v>
      </c>
      <c r="AU211" s="141">
        <f t="shared" si="135"/>
        <v>11.994878157798798</v>
      </c>
    </row>
    <row r="212" spans="1:48" x14ac:dyDescent="0.2">
      <c r="A212" s="19" t="s">
        <v>121</v>
      </c>
      <c r="B212" s="19"/>
      <c r="C212" s="15">
        <v>45867.421000000002</v>
      </c>
      <c r="D212" s="15"/>
      <c r="E212">
        <f t="shared" si="123"/>
        <v>3575.0047664200461</v>
      </c>
      <c r="F212">
        <f t="shared" si="124"/>
        <v>3575</v>
      </c>
      <c r="G212">
        <f t="shared" si="150"/>
        <v>8.2650000040302984E-3</v>
      </c>
      <c r="I212">
        <f t="shared" si="161"/>
        <v>8.2650000040302984E-3</v>
      </c>
      <c r="P212">
        <f t="shared" si="125"/>
        <v>7.6585317728763758E-2</v>
      </c>
      <c r="Q212" s="2">
        <f t="shared" si="126"/>
        <v>30848.921000000002</v>
      </c>
      <c r="R212">
        <f t="shared" si="151"/>
        <v>4.6676658140085286E-3</v>
      </c>
      <c r="S212" s="6">
        <f t="shared" si="159"/>
        <v>0.1</v>
      </c>
      <c r="Z212">
        <f t="shared" si="127"/>
        <v>3575</v>
      </c>
      <c r="AA212" s="141">
        <f t="shared" si="128"/>
        <v>1.1261096718314489E-2</v>
      </c>
      <c r="AB212" s="141">
        <f t="shared" si="152"/>
        <v>7.3589221014479567E-2</v>
      </c>
      <c r="AC212" s="141">
        <f t="shared" si="153"/>
        <v>-6.8320317724733459E-2</v>
      </c>
      <c r="AD212" s="141">
        <f t="shared" si="154"/>
        <v>-2.996096714284191E-3</v>
      </c>
      <c r="AE212" s="141">
        <f t="shared" si="155"/>
        <v>8.9765955213445253E-7</v>
      </c>
      <c r="AF212">
        <f t="shared" si="156"/>
        <v>-6.8320317724733459E-2</v>
      </c>
      <c r="AG212" s="153"/>
      <c r="AH212">
        <f t="shared" si="129"/>
        <v>-6.5324221010449268E-2</v>
      </c>
      <c r="AI212">
        <f t="shared" si="130"/>
        <v>0.41640934760095971</v>
      </c>
      <c r="AJ212">
        <f t="shared" si="131"/>
        <v>-0.98857239783484374</v>
      </c>
      <c r="AK212">
        <f t="shared" si="132"/>
        <v>0.10671328693209546</v>
      </c>
      <c r="AL212">
        <f t="shared" si="133"/>
        <v>-0.18085831297334135</v>
      </c>
      <c r="AM212">
        <f t="shared" si="134"/>
        <v>-9.0676458205074514E-2</v>
      </c>
      <c r="AN212" s="141">
        <f t="shared" si="162"/>
        <v>12.211217744070602</v>
      </c>
      <c r="AO212" s="141">
        <f t="shared" si="162"/>
        <v>12.202044126055021</v>
      </c>
      <c r="AP212" s="141">
        <f t="shared" si="162"/>
        <v>12.218542076308843</v>
      </c>
      <c r="AQ212" s="141">
        <f t="shared" si="162"/>
        <v>12.188797270301167</v>
      </c>
      <c r="AR212" s="141">
        <f t="shared" si="162"/>
        <v>12.242193856020858</v>
      </c>
      <c r="AS212" s="141">
        <f t="shared" si="162"/>
        <v>12.14552455474492</v>
      </c>
      <c r="AT212" s="141">
        <f t="shared" si="162"/>
        <v>12.318243526085149</v>
      </c>
      <c r="AU212" s="141">
        <f t="shared" si="135"/>
        <v>11.99982479235323</v>
      </c>
    </row>
    <row r="213" spans="1:48" x14ac:dyDescent="0.2">
      <c r="A213" s="19" t="s">
        <v>120</v>
      </c>
      <c r="B213" s="19"/>
      <c r="C213" s="15">
        <v>45886.493000000002</v>
      </c>
      <c r="D213" s="15"/>
      <c r="E213">
        <f t="shared" ref="E213:E276" si="163">+(C213-C$7)/C$8</f>
        <v>3586.0035762279485</v>
      </c>
      <c r="F213">
        <f t="shared" ref="F213:F276" si="164">ROUND(2*E213,0)/2</f>
        <v>3586</v>
      </c>
      <c r="G213">
        <f t="shared" si="150"/>
        <v>6.201200005307328E-3</v>
      </c>
      <c r="I213">
        <f t="shared" si="161"/>
        <v>6.201200005307328E-3</v>
      </c>
      <c r="P213">
        <f t="shared" ref="P213:P276" si="165">+D$11+D$12*F213+D$13*F213^2</f>
        <v>7.682817276923333E-2</v>
      </c>
      <c r="Q213" s="2">
        <f t="shared" ref="Q213:Q276" si="166">+C213-15018.5</f>
        <v>30867.993000000002</v>
      </c>
      <c r="R213">
        <f t="shared" si="151"/>
        <v>4.9881692817963456E-3</v>
      </c>
      <c r="S213" s="6">
        <f t="shared" si="159"/>
        <v>0.1</v>
      </c>
      <c r="Z213">
        <f t="shared" ref="Z213:Z276" si="167">F213</f>
        <v>3586</v>
      </c>
      <c r="AA213" s="141">
        <f t="shared" ref="AA213:AA276" si="168">AB$3+AB$4*Z213+AB$5*Z213^2+AH213</f>
        <v>1.143279186646684E-2</v>
      </c>
      <c r="AB213" s="141">
        <f t="shared" si="152"/>
        <v>7.1596580908073817E-2</v>
      </c>
      <c r="AC213" s="141">
        <f t="shared" si="153"/>
        <v>-7.0626972763926002E-2</v>
      </c>
      <c r="AD213" s="141">
        <f t="shared" si="154"/>
        <v>-5.2315918611595125E-3</v>
      </c>
      <c r="AE213" s="141">
        <f t="shared" si="155"/>
        <v>2.7369553401750453E-6</v>
      </c>
      <c r="AF213">
        <f t="shared" si="156"/>
        <v>-7.0626972763926002E-2</v>
      </c>
      <c r="AG213" s="153"/>
      <c r="AH213">
        <f t="shared" ref="AH213:AH276" si="169">$AB$6*($AB$11/AI213*AJ213+$AB$12)</f>
        <v>-6.539538090276649E-2</v>
      </c>
      <c r="AI213">
        <f t="shared" ref="AI213:AI276" si="170">1+$AB$7*COS(AL213)</f>
        <v>0.41623459322376144</v>
      </c>
      <c r="AJ213">
        <f t="shared" ref="AJ213:AJ276" si="171">SIN(AL213+RADIANS($AB$9))</f>
        <v>-0.98881903974227126</v>
      </c>
      <c r="AK213">
        <f t="shared" ref="AK213:AK276" si="172">$AB$7*SIN(AL213)</f>
        <v>0.10575313246784648</v>
      </c>
      <c r="AL213">
        <f t="shared" ref="AL213:AL276" si="173">2*ATAN(AM213)</f>
        <v>-0.17921330631032079</v>
      </c>
      <c r="AM213">
        <f t="shared" ref="AM213:AM276" si="174">SQRT((1+$AB$7)/(1-$AB$7))*TAN(AN213/2)</f>
        <v>-8.9847253726643733E-2</v>
      </c>
      <c r="AN213" s="141">
        <f t="shared" si="162"/>
        <v>12.214398552006095</v>
      </c>
      <c r="AO213" s="141">
        <f t="shared" si="162"/>
        <v>12.205227729349497</v>
      </c>
      <c r="AP213" s="141">
        <f t="shared" si="162"/>
        <v>12.221701303343403</v>
      </c>
      <c r="AQ213" s="141">
        <f t="shared" si="162"/>
        <v>12.192036314707492</v>
      </c>
      <c r="AR213" s="141">
        <f t="shared" si="162"/>
        <v>12.245228753954366</v>
      </c>
      <c r="AS213" s="141">
        <f t="shared" si="162"/>
        <v>12.149052218699705</v>
      </c>
      <c r="AT213" s="141">
        <f t="shared" si="162"/>
        <v>12.320710113653437</v>
      </c>
      <c r="AU213" s="141">
        <f t="shared" ref="AU213:AU276" si="175">RADIANS($AB$9)+$AB$18*(F213-AB$15)</f>
        <v>12.004771426907663</v>
      </c>
    </row>
    <row r="214" spans="1:48" x14ac:dyDescent="0.2">
      <c r="A214" s="19" t="s">
        <v>99</v>
      </c>
      <c r="B214" s="19"/>
      <c r="C214" s="15">
        <v>46203.822</v>
      </c>
      <c r="D214" s="15"/>
      <c r="E214">
        <f t="shared" si="163"/>
        <v>3769.0070010146464</v>
      </c>
      <c r="F214">
        <f t="shared" si="164"/>
        <v>3769</v>
      </c>
      <c r="G214">
        <f t="shared" ref="G214:G245" si="176">+C214-(C$7+F214*C$8)</f>
        <v>1.2139800004661083E-2</v>
      </c>
      <c r="I214">
        <f>+C214-(C$7+F214*C$8)</f>
        <v>1.2139800004661083E-2</v>
      </c>
      <c r="P214">
        <f t="shared" si="165"/>
        <v>8.0897610562138386E-2</v>
      </c>
      <c r="Q214" s="2">
        <f t="shared" si="166"/>
        <v>31185.322</v>
      </c>
      <c r="R214">
        <f t="shared" ref="R214:R245" si="177">+(P214-G214)^2</f>
        <v>4.7276365126579373E-3</v>
      </c>
      <c r="S214" s="6">
        <f t="shared" si="159"/>
        <v>0.1</v>
      </c>
      <c r="Z214">
        <f t="shared" si="167"/>
        <v>3769</v>
      </c>
      <c r="AA214" s="141">
        <f t="shared" si="168"/>
        <v>1.4421077323065815E-2</v>
      </c>
      <c r="AB214" s="141">
        <f t="shared" ref="AB214:AB245" si="178">IF(S214&lt;&gt;0,G214-AH214, -9999)</f>
        <v>7.8616333243733655E-2</v>
      </c>
      <c r="AC214" s="141">
        <f t="shared" ref="AC214:AC245" si="179">+G214-P214</f>
        <v>-6.8757810557477303E-2</v>
      </c>
      <c r="AD214" s="141">
        <f t="shared" ref="AD214:AD245" si="180">IF(S214&lt;&gt;0,G214-AA214, -9999)</f>
        <v>-2.2812773184047314E-3</v>
      </c>
      <c r="AE214" s="141">
        <f t="shared" ref="AE214:AE245" si="181">+(G214-AA214)^2*S214</f>
        <v>5.2042262034678823E-7</v>
      </c>
      <c r="AF214">
        <f t="shared" ref="AF214:AF245" si="182">IF(S214&lt;&gt;0,G214-P214, -9999)</f>
        <v>-6.8757810557477303E-2</v>
      </c>
      <c r="AG214" s="153"/>
      <c r="AH214">
        <f t="shared" si="169"/>
        <v>-6.6476533239072572E-2</v>
      </c>
      <c r="AI214">
        <f t="shared" si="170"/>
        <v>0.41358053865520128</v>
      </c>
      <c r="AJ214">
        <f t="shared" si="171"/>
        <v>-0.9925005001008701</v>
      </c>
      <c r="AK214">
        <f t="shared" si="172"/>
        <v>8.9877641999917005E-2</v>
      </c>
      <c r="AL214">
        <f t="shared" si="173"/>
        <v>-0.15208166749796548</v>
      </c>
      <c r="AM214">
        <f t="shared" si="174"/>
        <v>-7.6187734839239588E-2</v>
      </c>
      <c r="AN214" s="141">
        <f t="shared" si="162"/>
        <v>12.267044227080149</v>
      </c>
      <c r="AO214" s="141">
        <f t="shared" si="162"/>
        <v>12.258144385667213</v>
      </c>
      <c r="AP214" s="141">
        <f t="shared" si="162"/>
        <v>12.273849113231496</v>
      </c>
      <c r="AQ214" s="141">
        <f t="shared" si="162"/>
        <v>12.24608345827062</v>
      </c>
      <c r="AR214" s="141">
        <f t="shared" si="162"/>
        <v>12.295014837739705</v>
      </c>
      <c r="AS214" s="141">
        <f t="shared" si="162"/>
        <v>12.208248952463183</v>
      </c>
      <c r="AT214" s="141">
        <f t="shared" si="162"/>
        <v>12.360658100933419</v>
      </c>
      <c r="AU214" s="141">
        <f t="shared" si="175"/>
        <v>12.087065438131413</v>
      </c>
    </row>
    <row r="215" spans="1:48" x14ac:dyDescent="0.2">
      <c r="A215" s="19" t="s">
        <v>99</v>
      </c>
      <c r="B215" s="19"/>
      <c r="C215" s="15">
        <v>46210.758000000002</v>
      </c>
      <c r="D215" s="15"/>
      <c r="E215">
        <f t="shared" si="163"/>
        <v>3773.0069876352227</v>
      </c>
      <c r="F215">
        <f t="shared" si="164"/>
        <v>3773</v>
      </c>
      <c r="G215">
        <f t="shared" si="176"/>
        <v>1.211660000262782E-2</v>
      </c>
      <c r="I215">
        <f>+C215-(C$7+F215*C$8)</f>
        <v>1.211660000262782E-2</v>
      </c>
      <c r="P215">
        <f t="shared" si="165"/>
        <v>8.0987175518275611E-2</v>
      </c>
      <c r="Q215" s="2">
        <f t="shared" si="166"/>
        <v>31192.258000000002</v>
      </c>
      <c r="R215">
        <f t="shared" si="177"/>
        <v>4.7431561718565447E-3</v>
      </c>
      <c r="S215" s="6">
        <f t="shared" si="159"/>
        <v>0.1</v>
      </c>
      <c r="Z215">
        <f t="shared" si="167"/>
        <v>3773</v>
      </c>
      <c r="AA215" s="141">
        <f t="shared" si="168"/>
        <v>1.4489161163487058E-2</v>
      </c>
      <c r="AB215" s="141">
        <f t="shared" si="178"/>
        <v>7.8614614357416374E-2</v>
      </c>
      <c r="AC215" s="141">
        <f t="shared" si="179"/>
        <v>-6.8870575515647792E-2</v>
      </c>
      <c r="AD215" s="141">
        <f t="shared" si="180"/>
        <v>-2.3725611608592378E-3</v>
      </c>
      <c r="AE215" s="141">
        <f t="shared" si="181"/>
        <v>5.6290464620177348E-7</v>
      </c>
      <c r="AF215">
        <f t="shared" si="182"/>
        <v>-6.8870575515647792E-2</v>
      </c>
      <c r="AG215" s="153"/>
      <c r="AH215">
        <f t="shared" si="169"/>
        <v>-6.6498014354788554E-2</v>
      </c>
      <c r="AI215">
        <f t="shared" si="170"/>
        <v>0.41352776329636898</v>
      </c>
      <c r="AJ215">
        <f t="shared" si="171"/>
        <v>-0.9925722449527572</v>
      </c>
      <c r="AK215">
        <f t="shared" si="172"/>
        <v>8.9532623949202597E-2</v>
      </c>
      <c r="AL215">
        <f t="shared" si="173"/>
        <v>-0.1514933471247597</v>
      </c>
      <c r="AM215">
        <f t="shared" si="174"/>
        <v>-7.5891873801091775E-2</v>
      </c>
      <c r="AN215" s="141">
        <f t="shared" si="162"/>
        <v>12.268189424849817</v>
      </c>
      <c r="AO215" s="141">
        <f t="shared" si="162"/>
        <v>12.259300318456736</v>
      </c>
      <c r="AP215" s="141">
        <f t="shared" si="162"/>
        <v>12.274980557906749</v>
      </c>
      <c r="AQ215" s="141">
        <f t="shared" si="162"/>
        <v>12.247268336178006</v>
      </c>
      <c r="AR215" s="141">
        <f t="shared" si="162"/>
        <v>12.29608875543056</v>
      </c>
      <c r="AS215" s="141">
        <f t="shared" si="162"/>
        <v>12.209553208976532</v>
      </c>
      <c r="AT215" s="141">
        <f t="shared" si="162"/>
        <v>12.36150953212103</v>
      </c>
      <c r="AU215" s="141">
        <f t="shared" si="175"/>
        <v>12.088864214333025</v>
      </c>
    </row>
    <row r="216" spans="1:48" x14ac:dyDescent="0.2">
      <c r="A216" s="19" t="s">
        <v>99</v>
      </c>
      <c r="B216" s="19"/>
      <c r="C216" s="15">
        <v>46210.76</v>
      </c>
      <c r="D216" s="15"/>
      <c r="E216">
        <f t="shared" si="163"/>
        <v>3773.0081410339026</v>
      </c>
      <c r="F216">
        <f t="shared" si="164"/>
        <v>3773</v>
      </c>
      <c r="G216">
        <f t="shared" si="176"/>
        <v>1.4116600003035273E-2</v>
      </c>
      <c r="I216">
        <f>+C216-(C$7+F216*C$8)</f>
        <v>1.4116600003035273E-2</v>
      </c>
      <c r="P216">
        <f t="shared" si="165"/>
        <v>8.0987175518275611E-2</v>
      </c>
      <c r="Q216" s="2">
        <f t="shared" si="166"/>
        <v>31192.260000000002</v>
      </c>
      <c r="R216">
        <f t="shared" si="177"/>
        <v>4.4716738697394608E-3</v>
      </c>
      <c r="S216" s="6">
        <f t="shared" si="159"/>
        <v>0.1</v>
      </c>
      <c r="Z216">
        <f t="shared" si="167"/>
        <v>3773</v>
      </c>
      <c r="AA216" s="141">
        <f t="shared" si="168"/>
        <v>1.4489161163487058E-2</v>
      </c>
      <c r="AB216" s="141">
        <f t="shared" si="178"/>
        <v>8.0614614357823827E-2</v>
      </c>
      <c r="AC216" s="141">
        <f t="shared" si="179"/>
        <v>-6.6870575515240338E-2</v>
      </c>
      <c r="AD216" s="141">
        <f t="shared" si="180"/>
        <v>-3.7256116045178422E-4</v>
      </c>
      <c r="AE216" s="141">
        <f t="shared" si="181"/>
        <v>1.3880181827718011E-8</v>
      </c>
      <c r="AF216">
        <f t="shared" si="182"/>
        <v>-6.6870575515240338E-2</v>
      </c>
      <c r="AG216" s="153"/>
      <c r="AH216">
        <f t="shared" si="169"/>
        <v>-6.6498014354788554E-2</v>
      </c>
      <c r="AI216">
        <f t="shared" si="170"/>
        <v>0.41352776329636898</v>
      </c>
      <c r="AJ216">
        <f t="shared" si="171"/>
        <v>-0.9925722449527572</v>
      </c>
      <c r="AK216">
        <f t="shared" si="172"/>
        <v>8.9532623949202597E-2</v>
      </c>
      <c r="AL216">
        <f t="shared" si="173"/>
        <v>-0.1514933471247597</v>
      </c>
      <c r="AM216">
        <f t="shared" si="174"/>
        <v>-7.5891873801091775E-2</v>
      </c>
      <c r="AN216" s="141">
        <f t="shared" si="162"/>
        <v>12.268189424849817</v>
      </c>
      <c r="AO216" s="141">
        <f t="shared" si="162"/>
        <v>12.259300318456736</v>
      </c>
      <c r="AP216" s="141">
        <f t="shared" si="162"/>
        <v>12.274980557906749</v>
      </c>
      <c r="AQ216" s="141">
        <f t="shared" si="162"/>
        <v>12.247268336178006</v>
      </c>
      <c r="AR216" s="141">
        <f t="shared" si="162"/>
        <v>12.29608875543056</v>
      </c>
      <c r="AS216" s="141">
        <f t="shared" si="162"/>
        <v>12.209553208976532</v>
      </c>
      <c r="AT216" s="141">
        <f t="shared" si="162"/>
        <v>12.36150953212103</v>
      </c>
      <c r="AU216" s="141">
        <f t="shared" si="175"/>
        <v>12.088864214333025</v>
      </c>
    </row>
    <row r="217" spans="1:48" x14ac:dyDescent="0.2">
      <c r="A217" s="19" t="s">
        <v>122</v>
      </c>
      <c r="B217" s="19"/>
      <c r="C217" s="15">
        <v>46212.49</v>
      </c>
      <c r="D217" s="15"/>
      <c r="E217">
        <f t="shared" si="163"/>
        <v>3774.005830891685</v>
      </c>
      <c r="F217">
        <f t="shared" si="164"/>
        <v>3774</v>
      </c>
      <c r="G217">
        <f t="shared" si="176"/>
        <v>1.011080000171205E-2</v>
      </c>
      <c r="I217">
        <f>+G217</f>
        <v>1.011080000171205E-2</v>
      </c>
      <c r="P217">
        <f t="shared" si="165"/>
        <v>8.1009570871589207E-2</v>
      </c>
      <c r="Q217" s="2">
        <f t="shared" si="166"/>
        <v>31193.989999999998</v>
      </c>
      <c r="R217">
        <f t="shared" si="177"/>
        <v>5.0266357108593417E-3</v>
      </c>
      <c r="S217" s="6">
        <f t="shared" si="159"/>
        <v>0.1</v>
      </c>
      <c r="Z217">
        <f t="shared" si="167"/>
        <v>3774</v>
      </c>
      <c r="AA217" s="141">
        <f t="shared" si="168"/>
        <v>1.4506200530434749E-2</v>
      </c>
      <c r="AB217" s="141">
        <f t="shared" si="178"/>
        <v>7.6614170342866508E-2</v>
      </c>
      <c r="AC217" s="141">
        <f t="shared" si="179"/>
        <v>-7.0898770869877156E-2</v>
      </c>
      <c r="AD217" s="141">
        <f t="shared" si="180"/>
        <v>-4.3954005287226983E-3</v>
      </c>
      <c r="AE217" s="141">
        <f t="shared" si="181"/>
        <v>1.9319545807895777E-6</v>
      </c>
      <c r="AF217">
        <f t="shared" si="182"/>
        <v>-7.0898770869877156E-2</v>
      </c>
      <c r="AG217" s="153"/>
      <c r="AH217">
        <f t="shared" si="169"/>
        <v>-6.6503370341154458E-2</v>
      </c>
      <c r="AI217">
        <f t="shared" si="170"/>
        <v>0.41351460386022076</v>
      </c>
      <c r="AJ217">
        <f t="shared" si="171"/>
        <v>-0.99259012383673684</v>
      </c>
      <c r="AK217">
        <f t="shared" si="172"/>
        <v>8.9446382208311442E-2</v>
      </c>
      <c r="AL217">
        <f t="shared" si="173"/>
        <v>-0.15134629707227537</v>
      </c>
      <c r="AM217">
        <f t="shared" si="174"/>
        <v>-7.5817925714329173E-2</v>
      </c>
      <c r="AN217" s="141">
        <f t="shared" si="162"/>
        <v>12.26847568862496</v>
      </c>
      <c r="AO217" s="141">
        <f t="shared" si="162"/>
        <v>12.259589298460792</v>
      </c>
      <c r="AP217" s="141">
        <f t="shared" si="162"/>
        <v>12.275263364649819</v>
      </c>
      <c r="AQ217" s="141">
        <f t="shared" si="162"/>
        <v>12.247564579727277</v>
      </c>
      <c r="AR217" s="141">
        <f t="shared" si="162"/>
        <v>12.296357142779792</v>
      </c>
      <c r="AS217" s="141">
        <f t="shared" si="162"/>
        <v>12.209879339558787</v>
      </c>
      <c r="AT217" s="141">
        <f t="shared" si="162"/>
        <v>12.361722251959101</v>
      </c>
      <c r="AU217" s="141">
        <f t="shared" si="175"/>
        <v>12.089313908383428</v>
      </c>
    </row>
    <row r="218" spans="1:48" x14ac:dyDescent="0.2">
      <c r="A218" s="150" t="s">
        <v>849</v>
      </c>
      <c r="B218" s="151" t="s">
        <v>84</v>
      </c>
      <c r="C218" s="152">
        <v>46212.493999999999</v>
      </c>
      <c r="D218" s="152" t="s">
        <v>163</v>
      </c>
      <c r="E218">
        <f t="shared" si="163"/>
        <v>3774.0081376890444</v>
      </c>
      <c r="F218">
        <f t="shared" si="164"/>
        <v>3774</v>
      </c>
      <c r="G218">
        <f t="shared" si="176"/>
        <v>1.4110800002526958E-2</v>
      </c>
      <c r="I218">
        <f>+C218-(C$7+F218*C$8)</f>
        <v>1.4110800002526958E-2</v>
      </c>
      <c r="P218">
        <f t="shared" si="165"/>
        <v>8.1009570871589207E-2</v>
      </c>
      <c r="Q218" s="2">
        <f t="shared" si="166"/>
        <v>31193.993999999999</v>
      </c>
      <c r="R218">
        <f t="shared" si="177"/>
        <v>4.4754455437912921E-3</v>
      </c>
      <c r="S218" s="6">
        <f t="shared" si="159"/>
        <v>0.1</v>
      </c>
      <c r="Z218">
        <f t="shared" si="167"/>
        <v>3774</v>
      </c>
      <c r="AA218" s="141">
        <f t="shared" si="168"/>
        <v>1.4506200530434749E-2</v>
      </c>
      <c r="AB218" s="141">
        <f t="shared" si="178"/>
        <v>8.0614170343681416E-2</v>
      </c>
      <c r="AC218" s="141">
        <f t="shared" si="179"/>
        <v>-6.6898770869062249E-2</v>
      </c>
      <c r="AD218" s="141">
        <f t="shared" si="180"/>
        <v>-3.9540052790779101E-4</v>
      </c>
      <c r="AE218" s="141">
        <f t="shared" si="181"/>
        <v>1.5634157746975983E-8</v>
      </c>
      <c r="AF218">
        <f t="shared" si="182"/>
        <v>-6.6898770869062249E-2</v>
      </c>
      <c r="AG218" s="153"/>
      <c r="AH218">
        <f t="shared" si="169"/>
        <v>-6.6503370341154458E-2</v>
      </c>
      <c r="AI218">
        <f t="shared" si="170"/>
        <v>0.41351460386022076</v>
      </c>
      <c r="AJ218">
        <f t="shared" si="171"/>
        <v>-0.99259012383673684</v>
      </c>
      <c r="AK218">
        <f t="shared" si="172"/>
        <v>8.9446382208311442E-2</v>
      </c>
      <c r="AL218">
        <f t="shared" si="173"/>
        <v>-0.15134629707227537</v>
      </c>
      <c r="AM218">
        <f t="shared" si="174"/>
        <v>-7.5817925714329173E-2</v>
      </c>
      <c r="AN218" s="141">
        <f t="shared" si="162"/>
        <v>12.26847568862496</v>
      </c>
      <c r="AO218" s="141">
        <f t="shared" si="162"/>
        <v>12.259589298460792</v>
      </c>
      <c r="AP218" s="141">
        <f t="shared" si="162"/>
        <v>12.275263364649819</v>
      </c>
      <c r="AQ218" s="141">
        <f t="shared" si="162"/>
        <v>12.247564579727277</v>
      </c>
      <c r="AR218" s="141">
        <f t="shared" si="162"/>
        <v>12.296357142779792</v>
      </c>
      <c r="AS218" s="141">
        <f t="shared" si="162"/>
        <v>12.209879339558787</v>
      </c>
      <c r="AT218" s="141">
        <f t="shared" si="162"/>
        <v>12.361722251959101</v>
      </c>
      <c r="AU218" s="141">
        <f t="shared" si="175"/>
        <v>12.089313908383428</v>
      </c>
    </row>
    <row r="219" spans="1:48" x14ac:dyDescent="0.2">
      <c r="A219" s="19" t="s">
        <v>122</v>
      </c>
      <c r="B219" s="19"/>
      <c r="C219" s="15">
        <v>46264.504000000001</v>
      </c>
      <c r="D219" s="15"/>
      <c r="E219">
        <f t="shared" si="163"/>
        <v>3804.0022703499631</v>
      </c>
      <c r="F219">
        <f t="shared" si="164"/>
        <v>3804</v>
      </c>
      <c r="G219">
        <f t="shared" si="176"/>
        <v>3.9367999997921288E-3</v>
      </c>
      <c r="I219">
        <f>+G219</f>
        <v>3.9367999997921288E-3</v>
      </c>
      <c r="P219">
        <f t="shared" si="165"/>
        <v>8.1682196726946835E-2</v>
      </c>
      <c r="Q219" s="2">
        <f t="shared" si="166"/>
        <v>31246.004000000001</v>
      </c>
      <c r="R219">
        <f t="shared" si="177"/>
        <v>6.0443467122626776E-3</v>
      </c>
      <c r="S219" s="6">
        <f t="shared" si="159"/>
        <v>0.1</v>
      </c>
      <c r="Z219">
        <f t="shared" si="167"/>
        <v>3804</v>
      </c>
      <c r="AA219" s="141">
        <f t="shared" si="168"/>
        <v>1.5020802299870142E-2</v>
      </c>
      <c r="AB219" s="141">
        <f t="shared" si="178"/>
        <v>7.0598194426868821E-2</v>
      </c>
      <c r="AC219" s="141">
        <f t="shared" si="179"/>
        <v>-7.7745396727154706E-2</v>
      </c>
      <c r="AD219" s="141">
        <f t="shared" si="180"/>
        <v>-1.1084002300078014E-2</v>
      </c>
      <c r="AE219" s="141">
        <f t="shared" si="181"/>
        <v>1.2285510698813469E-5</v>
      </c>
      <c r="AF219">
        <f t="shared" si="182"/>
        <v>-7.7745396727154706E-2</v>
      </c>
      <c r="AG219" s="153"/>
      <c r="AH219">
        <f t="shared" si="169"/>
        <v>-6.6661394427076692E-2</v>
      </c>
      <c r="AI219">
        <f t="shared" si="170"/>
        <v>0.41312619989199617</v>
      </c>
      <c r="AJ219">
        <f t="shared" si="171"/>
        <v>-0.99311585984635375</v>
      </c>
      <c r="AK219">
        <f t="shared" si="172"/>
        <v>8.6861486990379794E-2</v>
      </c>
      <c r="AL219">
        <f t="shared" si="173"/>
        <v>-0.14694032992329012</v>
      </c>
      <c r="AM219">
        <f t="shared" si="174"/>
        <v>-7.3602645026889388E-2</v>
      </c>
      <c r="AN219" s="141">
        <f t="shared" si="162"/>
        <v>12.277057014852788</v>
      </c>
      <c r="AO219" s="141">
        <f t="shared" si="162"/>
        <v>12.268258154106988</v>
      </c>
      <c r="AP219" s="141">
        <f t="shared" si="162"/>
        <v>12.283737508941842</v>
      </c>
      <c r="AQ219" s="141">
        <f t="shared" si="162"/>
        <v>12.256456373905161</v>
      </c>
      <c r="AR219" s="141">
        <f t="shared" si="162"/>
        <v>12.304391768284072</v>
      </c>
      <c r="AS219" s="141">
        <f t="shared" si="162"/>
        <v>12.21967551905613</v>
      </c>
      <c r="AT219" s="141">
        <f t="shared" si="162"/>
        <v>12.368078447126553</v>
      </c>
      <c r="AU219" s="141">
        <f t="shared" si="175"/>
        <v>12.102804729895517</v>
      </c>
    </row>
    <row r="220" spans="1:48" x14ac:dyDescent="0.2">
      <c r="A220" s="19" t="s">
        <v>122</v>
      </c>
      <c r="B220" s="19"/>
      <c r="C220" s="15">
        <v>46264.514000000003</v>
      </c>
      <c r="D220" s="15"/>
      <c r="E220">
        <f t="shared" si="163"/>
        <v>3804.0080373433616</v>
      </c>
      <c r="F220">
        <f t="shared" si="164"/>
        <v>3804</v>
      </c>
      <c r="G220">
        <f t="shared" si="176"/>
        <v>1.3936800001829397E-2</v>
      </c>
      <c r="I220">
        <f>+G220</f>
        <v>1.3936800001829397E-2</v>
      </c>
      <c r="P220">
        <f t="shared" si="165"/>
        <v>8.1682196726946835E-2</v>
      </c>
      <c r="Q220" s="2">
        <f t="shared" si="166"/>
        <v>31246.014000000003</v>
      </c>
      <c r="R220">
        <f t="shared" si="177"/>
        <v>4.5894387774435526E-3</v>
      </c>
      <c r="S220" s="6">
        <f t="shared" si="159"/>
        <v>0.1</v>
      </c>
      <c r="Z220">
        <f t="shared" si="167"/>
        <v>3804</v>
      </c>
      <c r="AA220" s="141">
        <f t="shared" si="168"/>
        <v>1.5020802299870142E-2</v>
      </c>
      <c r="AB220" s="141">
        <f t="shared" si="178"/>
        <v>8.0598194428906089E-2</v>
      </c>
      <c r="AC220" s="141">
        <f t="shared" si="179"/>
        <v>-6.7745396725117438E-2</v>
      </c>
      <c r="AD220" s="141">
        <f t="shared" si="180"/>
        <v>-1.0840022980407454E-3</v>
      </c>
      <c r="AE220" s="141">
        <f t="shared" si="181"/>
        <v>1.1750609821576172E-7</v>
      </c>
      <c r="AF220">
        <f t="shared" si="182"/>
        <v>-6.7745396725117438E-2</v>
      </c>
      <c r="AG220" s="153"/>
      <c r="AH220">
        <f t="shared" si="169"/>
        <v>-6.6661394427076692E-2</v>
      </c>
      <c r="AI220">
        <f t="shared" si="170"/>
        <v>0.41312619989199617</v>
      </c>
      <c r="AJ220">
        <f t="shared" si="171"/>
        <v>-0.99311585984635375</v>
      </c>
      <c r="AK220">
        <f t="shared" si="172"/>
        <v>8.6861486990379794E-2</v>
      </c>
      <c r="AL220">
        <f t="shared" si="173"/>
        <v>-0.14694032992329012</v>
      </c>
      <c r="AM220">
        <f t="shared" si="174"/>
        <v>-7.3602645026889388E-2</v>
      </c>
      <c r="AN220" s="141">
        <f t="shared" si="162"/>
        <v>12.277057014852788</v>
      </c>
      <c r="AO220" s="141">
        <f t="shared" si="162"/>
        <v>12.268258154106988</v>
      </c>
      <c r="AP220" s="141">
        <f t="shared" si="162"/>
        <v>12.283737508941842</v>
      </c>
      <c r="AQ220" s="141">
        <f t="shared" si="162"/>
        <v>12.256456373905161</v>
      </c>
      <c r="AR220" s="141">
        <f t="shared" si="162"/>
        <v>12.304391768284072</v>
      </c>
      <c r="AS220" s="141">
        <f t="shared" si="162"/>
        <v>12.21967551905613</v>
      </c>
      <c r="AT220" s="141">
        <f t="shared" si="162"/>
        <v>12.368078447126553</v>
      </c>
      <c r="AU220" s="141">
        <f t="shared" si="175"/>
        <v>12.102804729895517</v>
      </c>
    </row>
    <row r="221" spans="1:48" x14ac:dyDescent="0.2">
      <c r="A221" s="19" t="s">
        <v>99</v>
      </c>
      <c r="B221" s="19"/>
      <c r="C221" s="15">
        <v>46269.716999999997</v>
      </c>
      <c r="D221" s="15"/>
      <c r="E221">
        <f t="shared" si="163"/>
        <v>3807.0086040081296</v>
      </c>
      <c r="F221">
        <f t="shared" si="164"/>
        <v>3807</v>
      </c>
      <c r="G221">
        <f t="shared" si="176"/>
        <v>1.4919399996870197E-2</v>
      </c>
      <c r="I221">
        <f>+C221-(C$7+F221*C$8)</f>
        <v>1.4919399996870197E-2</v>
      </c>
      <c r="P221">
        <f t="shared" si="165"/>
        <v>8.1749540775212723E-2</v>
      </c>
      <c r="Q221" s="2">
        <f t="shared" si="166"/>
        <v>31251.216999999997</v>
      </c>
      <c r="R221">
        <f t="shared" si="177"/>
        <v>4.4662677164530803E-3</v>
      </c>
      <c r="S221" s="6">
        <f t="shared" si="159"/>
        <v>0.1</v>
      </c>
      <c r="Z221">
        <f t="shared" si="167"/>
        <v>3807</v>
      </c>
      <c r="AA221" s="141">
        <f t="shared" si="168"/>
        <v>1.507262632098573E-2</v>
      </c>
      <c r="AB221" s="141">
        <f t="shared" si="178"/>
        <v>8.1596314451097191E-2</v>
      </c>
      <c r="AC221" s="141">
        <f t="shared" si="179"/>
        <v>-6.6830140778342526E-2</v>
      </c>
      <c r="AD221" s="141">
        <f t="shared" si="180"/>
        <v>-1.5322632411553239E-4</v>
      </c>
      <c r="AE221" s="141">
        <f t="shared" si="181"/>
        <v>2.3478306401958186E-9</v>
      </c>
      <c r="AF221">
        <f t="shared" si="182"/>
        <v>-6.6830140778342526E-2</v>
      </c>
      <c r="AG221" s="153"/>
      <c r="AH221">
        <f t="shared" si="169"/>
        <v>-6.6676914454226993E-2</v>
      </c>
      <c r="AI221">
        <f t="shared" si="170"/>
        <v>0.41308803651575854</v>
      </c>
      <c r="AJ221">
        <f t="shared" si="171"/>
        <v>-0.99316730516443796</v>
      </c>
      <c r="AK221">
        <f t="shared" si="172"/>
        <v>8.6603246442968546E-2</v>
      </c>
      <c r="AL221">
        <f t="shared" si="173"/>
        <v>-0.14650031684551279</v>
      </c>
      <c r="AM221">
        <f t="shared" si="174"/>
        <v>-7.3381450213971952E-2</v>
      </c>
      <c r="AN221" s="141">
        <f t="shared" ref="AN221:AT230" si="183">$AU221+$AB$7*SIN(AO221)</f>
        <v>12.2779144511968</v>
      </c>
      <c r="AO221" s="141">
        <f t="shared" si="183"/>
        <v>12.269124986728322</v>
      </c>
      <c r="AP221" s="141">
        <f t="shared" si="183"/>
        <v>12.284583859528729</v>
      </c>
      <c r="AQ221" s="141">
        <f t="shared" si="183"/>
        <v>12.257346031950568</v>
      </c>
      <c r="AR221" s="141">
        <f t="shared" si="183"/>
        <v>12.305193435354814</v>
      </c>
      <c r="AS221" s="141">
        <f t="shared" si="183"/>
        <v>12.220656432033218</v>
      </c>
      <c r="AT221" s="141">
        <f t="shared" si="183"/>
        <v>12.368711389758495</v>
      </c>
      <c r="AU221" s="141">
        <f t="shared" si="175"/>
        <v>12.104153812046727</v>
      </c>
    </row>
    <row r="222" spans="1:48" x14ac:dyDescent="0.2">
      <c r="A222" s="19" t="s">
        <v>122</v>
      </c>
      <c r="B222" s="19"/>
      <c r="C222" s="15">
        <v>46271.451999999997</v>
      </c>
      <c r="D222" s="15"/>
      <c r="E222">
        <f t="shared" si="163"/>
        <v>3808.0091773626136</v>
      </c>
      <c r="F222">
        <f t="shared" si="164"/>
        <v>3808</v>
      </c>
      <c r="G222">
        <f t="shared" si="176"/>
        <v>1.5913600000203587E-2</v>
      </c>
      <c r="I222">
        <f>+G222</f>
        <v>1.5913600000203587E-2</v>
      </c>
      <c r="P222">
        <f t="shared" si="165"/>
        <v>8.1771992082724773E-2</v>
      </c>
      <c r="Q222" s="2">
        <f t="shared" si="166"/>
        <v>31252.951999999997</v>
      </c>
      <c r="R222">
        <f t="shared" si="177"/>
        <v>4.337327807695089E-3</v>
      </c>
      <c r="S222" s="6">
        <f t="shared" si="159"/>
        <v>0.1</v>
      </c>
      <c r="Z222">
        <f t="shared" si="167"/>
        <v>3808</v>
      </c>
      <c r="AA222" s="141">
        <f t="shared" si="168"/>
        <v>1.5089915683281621E-2</v>
      </c>
      <c r="AB222" s="141">
        <f t="shared" si="178"/>
        <v>8.2595676399646739E-2</v>
      </c>
      <c r="AC222" s="141">
        <f t="shared" si="179"/>
        <v>-6.5858392082521186E-2</v>
      </c>
      <c r="AD222" s="141">
        <f t="shared" si="180"/>
        <v>8.2368431692196598E-4</v>
      </c>
      <c r="AE222" s="141">
        <f t="shared" si="181"/>
        <v>6.7845585394320572E-8</v>
      </c>
      <c r="AF222">
        <f t="shared" si="182"/>
        <v>-6.5858392082521186E-2</v>
      </c>
      <c r="AG222" s="153"/>
      <c r="AH222">
        <f t="shared" si="169"/>
        <v>-6.6682076399443152E-2</v>
      </c>
      <c r="AI222">
        <f t="shared" si="170"/>
        <v>0.41307534266261636</v>
      </c>
      <c r="AJ222">
        <f t="shared" si="171"/>
        <v>-0.9931844081510165</v>
      </c>
      <c r="AK222">
        <f t="shared" si="172"/>
        <v>8.6517176241391103E-2</v>
      </c>
      <c r="AL222">
        <f t="shared" si="173"/>
        <v>-0.14635366917769177</v>
      </c>
      <c r="AM222">
        <f t="shared" si="174"/>
        <v>-7.330773193966747E-2</v>
      </c>
      <c r="AN222" s="141">
        <f t="shared" si="183"/>
        <v>12.278200235379749</v>
      </c>
      <c r="AO222" s="141">
        <f t="shared" si="183"/>
        <v>12.269413928995297</v>
      </c>
      <c r="AP222" s="141">
        <f t="shared" si="183"/>
        <v>12.284865933688161</v>
      </c>
      <c r="AQ222" s="141">
        <f t="shared" si="183"/>
        <v>12.257642604001745</v>
      </c>
      <c r="AR222" s="141">
        <f t="shared" si="183"/>
        <v>12.305460585724582</v>
      </c>
      <c r="AS222" s="141">
        <f t="shared" si="183"/>
        <v>12.220983454930288</v>
      </c>
      <c r="AT222" s="141">
        <f t="shared" si="183"/>
        <v>12.36892226357126</v>
      </c>
      <c r="AU222" s="141">
        <f t="shared" si="175"/>
        <v>12.104603506097131</v>
      </c>
    </row>
    <row r="223" spans="1:48" x14ac:dyDescent="0.2">
      <c r="A223" s="150" t="s">
        <v>849</v>
      </c>
      <c r="B223" s="151" t="s">
        <v>84</v>
      </c>
      <c r="C223" s="152">
        <v>46271.453000000001</v>
      </c>
      <c r="D223" s="152" t="s">
        <v>163</v>
      </c>
      <c r="E223">
        <f t="shared" si="163"/>
        <v>3808.0097540619554</v>
      </c>
      <c r="F223">
        <f t="shared" si="164"/>
        <v>3808</v>
      </c>
      <c r="G223">
        <f t="shared" si="176"/>
        <v>1.6913600004045293E-2</v>
      </c>
      <c r="I223">
        <f>+C223-(C$7+F223*C$8)</f>
        <v>1.6913600004045293E-2</v>
      </c>
      <c r="P223">
        <f t="shared" si="165"/>
        <v>8.1771992082724773E-2</v>
      </c>
      <c r="Q223" s="2">
        <f t="shared" si="166"/>
        <v>31252.953000000001</v>
      </c>
      <c r="R223">
        <f t="shared" si="177"/>
        <v>4.2066110230317135E-3</v>
      </c>
      <c r="S223" s="6">
        <f t="shared" si="159"/>
        <v>0.1</v>
      </c>
      <c r="Z223">
        <f t="shared" si="167"/>
        <v>3808</v>
      </c>
      <c r="AA223" s="141">
        <f t="shared" si="168"/>
        <v>1.5089915683281621E-2</v>
      </c>
      <c r="AB223" s="141">
        <f t="shared" si="178"/>
        <v>8.3595676403488445E-2</v>
      </c>
      <c r="AC223" s="141">
        <f t="shared" si="179"/>
        <v>-6.485839207867948E-2</v>
      </c>
      <c r="AD223" s="141">
        <f t="shared" si="180"/>
        <v>1.8236843207636716E-3</v>
      </c>
      <c r="AE223" s="141">
        <f t="shared" si="181"/>
        <v>3.3258245017992544E-7</v>
      </c>
      <c r="AF223">
        <f t="shared" si="182"/>
        <v>-6.485839207867948E-2</v>
      </c>
      <c r="AG223" s="153"/>
      <c r="AH223">
        <f t="shared" si="169"/>
        <v>-6.6682076399443152E-2</v>
      </c>
      <c r="AI223">
        <f t="shared" si="170"/>
        <v>0.41307534266261636</v>
      </c>
      <c r="AJ223">
        <f t="shared" si="171"/>
        <v>-0.9931844081510165</v>
      </c>
      <c r="AK223">
        <f t="shared" si="172"/>
        <v>8.6517176241391103E-2</v>
      </c>
      <c r="AL223">
        <f t="shared" si="173"/>
        <v>-0.14635366917769177</v>
      </c>
      <c r="AM223">
        <f t="shared" si="174"/>
        <v>-7.330773193966747E-2</v>
      </c>
      <c r="AN223" s="141">
        <f t="shared" si="183"/>
        <v>12.278200235379749</v>
      </c>
      <c r="AO223" s="141">
        <f t="shared" si="183"/>
        <v>12.269413928995297</v>
      </c>
      <c r="AP223" s="141">
        <f t="shared" si="183"/>
        <v>12.284865933688161</v>
      </c>
      <c r="AQ223" s="141">
        <f t="shared" si="183"/>
        <v>12.257642604001745</v>
      </c>
      <c r="AR223" s="141">
        <f t="shared" si="183"/>
        <v>12.305460585724582</v>
      </c>
      <c r="AS223" s="141">
        <f t="shared" si="183"/>
        <v>12.220983454930288</v>
      </c>
      <c r="AT223" s="141">
        <f t="shared" si="183"/>
        <v>12.36892226357126</v>
      </c>
      <c r="AU223" s="141">
        <f t="shared" si="175"/>
        <v>12.104603506097131</v>
      </c>
    </row>
    <row r="224" spans="1:48" x14ac:dyDescent="0.2">
      <c r="A224" s="19" t="s">
        <v>123</v>
      </c>
      <c r="B224" s="19"/>
      <c r="C224" s="15">
        <v>46311.330999999998</v>
      </c>
      <c r="D224" s="15"/>
      <c r="E224">
        <f t="shared" si="163"/>
        <v>3831.0073703329026</v>
      </c>
      <c r="F224">
        <f t="shared" si="164"/>
        <v>3831</v>
      </c>
      <c r="G224">
        <f t="shared" si="176"/>
        <v>1.2780199998815078E-2</v>
      </c>
      <c r="I224">
        <f>+G224</f>
        <v>1.2780199998815078E-2</v>
      </c>
      <c r="P224">
        <f t="shared" si="165"/>
        <v>8.2288826371936713E-2</v>
      </c>
      <c r="Q224" s="2">
        <f t="shared" si="166"/>
        <v>31292.830999999998</v>
      </c>
      <c r="R224">
        <f t="shared" si="177"/>
        <v>4.8314491402782203E-3</v>
      </c>
      <c r="S224" s="6">
        <f t="shared" si="159"/>
        <v>0.1</v>
      </c>
      <c r="Z224">
        <f t="shared" si="167"/>
        <v>3831</v>
      </c>
      <c r="AA224" s="141">
        <f t="shared" si="168"/>
        <v>1.5489596705410974E-2</v>
      </c>
      <c r="AB224" s="141">
        <f t="shared" si="178"/>
        <v>7.9579429665340817E-2</v>
      </c>
      <c r="AC224" s="141">
        <f t="shared" si="179"/>
        <v>-6.9508626373121635E-2</v>
      </c>
      <c r="AD224" s="141">
        <f t="shared" si="180"/>
        <v>-2.7093967065958957E-3</v>
      </c>
      <c r="AE224" s="141">
        <f t="shared" si="181"/>
        <v>7.3408305137126865E-7</v>
      </c>
      <c r="AF224">
        <f t="shared" si="182"/>
        <v>-6.9508626373121635E-2</v>
      </c>
      <c r="AG224" s="153"/>
      <c r="AH224">
        <f t="shared" si="169"/>
        <v>-6.6799229666525739E-2</v>
      </c>
      <c r="AI224">
        <f t="shared" si="170"/>
        <v>0.41278713872327288</v>
      </c>
      <c r="AJ224">
        <f t="shared" si="171"/>
        <v>-0.99357151890289219</v>
      </c>
      <c r="AK224">
        <f t="shared" si="172"/>
        <v>8.4538930242748556E-2</v>
      </c>
      <c r="AL224">
        <f t="shared" si="173"/>
        <v>-0.14298397168419066</v>
      </c>
      <c r="AM224">
        <f t="shared" si="174"/>
        <v>-7.1614036365886508E-2</v>
      </c>
      <c r="AN224" s="141">
        <f t="shared" si="183"/>
        <v>12.284769439357584</v>
      </c>
      <c r="AO224" s="141">
        <f t="shared" si="183"/>
        <v>12.276059354540216</v>
      </c>
      <c r="AP224" s="141">
        <f t="shared" si="183"/>
        <v>12.29134777782623</v>
      </c>
      <c r="AQ224" s="141">
        <f t="shared" si="183"/>
        <v>12.264466436531615</v>
      </c>
      <c r="AR224" s="141">
        <f t="shared" si="183"/>
        <v>12.311595172064729</v>
      </c>
      <c r="AS224" s="141">
        <f t="shared" si="183"/>
        <v>12.2285120977117</v>
      </c>
      <c r="AT224" s="141">
        <f t="shared" si="183"/>
        <v>12.373757706456619</v>
      </c>
      <c r="AU224" s="141">
        <f t="shared" si="175"/>
        <v>12.114946469256399</v>
      </c>
    </row>
    <row r="225" spans="1:48" x14ac:dyDescent="0.2">
      <c r="A225" s="19" t="s">
        <v>123</v>
      </c>
      <c r="B225" s="19"/>
      <c r="C225" s="15">
        <v>46311.334000000003</v>
      </c>
      <c r="D225" s="15"/>
      <c r="E225">
        <f t="shared" si="163"/>
        <v>3831.0091004309243</v>
      </c>
      <c r="F225">
        <f t="shared" si="164"/>
        <v>3831</v>
      </c>
      <c r="G225">
        <f t="shared" si="176"/>
        <v>1.5780200003064238E-2</v>
      </c>
      <c r="I225">
        <f>+G225</f>
        <v>1.5780200003064238E-2</v>
      </c>
      <c r="P225">
        <f t="shared" si="165"/>
        <v>8.2288826371936713E-2</v>
      </c>
      <c r="Q225" s="2">
        <f t="shared" si="166"/>
        <v>31292.834000000003</v>
      </c>
      <c r="R225">
        <f t="shared" si="177"/>
        <v>4.4233973814742792E-3</v>
      </c>
      <c r="S225" s="6">
        <f t="shared" si="159"/>
        <v>0.1</v>
      </c>
      <c r="Z225">
        <f t="shared" si="167"/>
        <v>3831</v>
      </c>
      <c r="AA225" s="141">
        <f t="shared" si="168"/>
        <v>1.5489596705410974E-2</v>
      </c>
      <c r="AB225" s="141">
        <f t="shared" si="178"/>
        <v>8.2579429669589977E-2</v>
      </c>
      <c r="AC225" s="141">
        <f t="shared" si="179"/>
        <v>-6.6508626368872475E-2</v>
      </c>
      <c r="AD225" s="141">
        <f t="shared" si="180"/>
        <v>2.9060329765326354E-4</v>
      </c>
      <c r="AE225" s="141">
        <f t="shared" si="181"/>
        <v>8.4450276606951279E-9</v>
      </c>
      <c r="AF225">
        <f t="shared" si="182"/>
        <v>-6.6508626368872475E-2</v>
      </c>
      <c r="AG225" s="153"/>
      <c r="AH225">
        <f t="shared" si="169"/>
        <v>-6.6799229666525739E-2</v>
      </c>
      <c r="AI225">
        <f t="shared" si="170"/>
        <v>0.41278713872327288</v>
      </c>
      <c r="AJ225">
        <f t="shared" si="171"/>
        <v>-0.99357151890289219</v>
      </c>
      <c r="AK225">
        <f t="shared" si="172"/>
        <v>8.4538930242748556E-2</v>
      </c>
      <c r="AL225">
        <f t="shared" si="173"/>
        <v>-0.14298397168419066</v>
      </c>
      <c r="AM225">
        <f t="shared" si="174"/>
        <v>-7.1614036365886508E-2</v>
      </c>
      <c r="AN225" s="141">
        <f t="shared" si="183"/>
        <v>12.284769439357584</v>
      </c>
      <c r="AO225" s="141">
        <f t="shared" si="183"/>
        <v>12.276059354540216</v>
      </c>
      <c r="AP225" s="141">
        <f t="shared" si="183"/>
        <v>12.29134777782623</v>
      </c>
      <c r="AQ225" s="141">
        <f t="shared" si="183"/>
        <v>12.264466436531615</v>
      </c>
      <c r="AR225" s="141">
        <f t="shared" si="183"/>
        <v>12.311595172064729</v>
      </c>
      <c r="AS225" s="141">
        <f t="shared" si="183"/>
        <v>12.2285120977117</v>
      </c>
      <c r="AT225" s="141">
        <f t="shared" si="183"/>
        <v>12.373757706456619</v>
      </c>
      <c r="AU225" s="141">
        <f t="shared" si="175"/>
        <v>12.114946469256399</v>
      </c>
    </row>
    <row r="226" spans="1:48" x14ac:dyDescent="0.2">
      <c r="A226" s="19" t="s">
        <v>99</v>
      </c>
      <c r="B226" s="19"/>
      <c r="C226" s="15">
        <v>46588.784</v>
      </c>
      <c r="D226" s="15"/>
      <c r="E226">
        <f t="shared" si="163"/>
        <v>3991.0143322473332</v>
      </c>
      <c r="F226">
        <f t="shared" si="164"/>
        <v>3991</v>
      </c>
      <c r="G226">
        <f t="shared" si="176"/>
        <v>2.4852200003806502E-2</v>
      </c>
      <c r="I226">
        <f>+C226-(C$7+F226*C$8)</f>
        <v>2.4852200003806502E-2</v>
      </c>
      <c r="P226">
        <f t="shared" si="165"/>
        <v>8.590828855993822E-2</v>
      </c>
      <c r="Q226" s="2">
        <f t="shared" si="166"/>
        <v>31570.284</v>
      </c>
      <c r="R226">
        <f t="shared" si="177"/>
        <v>3.7278459497741986E-3</v>
      </c>
      <c r="S226" s="6">
        <f t="shared" si="159"/>
        <v>0.1</v>
      </c>
      <c r="Z226">
        <f t="shared" si="167"/>
        <v>3991</v>
      </c>
      <c r="AA226" s="141">
        <f t="shared" si="168"/>
        <v>1.837695384435109E-2</v>
      </c>
      <c r="AB226" s="141">
        <f t="shared" si="178"/>
        <v>9.2383534719393631E-2</v>
      </c>
      <c r="AC226" s="141">
        <f t="shared" si="179"/>
        <v>-6.1056088556131718E-2</v>
      </c>
      <c r="AD226" s="141">
        <f t="shared" si="180"/>
        <v>6.4752461594554112E-3</v>
      </c>
      <c r="AE226" s="141">
        <f t="shared" si="181"/>
        <v>4.192881282554205E-6</v>
      </c>
      <c r="AF226">
        <f t="shared" si="182"/>
        <v>-6.1056088556131718E-2</v>
      </c>
      <c r="AG226" s="153"/>
      <c r="AH226">
        <f t="shared" si="169"/>
        <v>-6.753133471558713E-2</v>
      </c>
      <c r="AI226">
        <f t="shared" si="170"/>
        <v>0.41097831669328866</v>
      </c>
      <c r="AJ226">
        <f t="shared" si="171"/>
        <v>-0.99593755743385304</v>
      </c>
      <c r="AK226">
        <f t="shared" si="172"/>
        <v>7.084653675316363E-2</v>
      </c>
      <c r="AL226">
        <f t="shared" si="173"/>
        <v>-0.11970328312056709</v>
      </c>
      <c r="AM226">
        <f t="shared" si="174"/>
        <v>-5.9923211342628901E-2</v>
      </c>
      <c r="AN226" s="141">
        <f t="shared" si="183"/>
        <v>12.330273475684747</v>
      </c>
      <c r="AO226" s="141">
        <f t="shared" si="183"/>
        <v>12.322282182721999</v>
      </c>
      <c r="AP226" s="141">
        <f t="shared" si="183"/>
        <v>12.336140161952079</v>
      </c>
      <c r="AQ226" s="141">
        <f t="shared" si="183"/>
        <v>12.312078184306653</v>
      </c>
      <c r="AR226" s="141">
        <f t="shared" si="183"/>
        <v>12.353770454276024</v>
      </c>
      <c r="AS226" s="141">
        <f t="shared" si="183"/>
        <v>12.281245045741091</v>
      </c>
      <c r="AT226" s="141">
        <f t="shared" si="183"/>
        <v>12.406662078869214</v>
      </c>
      <c r="AU226" s="141">
        <f t="shared" si="175"/>
        <v>12.18689751732088</v>
      </c>
    </row>
    <row r="227" spans="1:48" x14ac:dyDescent="0.2">
      <c r="A227" s="19" t="s">
        <v>124</v>
      </c>
      <c r="B227" s="19"/>
      <c r="C227" s="15">
        <v>46597.451000000001</v>
      </c>
      <c r="D227" s="15"/>
      <c r="E227">
        <f t="shared" si="163"/>
        <v>3996.0125854250336</v>
      </c>
      <c r="F227">
        <f t="shared" si="164"/>
        <v>3996</v>
      </c>
      <c r="G227">
        <f t="shared" si="176"/>
        <v>2.1823200004291721E-2</v>
      </c>
      <c r="I227">
        <f>+G227</f>
        <v>2.1823200004291721E-2</v>
      </c>
      <c r="P227">
        <f t="shared" si="165"/>
        <v>8.602207560939748E-2</v>
      </c>
      <c r="Q227" s="2">
        <f t="shared" si="166"/>
        <v>31578.951000000001</v>
      </c>
      <c r="R227">
        <f t="shared" si="177"/>
        <v>4.1214956289598436E-3</v>
      </c>
      <c r="S227" s="6">
        <f t="shared" si="159"/>
        <v>0.1</v>
      </c>
      <c r="Z227">
        <f t="shared" si="167"/>
        <v>3996</v>
      </c>
      <c r="AA227" s="141">
        <f t="shared" si="168"/>
        <v>1.8470183888973882E-2</v>
      </c>
      <c r="AB227" s="141">
        <f t="shared" si="178"/>
        <v>8.9375091724715319E-2</v>
      </c>
      <c r="AC227" s="141">
        <f t="shared" si="179"/>
        <v>-6.419887560510576E-2</v>
      </c>
      <c r="AD227" s="141">
        <f t="shared" si="180"/>
        <v>3.3530161153178389E-3</v>
      </c>
      <c r="AE227" s="141">
        <f t="shared" si="181"/>
        <v>1.1242717069581131E-6</v>
      </c>
      <c r="AF227">
        <f t="shared" si="182"/>
        <v>-6.419887560510576E-2</v>
      </c>
      <c r="AG227" s="153"/>
      <c r="AH227">
        <f t="shared" si="169"/>
        <v>-6.7551891720423599E-2</v>
      </c>
      <c r="AI227">
        <f t="shared" si="170"/>
        <v>0.4109272305340389</v>
      </c>
      <c r="AJ227">
        <f t="shared" si="171"/>
        <v>-0.99600242370065339</v>
      </c>
      <c r="AK227">
        <f t="shared" si="172"/>
        <v>7.0420504464905595E-2</v>
      </c>
      <c r="AL227">
        <f t="shared" si="173"/>
        <v>-0.118980026562175</v>
      </c>
      <c r="AM227">
        <f t="shared" si="174"/>
        <v>-5.9560292380376884E-2</v>
      </c>
      <c r="AN227" s="141">
        <f t="shared" si="183"/>
        <v>12.331690246048764</v>
      </c>
      <c r="AO227" s="141">
        <f t="shared" si="183"/>
        <v>12.323726645853261</v>
      </c>
      <c r="AP227" s="141">
        <f t="shared" si="183"/>
        <v>12.337531883191248</v>
      </c>
      <c r="AQ227" s="141">
        <f t="shared" si="183"/>
        <v>12.313569999786681</v>
      </c>
      <c r="AR227" s="141">
        <f t="shared" si="183"/>
        <v>12.355075050671967</v>
      </c>
      <c r="AS227" s="141">
        <f t="shared" si="183"/>
        <v>12.282902556258181</v>
      </c>
      <c r="AT227" s="141">
        <f t="shared" si="183"/>
        <v>12.407670948159554</v>
      </c>
      <c r="AU227" s="141">
        <f t="shared" si="175"/>
        <v>12.189145987572894</v>
      </c>
    </row>
    <row r="228" spans="1:48" x14ac:dyDescent="0.2">
      <c r="A228" s="19" t="s">
        <v>99</v>
      </c>
      <c r="B228" s="19"/>
      <c r="C228" s="15">
        <v>46621.728000000003</v>
      </c>
      <c r="D228" s="15"/>
      <c r="E228">
        <f t="shared" si="163"/>
        <v>4010.0131152963882</v>
      </c>
      <c r="F228">
        <f t="shared" si="164"/>
        <v>4010</v>
      </c>
      <c r="G228">
        <f t="shared" si="176"/>
        <v>2.2742000008292962E-2</v>
      </c>
      <c r="I228">
        <f>+C228-(C$7+F228*C$8)</f>
        <v>2.2742000008292962E-2</v>
      </c>
      <c r="P228">
        <f t="shared" si="165"/>
        <v>8.6340898227542068E-2</v>
      </c>
      <c r="Q228" s="2">
        <f t="shared" si="166"/>
        <v>31603.228000000003</v>
      </c>
      <c r="R228">
        <f t="shared" si="177"/>
        <v>4.0448198547024068E-3</v>
      </c>
      <c r="S228" s="6">
        <f t="shared" si="159"/>
        <v>0.1</v>
      </c>
      <c r="Z228">
        <f t="shared" si="167"/>
        <v>4010</v>
      </c>
      <c r="AA228" s="141">
        <f t="shared" si="168"/>
        <v>1.8732191136174081E-2</v>
      </c>
      <c r="AB228" s="141">
        <f t="shared" si="178"/>
        <v>9.0350707099660948E-2</v>
      </c>
      <c r="AC228" s="141">
        <f t="shared" si="179"/>
        <v>-6.3598898219249106E-2</v>
      </c>
      <c r="AD228" s="141">
        <f t="shared" si="180"/>
        <v>4.0098088721188807E-3</v>
      </c>
      <c r="AE228" s="141">
        <f t="shared" si="181"/>
        <v>1.6078567190923292E-6</v>
      </c>
      <c r="AF228">
        <f t="shared" si="182"/>
        <v>-6.3598898219249106E-2</v>
      </c>
      <c r="AG228" s="153"/>
      <c r="AH228">
        <f t="shared" si="169"/>
        <v>-6.7608707091367987E-2</v>
      </c>
      <c r="AI228">
        <f t="shared" si="170"/>
        <v>0.41078591822997934</v>
      </c>
      <c r="AJ228">
        <f t="shared" si="171"/>
        <v>-0.9961811644569748</v>
      </c>
      <c r="AK228">
        <f t="shared" si="172"/>
        <v>6.9228180817501025E-2</v>
      </c>
      <c r="AL228">
        <f t="shared" si="173"/>
        <v>-0.11695620148225129</v>
      </c>
      <c r="AM228">
        <f t="shared" si="174"/>
        <v>-5.8544851006966166E-2</v>
      </c>
      <c r="AN228" s="141">
        <f t="shared" si="183"/>
        <v>12.335655599654492</v>
      </c>
      <c r="AO228" s="141">
        <f t="shared" si="183"/>
        <v>12.32777118895239</v>
      </c>
      <c r="AP228" s="141">
        <f t="shared" si="183"/>
        <v>12.341426233251632</v>
      </c>
      <c r="AQ228" s="141">
        <f t="shared" si="183"/>
        <v>12.317748332900784</v>
      </c>
      <c r="AR228" s="141">
        <f t="shared" si="183"/>
        <v>12.358723834173952</v>
      </c>
      <c r="AS228" s="141">
        <f t="shared" si="183"/>
        <v>12.287546512821956</v>
      </c>
      <c r="AT228" s="141">
        <f t="shared" si="183"/>
        <v>12.410489924777087</v>
      </c>
      <c r="AU228" s="141">
        <f t="shared" si="175"/>
        <v>12.195441704278537</v>
      </c>
    </row>
    <row r="229" spans="1:48" x14ac:dyDescent="0.2">
      <c r="A229" s="19" t="s">
        <v>125</v>
      </c>
      <c r="B229" s="19"/>
      <c r="C229" s="15">
        <v>46689.343000000001</v>
      </c>
      <c r="D229" s="15"/>
      <c r="E229">
        <f t="shared" si="163"/>
        <v>4049.0066411542589</v>
      </c>
      <c r="F229">
        <f t="shared" si="164"/>
        <v>4049</v>
      </c>
      <c r="G229">
        <f t="shared" si="176"/>
        <v>1.1515800004417542E-2</v>
      </c>
      <c r="I229">
        <f t="shared" ref="I229:I237" si="184">+G229</f>
        <v>1.1515800004417542E-2</v>
      </c>
      <c r="P229">
        <f t="shared" si="165"/>
        <v>8.7230747792578195E-2</v>
      </c>
      <c r="Q229" s="2">
        <f t="shared" si="166"/>
        <v>31670.843000000001</v>
      </c>
      <c r="R229">
        <f t="shared" si="177"/>
        <v>5.7327533185638933E-3</v>
      </c>
      <c r="S229" s="6">
        <f t="shared" si="159"/>
        <v>0.1</v>
      </c>
      <c r="Z229">
        <f t="shared" si="167"/>
        <v>4049</v>
      </c>
      <c r="AA229" s="141">
        <f t="shared" si="168"/>
        <v>1.9469542202405668E-2</v>
      </c>
      <c r="AB229" s="141">
        <f t="shared" si="178"/>
        <v>7.9277005594590069E-2</v>
      </c>
      <c r="AC229" s="141">
        <f t="shared" si="179"/>
        <v>-7.5714947788160653E-2</v>
      </c>
      <c r="AD229" s="141">
        <f t="shared" si="180"/>
        <v>-7.9537421979881257E-3</v>
      </c>
      <c r="AE229" s="141">
        <f t="shared" si="181"/>
        <v>6.3262014952056991E-6</v>
      </c>
      <c r="AF229">
        <f t="shared" si="182"/>
        <v>-7.5714947788160653E-2</v>
      </c>
      <c r="AG229" s="153"/>
      <c r="AH229">
        <f t="shared" si="169"/>
        <v>-6.7761205590172527E-2</v>
      </c>
      <c r="AI229">
        <f t="shared" si="170"/>
        <v>0.41040563830355781</v>
      </c>
      <c r="AJ229">
        <f t="shared" si="171"/>
        <v>-0.9966567641269195</v>
      </c>
      <c r="AK229">
        <f t="shared" si="172"/>
        <v>6.5911029662371237E-2</v>
      </c>
      <c r="AL229">
        <f t="shared" si="173"/>
        <v>-0.11132824315210285</v>
      </c>
      <c r="AM229">
        <f t="shared" si="174"/>
        <v>-5.572168457746015E-2</v>
      </c>
      <c r="AN229" s="141">
        <f t="shared" si="183"/>
        <v>12.346689702857661</v>
      </c>
      <c r="AO229" s="141">
        <f t="shared" si="183"/>
        <v>12.339038587858619</v>
      </c>
      <c r="AP229" s="141">
        <f t="shared" si="183"/>
        <v>12.352255921716155</v>
      </c>
      <c r="AQ229" s="141">
        <f t="shared" si="183"/>
        <v>12.329397600642102</v>
      </c>
      <c r="AR229" s="141">
        <f t="shared" si="183"/>
        <v>12.368857148900863</v>
      </c>
      <c r="AS229" s="141">
        <f t="shared" si="183"/>
        <v>12.300505548812449</v>
      </c>
      <c r="AT229" s="141">
        <f t="shared" si="183"/>
        <v>12.418298277224997</v>
      </c>
      <c r="AU229" s="141">
        <f t="shared" si="175"/>
        <v>12.212979772244253</v>
      </c>
    </row>
    <row r="230" spans="1:48" x14ac:dyDescent="0.2">
      <c r="A230" s="19" t="s">
        <v>126</v>
      </c>
      <c r="B230" s="19"/>
      <c r="C230" s="15">
        <v>46850.614000000001</v>
      </c>
      <c r="D230" s="15"/>
      <c r="E230">
        <f t="shared" si="163"/>
        <v>4142.0115203766936</v>
      </c>
      <c r="F230">
        <f t="shared" si="164"/>
        <v>4142</v>
      </c>
      <c r="G230">
        <f t="shared" si="176"/>
        <v>1.9976400006271433E-2</v>
      </c>
      <c r="I230">
        <f t="shared" si="184"/>
        <v>1.9976400006271433E-2</v>
      </c>
      <c r="P230">
        <f t="shared" si="165"/>
        <v>8.936279813388974E-2</v>
      </c>
      <c r="Q230" s="2">
        <f t="shared" si="166"/>
        <v>31832.114000000001</v>
      </c>
      <c r="R230">
        <f t="shared" si="177"/>
        <v>4.8144722451243533E-3</v>
      </c>
      <c r="S230" s="6">
        <f t="shared" si="159"/>
        <v>0.1</v>
      </c>
      <c r="Z230">
        <f t="shared" si="167"/>
        <v>4142</v>
      </c>
      <c r="AA230" s="141">
        <f t="shared" si="168"/>
        <v>2.1272075323455125E-2</v>
      </c>
      <c r="AB230" s="141">
        <f t="shared" si="178"/>
        <v>8.8067122816706048E-2</v>
      </c>
      <c r="AC230" s="141">
        <f t="shared" si="179"/>
        <v>-6.9386398127618307E-2</v>
      </c>
      <c r="AD230" s="141">
        <f t="shared" si="180"/>
        <v>-1.2956753171836921E-3</v>
      </c>
      <c r="AE230" s="141">
        <f t="shared" si="181"/>
        <v>1.6787745275590614E-7</v>
      </c>
      <c r="AF230">
        <f t="shared" si="182"/>
        <v>-6.9386398127618307E-2</v>
      </c>
      <c r="AG230" s="153"/>
      <c r="AH230">
        <f t="shared" si="169"/>
        <v>-6.8090722810434615E-2</v>
      </c>
      <c r="AI230">
        <f t="shared" si="170"/>
        <v>0.40957740618653882</v>
      </c>
      <c r="AJ230">
        <f t="shared" si="171"/>
        <v>-0.99765969032268975</v>
      </c>
      <c r="AK230">
        <f t="shared" si="172"/>
        <v>5.8025303876616946E-2</v>
      </c>
      <c r="AL230">
        <f t="shared" si="173"/>
        <v>-9.7962997232344057E-2</v>
      </c>
      <c r="AM230">
        <f t="shared" si="174"/>
        <v>-4.9020708173310522E-2</v>
      </c>
      <c r="AN230" s="141">
        <f t="shared" si="183"/>
        <v>12.372932522790972</v>
      </c>
      <c r="AO230" s="141">
        <f t="shared" si="183"/>
        <v>12.365910978137952</v>
      </c>
      <c r="AP230" s="141">
        <f t="shared" si="183"/>
        <v>12.377973719021952</v>
      </c>
      <c r="AQ230" s="141">
        <f t="shared" si="183"/>
        <v>12.357232234422503</v>
      </c>
      <c r="AR230" s="141">
        <f t="shared" si="183"/>
        <v>12.39284542188128</v>
      </c>
      <c r="AS230" s="141">
        <f t="shared" si="183"/>
        <v>12.33153347280801</v>
      </c>
      <c r="AT230" s="141">
        <f t="shared" si="183"/>
        <v>12.436668961816872</v>
      </c>
      <c r="AU230" s="141">
        <f t="shared" si="175"/>
        <v>12.254801318931733</v>
      </c>
    </row>
    <row r="231" spans="1:48" x14ac:dyDescent="0.2">
      <c r="A231" s="19" t="s">
        <v>127</v>
      </c>
      <c r="B231" s="19"/>
      <c r="C231" s="15">
        <v>46890.5</v>
      </c>
      <c r="D231" s="15"/>
      <c r="E231">
        <f t="shared" si="163"/>
        <v>4165.0137502423595</v>
      </c>
      <c r="F231">
        <f t="shared" si="164"/>
        <v>4165</v>
      </c>
      <c r="G231">
        <f t="shared" si="176"/>
        <v>2.3843000002671033E-2</v>
      </c>
      <c r="I231">
        <f t="shared" si="184"/>
        <v>2.3843000002671033E-2</v>
      </c>
      <c r="P231">
        <f t="shared" si="165"/>
        <v>8.9892274780529358E-2</v>
      </c>
      <c r="Q231" s="2">
        <f t="shared" si="166"/>
        <v>31872</v>
      </c>
      <c r="R231">
        <f t="shared" si="177"/>
        <v>4.3625066986810318E-3</v>
      </c>
      <c r="S231" s="6">
        <f t="shared" si="159"/>
        <v>0.1</v>
      </c>
      <c r="Z231">
        <f t="shared" si="167"/>
        <v>4165</v>
      </c>
      <c r="AA231" s="141">
        <f t="shared" si="168"/>
        <v>2.1727442422766197E-2</v>
      </c>
      <c r="AB231" s="141">
        <f t="shared" si="178"/>
        <v>9.2007832360434194E-2</v>
      </c>
      <c r="AC231" s="141">
        <f t="shared" si="179"/>
        <v>-6.6049274777858324E-2</v>
      </c>
      <c r="AD231" s="141">
        <f t="shared" si="180"/>
        <v>2.1155575799048365E-3</v>
      </c>
      <c r="AE231" s="141">
        <f t="shared" si="181"/>
        <v>4.4755838738928088E-7</v>
      </c>
      <c r="AF231">
        <f t="shared" si="182"/>
        <v>-6.6049274777858324E-2</v>
      </c>
      <c r="AG231" s="153"/>
      <c r="AH231">
        <f t="shared" si="169"/>
        <v>-6.8164832357763161E-2</v>
      </c>
      <c r="AI231">
        <f t="shared" si="170"/>
        <v>0.40938946803431231</v>
      </c>
      <c r="AJ231">
        <f t="shared" si="171"/>
        <v>-0.99787951201916991</v>
      </c>
      <c r="AK231">
        <f t="shared" si="172"/>
        <v>5.6080074060191561E-2</v>
      </c>
      <c r="AL231">
        <f t="shared" si="173"/>
        <v>-9.466888462032251E-2</v>
      </c>
      <c r="AM231">
        <f t="shared" si="174"/>
        <v>-4.7369825741057067E-2</v>
      </c>
      <c r="AN231" s="141">
        <f t="shared" ref="AN231:AT240" si="185">$AU231+$AB$7*SIN(AO231)</f>
        <v>12.379408445358694</v>
      </c>
      <c r="AO231" s="141">
        <f t="shared" si="185"/>
        <v>12.37255794426782</v>
      </c>
      <c r="AP231" s="141">
        <f t="shared" si="185"/>
        <v>12.384312055502749</v>
      </c>
      <c r="AQ231" s="141">
        <f t="shared" si="185"/>
        <v>12.364127728760467</v>
      </c>
      <c r="AR231" s="141">
        <f t="shared" si="185"/>
        <v>12.398741997314351</v>
      </c>
      <c r="AS231" s="141">
        <f t="shared" si="185"/>
        <v>12.339232726777364</v>
      </c>
      <c r="AT231" s="141">
        <f t="shared" si="185"/>
        <v>12.44116159486785</v>
      </c>
      <c r="AU231" s="141">
        <f t="shared" si="175"/>
        <v>12.265144282091002</v>
      </c>
      <c r="AV231" s="141"/>
    </row>
    <row r="232" spans="1:48" x14ac:dyDescent="0.2">
      <c r="A232" s="19" t="s">
        <v>128</v>
      </c>
      <c r="B232" s="19"/>
      <c r="C232" s="15">
        <v>46975.46</v>
      </c>
      <c r="D232" s="15"/>
      <c r="E232">
        <f t="shared" si="163"/>
        <v>4214.0101261483678</v>
      </c>
      <c r="F232">
        <f t="shared" si="164"/>
        <v>4214</v>
      </c>
      <c r="G232">
        <f t="shared" si="176"/>
        <v>1.7558800005645026E-2</v>
      </c>
      <c r="I232">
        <f t="shared" si="184"/>
        <v>1.7558800005645026E-2</v>
      </c>
      <c r="P232">
        <f t="shared" si="165"/>
        <v>9.1023193280582296E-2</v>
      </c>
      <c r="Q232" s="2">
        <f t="shared" si="166"/>
        <v>31956.959999999999</v>
      </c>
      <c r="R232">
        <f t="shared" si="177"/>
        <v>5.3970170792546485E-3</v>
      </c>
      <c r="S232" s="6">
        <f t="shared" ref="S232:S263" si="186">S$16</f>
        <v>0.1</v>
      </c>
      <c r="Z232">
        <f t="shared" si="167"/>
        <v>4214</v>
      </c>
      <c r="AA232" s="141">
        <f t="shared" si="168"/>
        <v>2.2710192799862514E-2</v>
      </c>
      <c r="AB232" s="141">
        <f t="shared" si="178"/>
        <v>8.5871800486364808E-2</v>
      </c>
      <c r="AC232" s="141">
        <f t="shared" si="179"/>
        <v>-7.346439327493727E-2</v>
      </c>
      <c r="AD232" s="141">
        <f t="shared" si="180"/>
        <v>-5.1513927942174881E-3</v>
      </c>
      <c r="AE232" s="141">
        <f t="shared" si="181"/>
        <v>2.6536847720315858E-6</v>
      </c>
      <c r="AF232">
        <f t="shared" si="182"/>
        <v>-7.346439327493727E-2</v>
      </c>
      <c r="AG232" s="153"/>
      <c r="AH232">
        <f t="shared" si="169"/>
        <v>-6.8313000480719782E-2</v>
      </c>
      <c r="AI232">
        <f t="shared" si="170"/>
        <v>0.40901117033660017</v>
      </c>
      <c r="AJ232">
        <f t="shared" si="171"/>
        <v>-0.99831091326411303</v>
      </c>
      <c r="AK232">
        <f t="shared" si="172"/>
        <v>5.1942067618396801E-2</v>
      </c>
      <c r="AL232">
        <f t="shared" si="173"/>
        <v>-8.7664836277462091E-2</v>
      </c>
      <c r="AM232">
        <f t="shared" si="174"/>
        <v>-4.3860511191082731E-2</v>
      </c>
      <c r="AN232" s="141">
        <f t="shared" si="185"/>
        <v>12.393187351345674</v>
      </c>
      <c r="AO232" s="141">
        <f t="shared" si="185"/>
        <v>12.386720594247755</v>
      </c>
      <c r="AP232" s="141">
        <f t="shared" si="185"/>
        <v>12.39778823911468</v>
      </c>
      <c r="AQ232" s="141">
        <f t="shared" si="185"/>
        <v>12.378832840191842</v>
      </c>
      <c r="AR232" s="141">
        <f t="shared" si="185"/>
        <v>12.411259847730127</v>
      </c>
      <c r="AS232" s="141">
        <f t="shared" si="185"/>
        <v>12.355667102676781</v>
      </c>
      <c r="AT232" s="141">
        <f t="shared" si="185"/>
        <v>12.450670856461038</v>
      </c>
      <c r="AU232" s="141">
        <f t="shared" si="175"/>
        <v>12.287179290560751</v>
      </c>
    </row>
    <row r="233" spans="1:48" x14ac:dyDescent="0.2">
      <c r="A233" s="19" t="s">
        <v>128</v>
      </c>
      <c r="B233" s="19"/>
      <c r="C233" s="15">
        <v>46975.464999999997</v>
      </c>
      <c r="D233" s="15"/>
      <c r="E233">
        <f t="shared" si="163"/>
        <v>4214.0130096450657</v>
      </c>
      <c r="F233">
        <f t="shared" si="164"/>
        <v>4214</v>
      </c>
      <c r="G233">
        <f t="shared" si="176"/>
        <v>2.2558800003025681E-2</v>
      </c>
      <c r="I233">
        <f t="shared" si="184"/>
        <v>2.2558800003025681E-2</v>
      </c>
      <c r="P233">
        <f t="shared" si="165"/>
        <v>9.1023193280582296E-2</v>
      </c>
      <c r="Q233" s="2">
        <f t="shared" si="166"/>
        <v>31956.964999999997</v>
      </c>
      <c r="R233">
        <f t="shared" si="177"/>
        <v>4.6873731468639393E-3</v>
      </c>
      <c r="S233" s="6">
        <f t="shared" si="186"/>
        <v>0.1</v>
      </c>
      <c r="Z233">
        <f t="shared" si="167"/>
        <v>4214</v>
      </c>
      <c r="AA233" s="141">
        <f t="shared" si="168"/>
        <v>2.2710192799862514E-2</v>
      </c>
      <c r="AB233" s="141">
        <f t="shared" si="178"/>
        <v>9.0871800483745463E-2</v>
      </c>
      <c r="AC233" s="141">
        <f t="shared" si="179"/>
        <v>-6.8464393277556615E-2</v>
      </c>
      <c r="AD233" s="141">
        <f t="shared" si="180"/>
        <v>-1.5139279683683282E-4</v>
      </c>
      <c r="AE233" s="141">
        <f t="shared" si="181"/>
        <v>2.2919778934078539E-9</v>
      </c>
      <c r="AF233">
        <f t="shared" si="182"/>
        <v>-6.8464393277556615E-2</v>
      </c>
      <c r="AG233" s="153"/>
      <c r="AH233">
        <f t="shared" si="169"/>
        <v>-6.8313000480719782E-2</v>
      </c>
      <c r="AI233">
        <f t="shared" si="170"/>
        <v>0.40901117033660017</v>
      </c>
      <c r="AJ233">
        <f t="shared" si="171"/>
        <v>-0.99831091326411303</v>
      </c>
      <c r="AK233">
        <f t="shared" si="172"/>
        <v>5.1942067618396801E-2</v>
      </c>
      <c r="AL233">
        <f t="shared" si="173"/>
        <v>-8.7664836277462091E-2</v>
      </c>
      <c r="AM233">
        <f t="shared" si="174"/>
        <v>-4.3860511191082731E-2</v>
      </c>
      <c r="AN233" s="141">
        <f t="shared" si="185"/>
        <v>12.393187351345674</v>
      </c>
      <c r="AO233" s="141">
        <f t="shared" si="185"/>
        <v>12.386720594247755</v>
      </c>
      <c r="AP233" s="141">
        <f t="shared" si="185"/>
        <v>12.39778823911468</v>
      </c>
      <c r="AQ233" s="141">
        <f t="shared" si="185"/>
        <v>12.378832840191842</v>
      </c>
      <c r="AR233" s="141">
        <f t="shared" si="185"/>
        <v>12.411259847730127</v>
      </c>
      <c r="AS233" s="141">
        <f t="shared" si="185"/>
        <v>12.355667102676781</v>
      </c>
      <c r="AT233" s="141">
        <f t="shared" si="185"/>
        <v>12.450670856461038</v>
      </c>
      <c r="AU233" s="141">
        <f t="shared" si="175"/>
        <v>12.287179290560751</v>
      </c>
    </row>
    <row r="234" spans="1:48" x14ac:dyDescent="0.2">
      <c r="A234" s="19" t="s">
        <v>129</v>
      </c>
      <c r="B234" s="19"/>
      <c r="C234" s="15">
        <v>46975.47</v>
      </c>
      <c r="D234" s="15"/>
      <c r="E234">
        <f t="shared" si="163"/>
        <v>4214.0158931417673</v>
      </c>
      <c r="F234">
        <f t="shared" si="164"/>
        <v>4214</v>
      </c>
      <c r="G234">
        <f t="shared" si="176"/>
        <v>2.7558800007682294E-2</v>
      </c>
      <c r="I234">
        <f t="shared" si="184"/>
        <v>2.7558800007682294E-2</v>
      </c>
      <c r="P234">
        <f t="shared" si="165"/>
        <v>9.1023193280582296E-2</v>
      </c>
      <c r="Q234" s="2">
        <f t="shared" si="166"/>
        <v>31956.97</v>
      </c>
      <c r="R234">
        <f t="shared" si="177"/>
        <v>4.0277292134973152E-3</v>
      </c>
      <c r="S234" s="6">
        <f t="shared" si="186"/>
        <v>0.1</v>
      </c>
      <c r="Z234">
        <f t="shared" si="167"/>
        <v>4214</v>
      </c>
      <c r="AA234" s="141">
        <f t="shared" si="168"/>
        <v>2.2710192799862514E-2</v>
      </c>
      <c r="AB234" s="141">
        <f t="shared" si="178"/>
        <v>9.5871800488402076E-2</v>
      </c>
      <c r="AC234" s="141">
        <f t="shared" si="179"/>
        <v>-6.3464393272900002E-2</v>
      </c>
      <c r="AD234" s="141">
        <f t="shared" si="180"/>
        <v>4.8486072078197801E-3</v>
      </c>
      <c r="AE234" s="141">
        <f t="shared" si="181"/>
        <v>2.3508991855721925E-6</v>
      </c>
      <c r="AF234">
        <f t="shared" si="182"/>
        <v>-6.3464393272900002E-2</v>
      </c>
      <c r="AG234" s="153"/>
      <c r="AH234">
        <f t="shared" si="169"/>
        <v>-6.8313000480719782E-2</v>
      </c>
      <c r="AI234">
        <f t="shared" si="170"/>
        <v>0.40901117033660017</v>
      </c>
      <c r="AJ234">
        <f t="shared" si="171"/>
        <v>-0.99831091326411303</v>
      </c>
      <c r="AK234">
        <f t="shared" si="172"/>
        <v>5.1942067618396801E-2</v>
      </c>
      <c r="AL234">
        <f t="shared" si="173"/>
        <v>-8.7664836277462091E-2</v>
      </c>
      <c r="AM234">
        <f t="shared" si="174"/>
        <v>-4.3860511191082731E-2</v>
      </c>
      <c r="AN234" s="141">
        <f t="shared" si="185"/>
        <v>12.393187351345674</v>
      </c>
      <c r="AO234" s="141">
        <f t="shared" si="185"/>
        <v>12.386720594247755</v>
      </c>
      <c r="AP234" s="141">
        <f t="shared" si="185"/>
        <v>12.39778823911468</v>
      </c>
      <c r="AQ234" s="141">
        <f t="shared" si="185"/>
        <v>12.378832840191842</v>
      </c>
      <c r="AR234" s="141">
        <f t="shared" si="185"/>
        <v>12.411259847730127</v>
      </c>
      <c r="AS234" s="141">
        <f t="shared" si="185"/>
        <v>12.355667102676781</v>
      </c>
      <c r="AT234" s="141">
        <f t="shared" si="185"/>
        <v>12.450670856461038</v>
      </c>
      <c r="AU234" s="141">
        <f t="shared" si="175"/>
        <v>12.287179290560751</v>
      </c>
    </row>
    <row r="235" spans="1:48" x14ac:dyDescent="0.2">
      <c r="A235" s="19" t="s">
        <v>130</v>
      </c>
      <c r="B235" s="19"/>
      <c r="C235" s="15">
        <v>47195.678</v>
      </c>
      <c r="D235" s="15"/>
      <c r="E235">
        <f t="shared" si="163"/>
        <v>4341.0097013516352</v>
      </c>
      <c r="F235">
        <f t="shared" si="164"/>
        <v>4341</v>
      </c>
      <c r="G235">
        <f t="shared" si="176"/>
        <v>1.682220000657253E-2</v>
      </c>
      <c r="I235">
        <f t="shared" si="184"/>
        <v>1.682220000657253E-2</v>
      </c>
      <c r="P235">
        <f t="shared" si="165"/>
        <v>9.3972741867139317E-2</v>
      </c>
      <c r="Q235" s="2">
        <f t="shared" si="166"/>
        <v>32177.178</v>
      </c>
      <c r="R235">
        <f t="shared" si="177"/>
        <v>5.9522061093790681E-3</v>
      </c>
      <c r="S235" s="6">
        <f t="shared" si="186"/>
        <v>0.1</v>
      </c>
      <c r="Z235">
        <f t="shared" si="167"/>
        <v>4341</v>
      </c>
      <c r="AA235" s="141">
        <f t="shared" si="168"/>
        <v>2.5336945555436974E-2</v>
      </c>
      <c r="AB235" s="141">
        <f t="shared" si="178"/>
        <v>8.5457996318274873E-2</v>
      </c>
      <c r="AC235" s="141">
        <f t="shared" si="179"/>
        <v>-7.7150541860566788E-2</v>
      </c>
      <c r="AD235" s="141">
        <f t="shared" si="180"/>
        <v>-8.5147455488644441E-3</v>
      </c>
      <c r="AE235" s="141">
        <f t="shared" si="181"/>
        <v>7.2500891761906866E-6</v>
      </c>
      <c r="AF235">
        <f t="shared" si="182"/>
        <v>-7.7150541860566788E-2</v>
      </c>
      <c r="AG235" s="153"/>
      <c r="AH235">
        <f t="shared" si="169"/>
        <v>-6.8635796311702343E-2</v>
      </c>
      <c r="AI235">
        <f t="shared" si="170"/>
        <v>0.40816895024364142</v>
      </c>
      <c r="AJ235">
        <f t="shared" si="171"/>
        <v>-0.99919785279608053</v>
      </c>
      <c r="AK235">
        <f t="shared" si="172"/>
        <v>4.1252681363467117E-2</v>
      </c>
      <c r="AL235">
        <f t="shared" si="173"/>
        <v>-6.9590917415274747E-2</v>
      </c>
      <c r="AM235">
        <f t="shared" si="174"/>
        <v>-3.4809508076670569E-2</v>
      </c>
      <c r="AN235" s="141">
        <f t="shared" si="185"/>
        <v>12.428798072568366</v>
      </c>
      <c r="AO235" s="141">
        <f t="shared" si="185"/>
        <v>12.423439932577764</v>
      </c>
      <c r="AP235" s="141">
        <f t="shared" si="185"/>
        <v>12.432558703665187</v>
      </c>
      <c r="AQ235" s="141">
        <f t="shared" si="185"/>
        <v>12.417032779722589</v>
      </c>
      <c r="AR235" s="141">
        <f t="shared" si="185"/>
        <v>12.443448131613087</v>
      </c>
      <c r="AS235" s="141">
        <f t="shared" si="185"/>
        <v>12.398444101799216</v>
      </c>
      <c r="AT235" s="141">
        <f t="shared" si="185"/>
        <v>12.47496295234035</v>
      </c>
      <c r="AU235" s="141">
        <f t="shared" si="175"/>
        <v>12.34429043496193</v>
      </c>
    </row>
    <row r="236" spans="1:48" x14ac:dyDescent="0.2">
      <c r="A236" s="19" t="s">
        <v>131</v>
      </c>
      <c r="B236" s="19"/>
      <c r="C236" s="15">
        <v>47254.627999999997</v>
      </c>
      <c r="D236" s="15"/>
      <c r="E236">
        <f t="shared" si="163"/>
        <v>4375.0061274304853</v>
      </c>
      <c r="F236">
        <f t="shared" si="164"/>
        <v>4375</v>
      </c>
      <c r="G236">
        <f t="shared" si="176"/>
        <v>1.0625000002619345E-2</v>
      </c>
      <c r="I236">
        <f t="shared" si="184"/>
        <v>1.0625000002619345E-2</v>
      </c>
      <c r="P236">
        <f t="shared" si="165"/>
        <v>9.4766889108799601E-2</v>
      </c>
      <c r="Q236" s="2">
        <f t="shared" si="166"/>
        <v>32236.127999999997</v>
      </c>
      <c r="R236">
        <f t="shared" si="177"/>
        <v>7.0798575023567354E-3</v>
      </c>
      <c r="S236" s="6">
        <f t="shared" si="186"/>
        <v>0.1</v>
      </c>
      <c r="Z236">
        <f t="shared" si="167"/>
        <v>4375</v>
      </c>
      <c r="AA236" s="141">
        <f t="shared" si="168"/>
        <v>2.6059589805582775E-2</v>
      </c>
      <c r="AB236" s="141">
        <f t="shared" si="178"/>
        <v>7.9332299305836171E-2</v>
      </c>
      <c r="AC236" s="141">
        <f t="shared" si="179"/>
        <v>-8.4141889106180257E-2</v>
      </c>
      <c r="AD236" s="141">
        <f t="shared" si="180"/>
        <v>-1.543458980296343E-2</v>
      </c>
      <c r="AE236" s="141">
        <f t="shared" si="181"/>
        <v>2.3822656238574271E-5</v>
      </c>
      <c r="AF236">
        <f t="shared" si="182"/>
        <v>-8.4141889106180257E-2</v>
      </c>
      <c r="AG236" s="153"/>
      <c r="AH236">
        <f t="shared" si="169"/>
        <v>-6.8707299303216826E-2</v>
      </c>
      <c r="AI236">
        <f t="shared" si="170"/>
        <v>0.40797693380818634</v>
      </c>
      <c r="AJ236">
        <f t="shared" si="171"/>
        <v>-0.99937931466325747</v>
      </c>
      <c r="AK236">
        <f t="shared" si="172"/>
        <v>3.839875352446355E-2</v>
      </c>
      <c r="AL236">
        <f t="shared" si="173"/>
        <v>-6.4769508641971743E-2</v>
      </c>
      <c r="AM236">
        <f t="shared" si="174"/>
        <v>-3.23960804836615E-2</v>
      </c>
      <c r="AN236" s="141">
        <f t="shared" si="185"/>
        <v>12.438309295356573</v>
      </c>
      <c r="AO236" s="141">
        <f t="shared" si="185"/>
        <v>12.433273398919164</v>
      </c>
      <c r="AP236" s="141">
        <f t="shared" si="185"/>
        <v>12.441832757887298</v>
      </c>
      <c r="AQ236" s="141">
        <f t="shared" si="185"/>
        <v>12.427278877659106</v>
      </c>
      <c r="AR236" s="141">
        <f t="shared" si="185"/>
        <v>12.452009572220655</v>
      </c>
      <c r="AS236" s="141">
        <f t="shared" si="185"/>
        <v>12.409935821920135</v>
      </c>
      <c r="AT236" s="141">
        <f t="shared" si="185"/>
        <v>12.481389573671994</v>
      </c>
      <c r="AU236" s="141">
        <f t="shared" si="175"/>
        <v>12.359580032675634</v>
      </c>
    </row>
    <row r="237" spans="1:48" x14ac:dyDescent="0.2">
      <c r="A237" s="19" t="s">
        <v>132</v>
      </c>
      <c r="B237" s="19"/>
      <c r="C237" s="15">
        <v>47294.521999999997</v>
      </c>
      <c r="D237" s="15"/>
      <c r="E237">
        <f t="shared" si="163"/>
        <v>4398.0129708908698</v>
      </c>
      <c r="F237">
        <f t="shared" si="164"/>
        <v>4398</v>
      </c>
      <c r="G237">
        <f t="shared" si="176"/>
        <v>2.2491600000648759E-2</v>
      </c>
      <c r="I237">
        <f t="shared" si="184"/>
        <v>2.2491600000648759E-2</v>
      </c>
      <c r="P237">
        <f t="shared" si="165"/>
        <v>9.5305185124542974E-2</v>
      </c>
      <c r="Q237" s="2">
        <f t="shared" si="166"/>
        <v>32276.021999999997</v>
      </c>
      <c r="R237">
        <f t="shared" si="177"/>
        <v>5.3018181785945886E-3</v>
      </c>
      <c r="S237" s="6">
        <f t="shared" si="186"/>
        <v>0.1</v>
      </c>
      <c r="Z237">
        <f t="shared" si="167"/>
        <v>4398</v>
      </c>
      <c r="AA237" s="141">
        <f t="shared" si="168"/>
        <v>2.6553072492483509E-2</v>
      </c>
      <c r="AB237" s="141">
        <f t="shared" si="178"/>
        <v>9.1243712632708224E-2</v>
      </c>
      <c r="AC237" s="141">
        <f t="shared" si="179"/>
        <v>-7.2813585123894214E-2</v>
      </c>
      <c r="AD237" s="141">
        <f t="shared" si="180"/>
        <v>-4.06147249183475E-3</v>
      </c>
      <c r="AE237" s="141">
        <f t="shared" si="181"/>
        <v>1.6495558801930374E-6</v>
      </c>
      <c r="AF237">
        <f t="shared" si="182"/>
        <v>-7.2813585123894214E-2</v>
      </c>
      <c r="AG237" s="153"/>
      <c r="AH237">
        <f t="shared" si="169"/>
        <v>-6.8752112632059464E-2</v>
      </c>
      <c r="AI237">
        <f t="shared" si="170"/>
        <v>0.40785497778823676</v>
      </c>
      <c r="AJ237">
        <f t="shared" si="171"/>
        <v>-0.99948877780602874</v>
      </c>
      <c r="AK237">
        <f t="shared" si="172"/>
        <v>3.6469821019845167E-2</v>
      </c>
      <c r="AL237">
        <f t="shared" si="173"/>
        <v>-6.1511642098503461E-2</v>
      </c>
      <c r="AM237">
        <f t="shared" si="174"/>
        <v>-3.0765522240723632E-2</v>
      </c>
      <c r="AN237" s="141">
        <f t="shared" si="185"/>
        <v>12.444738572228941</v>
      </c>
      <c r="AO237" s="141">
        <f t="shared" si="185"/>
        <v>12.43992618815261</v>
      </c>
      <c r="AP237" s="141">
        <f t="shared" si="185"/>
        <v>12.448098979925343</v>
      </c>
      <c r="AQ237" s="141">
        <f t="shared" si="185"/>
        <v>12.434214257834787</v>
      </c>
      <c r="AR237" s="141">
        <f t="shared" si="185"/>
        <v>12.457789210646006</v>
      </c>
      <c r="AS237" s="141">
        <f t="shared" si="185"/>
        <v>12.417718066857027</v>
      </c>
      <c r="AT237" s="141">
        <f t="shared" si="185"/>
        <v>12.485720720455575</v>
      </c>
      <c r="AU237" s="141">
        <f t="shared" si="175"/>
        <v>12.369922995834902</v>
      </c>
    </row>
    <row r="238" spans="1:48" x14ac:dyDescent="0.2">
      <c r="A238" s="19" t="s">
        <v>99</v>
      </c>
      <c r="B238" s="19"/>
      <c r="C238" s="15">
        <v>47299.724000000002</v>
      </c>
      <c r="D238" s="15"/>
      <c r="E238">
        <f t="shared" si="163"/>
        <v>4401.0129608563047</v>
      </c>
      <c r="F238">
        <f t="shared" si="164"/>
        <v>4401</v>
      </c>
      <c r="G238">
        <f t="shared" si="176"/>
        <v>2.2474200006399769E-2</v>
      </c>
      <c r="I238">
        <f>+C238-(C$7+F238*C$8)</f>
        <v>2.2474200006399769E-2</v>
      </c>
      <c r="P238">
        <f t="shared" si="165"/>
        <v>9.5375461831092634E-2</v>
      </c>
      <c r="Q238" s="2">
        <f t="shared" si="166"/>
        <v>32281.224000000002</v>
      </c>
      <c r="R238">
        <f t="shared" si="177"/>
        <v>5.3145939756324215E-3</v>
      </c>
      <c r="S238" s="6">
        <f t="shared" si="186"/>
        <v>0.1</v>
      </c>
      <c r="Z238">
        <f t="shared" si="167"/>
        <v>4401</v>
      </c>
      <c r="AA238" s="141">
        <f t="shared" si="168"/>
        <v>2.6617715289701527E-2</v>
      </c>
      <c r="AB238" s="141">
        <f t="shared" si="178"/>
        <v>9.1231946547790876E-2</v>
      </c>
      <c r="AC238" s="141">
        <f t="shared" si="179"/>
        <v>-7.2901261824692865E-2</v>
      </c>
      <c r="AD238" s="141">
        <f t="shared" si="180"/>
        <v>-4.1435152833017574E-3</v>
      </c>
      <c r="AE238" s="141">
        <f t="shared" si="181"/>
        <v>1.7168718902955246E-6</v>
      </c>
      <c r="AF238">
        <f t="shared" si="182"/>
        <v>-7.2901261824692865E-2</v>
      </c>
      <c r="AG238" s="153"/>
      <c r="AH238">
        <f t="shared" si="169"/>
        <v>-6.8757746541391107E-2</v>
      </c>
      <c r="AI238">
        <f t="shared" si="170"/>
        <v>0.40783954138710099</v>
      </c>
      <c r="AJ238">
        <f t="shared" si="171"/>
        <v>-0.9995022669371707</v>
      </c>
      <c r="AK238">
        <f t="shared" si="172"/>
        <v>3.6218316232954705E-2</v>
      </c>
      <c r="AL238">
        <f t="shared" si="173"/>
        <v>-6.108691252124189E-2</v>
      </c>
      <c r="AM238">
        <f t="shared" si="174"/>
        <v>-3.0552957830731024E-2</v>
      </c>
      <c r="AN238" s="141">
        <f t="shared" si="185"/>
        <v>12.445576900163548</v>
      </c>
      <c r="AO238" s="141">
        <f t="shared" si="185"/>
        <v>12.440793986714723</v>
      </c>
      <c r="AP238" s="141">
        <f t="shared" si="185"/>
        <v>12.448915890294344</v>
      </c>
      <c r="AQ238" s="141">
        <f t="shared" si="185"/>
        <v>12.43511911327063</v>
      </c>
      <c r="AR238" s="141">
        <f t="shared" si="185"/>
        <v>12.458542395994932</v>
      </c>
      <c r="AS238" s="141">
        <f t="shared" si="185"/>
        <v>12.418733623365023</v>
      </c>
      <c r="AT238" s="141">
        <f t="shared" si="185"/>
        <v>12.486284725625083</v>
      </c>
      <c r="AU238" s="141">
        <f t="shared" si="175"/>
        <v>12.371272077986113</v>
      </c>
    </row>
    <row r="239" spans="1:48" x14ac:dyDescent="0.2">
      <c r="A239" s="19" t="s">
        <v>132</v>
      </c>
      <c r="B239" s="19"/>
      <c r="C239" s="15">
        <v>47353.478000000003</v>
      </c>
      <c r="D239" s="15"/>
      <c r="E239">
        <f t="shared" si="163"/>
        <v>4432.0128571657633</v>
      </c>
      <c r="F239">
        <f t="shared" si="164"/>
        <v>4432</v>
      </c>
      <c r="G239">
        <f t="shared" si="176"/>
        <v>2.2294400005193893E-2</v>
      </c>
      <c r="I239">
        <f>+G239</f>
        <v>2.2294400005193893E-2</v>
      </c>
      <c r="P239">
        <f t="shared" si="165"/>
        <v>9.6102521755515258E-2</v>
      </c>
      <c r="Q239" s="2">
        <f t="shared" si="166"/>
        <v>32334.978000000003</v>
      </c>
      <c r="R239">
        <f t="shared" si="177"/>
        <v>5.4476388363102618E-3</v>
      </c>
      <c r="S239" s="6">
        <f t="shared" si="186"/>
        <v>0.1</v>
      </c>
      <c r="Z239">
        <f t="shared" si="167"/>
        <v>4432</v>
      </c>
      <c r="AA239" s="141">
        <f t="shared" si="168"/>
        <v>2.7289410027636379E-2</v>
      </c>
      <c r="AB239" s="141">
        <f t="shared" si="178"/>
        <v>9.1107511733072771E-2</v>
      </c>
      <c r="AC239" s="141">
        <f t="shared" si="179"/>
        <v>-7.3808121750321365E-2</v>
      </c>
      <c r="AD239" s="141">
        <f t="shared" si="180"/>
        <v>-4.9950100224424865E-3</v>
      </c>
      <c r="AE239" s="141">
        <f t="shared" si="181"/>
        <v>2.4950125124300893E-6</v>
      </c>
      <c r="AF239">
        <f t="shared" si="182"/>
        <v>-7.3808121750321365E-2</v>
      </c>
      <c r="AG239" s="153"/>
      <c r="AH239">
        <f t="shared" si="169"/>
        <v>-6.8813111727878878E-2</v>
      </c>
      <c r="AI239">
        <f t="shared" si="170"/>
        <v>0.40768637872711644</v>
      </c>
      <c r="AJ239">
        <f t="shared" si="171"/>
        <v>-0.99963102259800585</v>
      </c>
      <c r="AK239">
        <f t="shared" si="172"/>
        <v>3.3620666709514399E-2</v>
      </c>
      <c r="AL239">
        <f t="shared" si="173"/>
        <v>-5.6700754304691924E-2</v>
      </c>
      <c r="AM239">
        <f t="shared" si="174"/>
        <v>-2.8357975075823983E-2</v>
      </c>
      <c r="AN239" s="141">
        <f t="shared" si="185"/>
        <v>12.454236074989829</v>
      </c>
      <c r="AO239" s="141">
        <f t="shared" si="185"/>
        <v>12.44976181666304</v>
      </c>
      <c r="AP239" s="141">
        <f t="shared" si="185"/>
        <v>12.457351809828591</v>
      </c>
      <c r="AQ239" s="141">
        <f t="shared" si="185"/>
        <v>12.444472418456776</v>
      </c>
      <c r="AR239" s="141">
        <f t="shared" si="185"/>
        <v>12.466316489837375</v>
      </c>
      <c r="AS239" s="141">
        <f t="shared" si="185"/>
        <v>12.429233940171841</v>
      </c>
      <c r="AT239" s="141">
        <f t="shared" si="185"/>
        <v>12.492100782377589</v>
      </c>
      <c r="AU239" s="141">
        <f t="shared" si="175"/>
        <v>12.385212593548605</v>
      </c>
    </row>
    <row r="240" spans="1:48" x14ac:dyDescent="0.2">
      <c r="A240" s="19" t="s">
        <v>134</v>
      </c>
      <c r="B240" s="19"/>
      <c r="C240" s="15">
        <v>47353.481</v>
      </c>
      <c r="D240" s="15"/>
      <c r="E240">
        <f t="shared" si="163"/>
        <v>4432.0145872637813</v>
      </c>
      <c r="F240">
        <f t="shared" si="164"/>
        <v>4432</v>
      </c>
      <c r="G240">
        <f t="shared" si="176"/>
        <v>2.5294400002167094E-2</v>
      </c>
      <c r="I240">
        <f>+G240</f>
        <v>2.5294400002167094E-2</v>
      </c>
      <c r="P240">
        <f t="shared" si="165"/>
        <v>9.6102521755515258E-2</v>
      </c>
      <c r="Q240" s="2">
        <f t="shared" si="166"/>
        <v>32334.981</v>
      </c>
      <c r="R240">
        <f t="shared" si="177"/>
        <v>5.0137901062369773E-3</v>
      </c>
      <c r="S240" s="6">
        <f t="shared" si="186"/>
        <v>0.1</v>
      </c>
      <c r="Z240">
        <f t="shared" si="167"/>
        <v>4432</v>
      </c>
      <c r="AA240" s="141">
        <f t="shared" si="168"/>
        <v>2.7289410027636379E-2</v>
      </c>
      <c r="AB240" s="141">
        <f t="shared" si="178"/>
        <v>9.4107511730045973E-2</v>
      </c>
      <c r="AC240" s="141">
        <f t="shared" si="179"/>
        <v>-7.0808121753348163E-2</v>
      </c>
      <c r="AD240" s="141">
        <f t="shared" si="180"/>
        <v>-1.9950100254692849E-3</v>
      </c>
      <c r="AE240" s="141">
        <f t="shared" si="181"/>
        <v>3.9800650017229572E-7</v>
      </c>
      <c r="AF240">
        <f t="shared" si="182"/>
        <v>-7.0808121753348163E-2</v>
      </c>
      <c r="AG240" s="153"/>
      <c r="AH240">
        <f t="shared" si="169"/>
        <v>-6.8813111727878878E-2</v>
      </c>
      <c r="AI240">
        <f t="shared" si="170"/>
        <v>0.40768637872711644</v>
      </c>
      <c r="AJ240">
        <f t="shared" si="171"/>
        <v>-0.99963102259800585</v>
      </c>
      <c r="AK240">
        <f t="shared" si="172"/>
        <v>3.3620666709514399E-2</v>
      </c>
      <c r="AL240">
        <f t="shared" si="173"/>
        <v>-5.6700754304691924E-2</v>
      </c>
      <c r="AM240">
        <f t="shared" si="174"/>
        <v>-2.8357975075823983E-2</v>
      </c>
      <c r="AN240" s="141">
        <f t="shared" si="185"/>
        <v>12.454236074989829</v>
      </c>
      <c r="AO240" s="141">
        <f t="shared" si="185"/>
        <v>12.44976181666304</v>
      </c>
      <c r="AP240" s="141">
        <f t="shared" si="185"/>
        <v>12.457351809828591</v>
      </c>
      <c r="AQ240" s="141">
        <f t="shared" si="185"/>
        <v>12.444472418456776</v>
      </c>
      <c r="AR240" s="141">
        <f t="shared" si="185"/>
        <v>12.466316489837375</v>
      </c>
      <c r="AS240" s="141">
        <f t="shared" si="185"/>
        <v>12.429233940171841</v>
      </c>
      <c r="AT240" s="141">
        <f t="shared" si="185"/>
        <v>12.492100782377589</v>
      </c>
      <c r="AU240" s="141">
        <f t="shared" si="175"/>
        <v>12.385212593548605</v>
      </c>
    </row>
    <row r="241" spans="1:48" x14ac:dyDescent="0.2">
      <c r="A241" s="19" t="s">
        <v>135</v>
      </c>
      <c r="B241" s="19"/>
      <c r="C241" s="15">
        <v>47632.644</v>
      </c>
      <c r="D241" s="15"/>
      <c r="E241">
        <f t="shared" si="163"/>
        <v>4593.0077050492009</v>
      </c>
      <c r="F241">
        <f t="shared" si="164"/>
        <v>4593</v>
      </c>
      <c r="G241">
        <f t="shared" si="176"/>
        <v>1.3360600001760758E-2</v>
      </c>
      <c r="I241">
        <f>+G241</f>
        <v>1.3360600001760758E-2</v>
      </c>
      <c r="P241">
        <f t="shared" si="165"/>
        <v>9.9903978773656671E-2</v>
      </c>
      <c r="Q241" s="2">
        <f t="shared" si="166"/>
        <v>32614.144</v>
      </c>
      <c r="R241">
        <f t="shared" si="177"/>
        <v>7.4897564092558438E-3</v>
      </c>
      <c r="S241" s="6">
        <f t="shared" si="186"/>
        <v>0.1</v>
      </c>
      <c r="Z241">
        <f t="shared" si="167"/>
        <v>4593</v>
      </c>
      <c r="AA241" s="141">
        <f t="shared" si="168"/>
        <v>3.0886653698276215E-2</v>
      </c>
      <c r="AB241" s="141">
        <f t="shared" si="178"/>
        <v>8.2377925077141215E-2</v>
      </c>
      <c r="AC241" s="141">
        <f t="shared" si="179"/>
        <v>-8.6543378771895912E-2</v>
      </c>
      <c r="AD241" s="141">
        <f t="shared" si="180"/>
        <v>-1.7526053696515456E-2</v>
      </c>
      <c r="AE241" s="141">
        <f t="shared" si="181"/>
        <v>3.0716255817314315E-5</v>
      </c>
      <c r="AF241">
        <f t="shared" si="182"/>
        <v>-8.6543378771895912E-2</v>
      </c>
      <c r="AG241" s="153"/>
      <c r="AH241">
        <f t="shared" si="169"/>
        <v>-6.9017325075380456E-2</v>
      </c>
      <c r="AI241">
        <f t="shared" si="170"/>
        <v>0.40707561255138025</v>
      </c>
      <c r="AJ241">
        <f t="shared" si="171"/>
        <v>-0.999990080406299</v>
      </c>
      <c r="AK241">
        <f t="shared" si="172"/>
        <v>2.0160504558869103E-2</v>
      </c>
      <c r="AL241">
        <f t="shared" si="173"/>
        <v>-3.3988719349660385E-2</v>
      </c>
      <c r="AM241">
        <f t="shared" si="174"/>
        <v>-1.6995995901006165E-2</v>
      </c>
      <c r="AN241" s="141">
        <f t="shared" ref="AN241:AT250" si="187">$AU241+$AB$7*SIN(AO241)</f>
        <v>12.499119035507121</v>
      </c>
      <c r="AO241" s="141">
        <f t="shared" si="187"/>
        <v>12.496352172470484</v>
      </c>
      <c r="AP241" s="141">
        <f t="shared" si="187"/>
        <v>12.501026652361601</v>
      </c>
      <c r="AQ241" s="141">
        <f t="shared" si="187"/>
        <v>12.493128460468144</v>
      </c>
      <c r="AR241" s="141">
        <f t="shared" si="187"/>
        <v>12.50647116048763</v>
      </c>
      <c r="AS241" s="141">
        <f t="shared" si="187"/>
        <v>12.483923388991412</v>
      </c>
      <c r="AT241" s="141">
        <f t="shared" si="187"/>
        <v>12.522008323016971</v>
      </c>
      <c r="AU241" s="141">
        <f t="shared" si="175"/>
        <v>12.457613335663488</v>
      </c>
    </row>
    <row r="242" spans="1:48" x14ac:dyDescent="0.2">
      <c r="A242" s="19" t="s">
        <v>99</v>
      </c>
      <c r="B242" s="19"/>
      <c r="C242" s="15">
        <v>47644.798999999999</v>
      </c>
      <c r="D242" s="15"/>
      <c r="E242">
        <f t="shared" si="163"/>
        <v>4600.0174855239829</v>
      </c>
      <c r="F242">
        <f t="shared" si="164"/>
        <v>4600</v>
      </c>
      <c r="G242">
        <f t="shared" si="176"/>
        <v>3.0320000005303882E-2</v>
      </c>
      <c r="I242">
        <f>+C242-(C$7+F242*C$8)</f>
        <v>3.0320000005303882E-2</v>
      </c>
      <c r="P242">
        <f t="shared" si="165"/>
        <v>0.10007022719206682</v>
      </c>
      <c r="Q242" s="2">
        <f t="shared" si="166"/>
        <v>32626.298999999999</v>
      </c>
      <c r="R242">
        <f t="shared" si="177"/>
        <v>4.8650941926050434E-3</v>
      </c>
      <c r="S242" s="6">
        <f t="shared" si="186"/>
        <v>0.1</v>
      </c>
      <c r="Z242">
        <f t="shared" si="167"/>
        <v>4600</v>
      </c>
      <c r="AA242" s="141">
        <f t="shared" si="168"/>
        <v>3.1047182670845275E-2</v>
      </c>
      <c r="AB242" s="141">
        <f t="shared" si="178"/>
        <v>9.9343044526525426E-2</v>
      </c>
      <c r="AC242" s="141">
        <f t="shared" si="179"/>
        <v>-6.9750227186762936E-2</v>
      </c>
      <c r="AD242" s="141">
        <f t="shared" si="180"/>
        <v>-7.2718266554139266E-4</v>
      </c>
      <c r="AE242" s="141">
        <f t="shared" si="181"/>
        <v>5.2879462906388498E-8</v>
      </c>
      <c r="AF242">
        <f t="shared" si="182"/>
        <v>-6.9750227186762936E-2</v>
      </c>
      <c r="AG242" s="153"/>
      <c r="AH242">
        <f t="shared" si="169"/>
        <v>-6.9023044521221544E-2</v>
      </c>
      <c r="AI242">
        <f t="shared" si="170"/>
        <v>0.40705603482232011</v>
      </c>
      <c r="AJ242">
        <f t="shared" si="171"/>
        <v>-0.99999398388382499</v>
      </c>
      <c r="AK242">
        <f t="shared" si="172"/>
        <v>1.9576244143334736E-2</v>
      </c>
      <c r="AL242">
        <f t="shared" si="173"/>
        <v>-3.300334796848451E-2</v>
      </c>
      <c r="AM242">
        <f t="shared" si="174"/>
        <v>-1.650317197819556E-2</v>
      </c>
      <c r="AN242" s="141">
        <f t="shared" si="187"/>
        <v>12.501067687678828</v>
      </c>
      <c r="AO242" s="141">
        <f t="shared" si="187"/>
        <v>12.498378354853909</v>
      </c>
      <c r="AP242" s="141">
        <f t="shared" si="187"/>
        <v>12.502921256059146</v>
      </c>
      <c r="AQ242" s="141">
        <f t="shared" si="187"/>
        <v>12.495246439225649</v>
      </c>
      <c r="AR242" s="141">
        <f t="shared" si="187"/>
        <v>12.508210135686854</v>
      </c>
      <c r="AS242" s="141">
        <f t="shared" si="187"/>
        <v>12.486306038497048</v>
      </c>
      <c r="AT242" s="141">
        <f t="shared" si="187"/>
        <v>12.523299378568776</v>
      </c>
      <c r="AU242" s="141">
        <f t="shared" si="175"/>
        <v>12.46076119401631</v>
      </c>
    </row>
    <row r="243" spans="1:48" x14ac:dyDescent="0.2">
      <c r="A243" s="19" t="s">
        <v>99</v>
      </c>
      <c r="B243" s="19"/>
      <c r="C243" s="15">
        <v>47670.800999999999</v>
      </c>
      <c r="D243" s="15"/>
      <c r="E243">
        <f t="shared" si="163"/>
        <v>4615.0128217564225</v>
      </c>
      <c r="F243">
        <f t="shared" si="164"/>
        <v>4615</v>
      </c>
      <c r="G243">
        <f t="shared" si="176"/>
        <v>2.2233000003325287E-2</v>
      </c>
      <c r="I243">
        <f>+C243-(C$7+F243*C$8)</f>
        <v>2.2233000003325287E-2</v>
      </c>
      <c r="P243">
        <f t="shared" si="165"/>
        <v>0.10042674534537938</v>
      </c>
      <c r="Q243" s="2">
        <f t="shared" si="166"/>
        <v>32652.300999999999</v>
      </c>
      <c r="R243">
        <f t="shared" si="177"/>
        <v>6.1142618106180052E-3</v>
      </c>
      <c r="S243" s="6">
        <f t="shared" si="186"/>
        <v>0.1</v>
      </c>
      <c r="Z243">
        <f t="shared" si="167"/>
        <v>4615</v>
      </c>
      <c r="AA243" s="141">
        <f t="shared" si="168"/>
        <v>3.1392329073511097E-2</v>
      </c>
      <c r="AB243" s="141">
        <f t="shared" si="178"/>
        <v>9.1267416275193566E-2</v>
      </c>
      <c r="AC243" s="141">
        <f t="shared" si="179"/>
        <v>-7.8193745342054088E-2</v>
      </c>
      <c r="AD243" s="141">
        <f t="shared" si="180"/>
        <v>-9.1593290701858093E-3</v>
      </c>
      <c r="AE243" s="141">
        <f t="shared" si="181"/>
        <v>8.3893309015950843E-6</v>
      </c>
      <c r="AF243">
        <f t="shared" si="182"/>
        <v>-7.8193745342054088E-2</v>
      </c>
      <c r="AG243" s="153"/>
      <c r="AH243">
        <f t="shared" si="169"/>
        <v>-6.9034416271868279E-2</v>
      </c>
      <c r="AI243">
        <f t="shared" si="170"/>
        <v>0.40701602984279783</v>
      </c>
      <c r="AJ243">
        <f t="shared" si="171"/>
        <v>-0.99999907830840218</v>
      </c>
      <c r="AK243">
        <f t="shared" si="172"/>
        <v>1.8324473034484562E-2</v>
      </c>
      <c r="AL243">
        <f t="shared" si="173"/>
        <v>-3.0892307985905414E-2</v>
      </c>
      <c r="AM243">
        <f t="shared" si="174"/>
        <v>-1.5447382510246525E-2</v>
      </c>
      <c r="AN243" s="141">
        <f t="shared" si="187"/>
        <v>12.50524274852687</v>
      </c>
      <c r="AO243" s="141">
        <f t="shared" si="187"/>
        <v>12.50272029498071</v>
      </c>
      <c r="AP243" s="141">
        <f t="shared" si="187"/>
        <v>12.506980158219552</v>
      </c>
      <c r="AQ243" s="141">
        <f t="shared" si="187"/>
        <v>12.499785528146091</v>
      </c>
      <c r="AR243" s="141">
        <f t="shared" si="187"/>
        <v>12.511934974658288</v>
      </c>
      <c r="AS243" s="141">
        <f t="shared" si="187"/>
        <v>12.491412797245767</v>
      </c>
      <c r="AT243" s="141">
        <f t="shared" si="187"/>
        <v>12.526063863075235</v>
      </c>
      <c r="AU243" s="141">
        <f t="shared" si="175"/>
        <v>12.467506604772355</v>
      </c>
    </row>
    <row r="244" spans="1:48" x14ac:dyDescent="0.2">
      <c r="A244" s="19" t="s">
        <v>99</v>
      </c>
      <c r="B244" s="19"/>
      <c r="C244" s="15">
        <v>47677.741999999998</v>
      </c>
      <c r="D244" s="15"/>
      <c r="E244">
        <f t="shared" si="163"/>
        <v>4619.0156918736957</v>
      </c>
      <c r="F244">
        <f t="shared" si="164"/>
        <v>4619</v>
      </c>
      <c r="G244">
        <f t="shared" si="176"/>
        <v>2.7209799998672679E-2</v>
      </c>
      <c r="I244">
        <f>+C244-(C$7+F244*C$8)</f>
        <v>2.7209799998672679E-2</v>
      </c>
      <c r="P244">
        <f t="shared" si="165"/>
        <v>0.10052187938997473</v>
      </c>
      <c r="Q244" s="2">
        <f t="shared" si="166"/>
        <v>32659.241999999998</v>
      </c>
      <c r="R244">
        <f t="shared" si="177"/>
        <v>5.3746609846765745E-3</v>
      </c>
      <c r="S244" s="6">
        <f t="shared" si="186"/>
        <v>0.1</v>
      </c>
      <c r="Z244">
        <f t="shared" si="167"/>
        <v>4619</v>
      </c>
      <c r="AA244" s="141">
        <f t="shared" si="168"/>
        <v>3.1484634221013622E-2</v>
      </c>
      <c r="AB244" s="141">
        <f t="shared" si="178"/>
        <v>9.6247045167633785E-2</v>
      </c>
      <c r="AC244" s="141">
        <f t="shared" si="179"/>
        <v>-7.3312079391302049E-2</v>
      </c>
      <c r="AD244" s="141">
        <f t="shared" si="180"/>
        <v>-4.2748342223409425E-3</v>
      </c>
      <c r="AE244" s="141">
        <f t="shared" si="181"/>
        <v>1.8274207628497291E-6</v>
      </c>
      <c r="AF244">
        <f t="shared" si="182"/>
        <v>-7.3312079391302049E-2</v>
      </c>
      <c r="AG244" s="153"/>
      <c r="AH244">
        <f t="shared" si="169"/>
        <v>-6.9037245168961106E-2</v>
      </c>
      <c r="AI244">
        <f t="shared" si="170"/>
        <v>0.40700581002718184</v>
      </c>
      <c r="AJ244">
        <f t="shared" si="171"/>
        <v>-0.99999968408858309</v>
      </c>
      <c r="AK244">
        <f t="shared" si="172"/>
        <v>1.7990715212865788E-2</v>
      </c>
      <c r="AL244">
        <f t="shared" si="173"/>
        <v>-3.0329468257438083E-2</v>
      </c>
      <c r="AM244">
        <f t="shared" si="174"/>
        <v>-1.5165896709391348E-2</v>
      </c>
      <c r="AN244" s="141">
        <f t="shared" si="187"/>
        <v>12.506355959995085</v>
      </c>
      <c r="AO244" s="141">
        <f t="shared" si="187"/>
        <v>12.5038781726018</v>
      </c>
      <c r="AP244" s="141">
        <f t="shared" si="187"/>
        <v>12.508062318483086</v>
      </c>
      <c r="AQ244" s="141">
        <f t="shared" si="187"/>
        <v>12.500996076867677</v>
      </c>
      <c r="AR244" s="141">
        <f t="shared" si="187"/>
        <v>12.512927924227562</v>
      </c>
      <c r="AS244" s="141">
        <f t="shared" si="187"/>
        <v>12.492774839392013</v>
      </c>
      <c r="AT244" s="141">
        <f t="shared" si="187"/>
        <v>12.526800601478914</v>
      </c>
      <c r="AU244" s="141">
        <f t="shared" si="175"/>
        <v>12.469305380973967</v>
      </c>
    </row>
    <row r="245" spans="1:48" x14ac:dyDescent="0.2">
      <c r="A245" s="19" t="s">
        <v>136</v>
      </c>
      <c r="B245" s="19"/>
      <c r="C245" s="15">
        <v>47686.409</v>
      </c>
      <c r="D245" s="15"/>
      <c r="E245">
        <f t="shared" si="163"/>
        <v>4624.0139450513961</v>
      </c>
      <c r="F245">
        <f t="shared" si="164"/>
        <v>4624</v>
      </c>
      <c r="G245">
        <f t="shared" si="176"/>
        <v>2.4180799999157898E-2</v>
      </c>
      <c r="I245">
        <f>+G245</f>
        <v>2.4180799999157898E-2</v>
      </c>
      <c r="P245">
        <f t="shared" si="165"/>
        <v>0.1006408339742326</v>
      </c>
      <c r="Q245" s="2">
        <f t="shared" si="166"/>
        <v>32667.909</v>
      </c>
      <c r="R245">
        <f t="shared" si="177"/>
        <v>5.8461367954695774E-3</v>
      </c>
      <c r="S245" s="6">
        <f t="shared" si="186"/>
        <v>0.1</v>
      </c>
      <c r="Z245">
        <f t="shared" si="167"/>
        <v>4624</v>
      </c>
      <c r="AA245" s="141">
        <f t="shared" si="168"/>
        <v>3.1600173184055919E-2</v>
      </c>
      <c r="AB245" s="141">
        <f t="shared" si="178"/>
        <v>9.3221460789334576E-2</v>
      </c>
      <c r="AC245" s="141">
        <f t="shared" si="179"/>
        <v>-7.6460033975074698E-2</v>
      </c>
      <c r="AD245" s="141">
        <f t="shared" si="180"/>
        <v>-7.4193731848980204E-3</v>
      </c>
      <c r="AE245" s="141">
        <f t="shared" si="181"/>
        <v>5.5047098456783794E-6</v>
      </c>
      <c r="AF245">
        <f t="shared" si="182"/>
        <v>-7.6460033975074698E-2</v>
      </c>
      <c r="AG245" s="153"/>
      <c r="AH245">
        <f t="shared" si="169"/>
        <v>-6.9040660790176678E-2</v>
      </c>
      <c r="AI245">
        <f t="shared" si="170"/>
        <v>0.40699330047384952</v>
      </c>
      <c r="AJ245">
        <f t="shared" si="171"/>
        <v>-0.99999999582459664</v>
      </c>
      <c r="AK245">
        <f t="shared" si="172"/>
        <v>1.7573545245369679E-2</v>
      </c>
      <c r="AL245">
        <f t="shared" si="173"/>
        <v>-2.9625978143754238E-2</v>
      </c>
      <c r="AM245">
        <f t="shared" si="174"/>
        <v>-1.481407261193674E-2</v>
      </c>
      <c r="AN245" s="141">
        <f t="shared" si="187"/>
        <v>12.507747395437852</v>
      </c>
      <c r="AO245" s="141">
        <f t="shared" si="187"/>
        <v>12.505325535075935</v>
      </c>
      <c r="AP245" s="141">
        <f t="shared" si="187"/>
        <v>12.509414896755601</v>
      </c>
      <c r="AQ245" s="141">
        <f t="shared" si="187"/>
        <v>12.502509334234484</v>
      </c>
      <c r="AR245" s="141">
        <f t="shared" si="187"/>
        <v>12.514168916516228</v>
      </c>
      <c r="AS245" s="141">
        <f t="shared" si="187"/>
        <v>12.494477529036425</v>
      </c>
      <c r="AT245" s="141">
        <f t="shared" si="187"/>
        <v>12.527721263279826</v>
      </c>
      <c r="AU245" s="141">
        <f t="shared" si="175"/>
        <v>12.471553851225982</v>
      </c>
    </row>
    <row r="246" spans="1:48" x14ac:dyDescent="0.2">
      <c r="A246" s="19" t="s">
        <v>99</v>
      </c>
      <c r="B246" s="19"/>
      <c r="C246" s="15">
        <v>47703.754000000001</v>
      </c>
      <c r="D246" s="15"/>
      <c r="E246">
        <f t="shared" si="163"/>
        <v>4634.0167950995337</v>
      </c>
      <c r="F246">
        <f t="shared" si="164"/>
        <v>4634</v>
      </c>
      <c r="G246">
        <f t="shared" ref="G246:G271" si="188">+C246-(C$7+F246*C$8)</f>
        <v>2.912280000600731E-2</v>
      </c>
      <c r="I246">
        <f>+C246-(C$7+F246*C$8)</f>
        <v>2.912280000600731E-2</v>
      </c>
      <c r="P246">
        <f t="shared" si="165"/>
        <v>0.1008788665711273</v>
      </c>
      <c r="Q246" s="2">
        <f t="shared" si="166"/>
        <v>32685.254000000001</v>
      </c>
      <c r="R246">
        <f t="shared" ref="R246:R271" si="189">+(P246-G246)^2</f>
        <v>5.1489330888979303E-3</v>
      </c>
      <c r="S246" s="6">
        <f t="shared" si="186"/>
        <v>0.1</v>
      </c>
      <c r="Z246">
        <f t="shared" si="167"/>
        <v>4634</v>
      </c>
      <c r="AA246" s="141">
        <f t="shared" si="168"/>
        <v>3.1831776117703728E-2</v>
      </c>
      <c r="AB246" s="141">
        <f t="shared" ref="AB246:AB271" si="190">IF(S246&lt;&gt;0,G246-AH246, -9999)</f>
        <v>9.8169890459430878E-2</v>
      </c>
      <c r="AC246" s="141">
        <f t="shared" ref="AC246:AC271" si="191">+G246-P246</f>
        <v>-7.1756066565119986E-2</v>
      </c>
      <c r="AD246" s="141">
        <f t="shared" ref="AD246:AD271" si="192">IF(S246&lt;&gt;0,G246-AA246, -9999)</f>
        <v>-2.7089761116964178E-3</v>
      </c>
      <c r="AE246" s="141">
        <f t="shared" ref="AE246:AE271" si="193">+(G246-AA246)^2*S246</f>
        <v>7.3385515737418436E-7</v>
      </c>
      <c r="AF246">
        <f t="shared" ref="AF246:AF271" si="194">IF(S246&lt;&gt;0,G246-P246, -9999)</f>
        <v>-7.1756066565119986E-2</v>
      </c>
      <c r="AG246" s="153"/>
      <c r="AH246">
        <f t="shared" si="169"/>
        <v>-6.9047090453423568E-2</v>
      </c>
      <c r="AI246">
        <f t="shared" si="170"/>
        <v>0.40696916503301284</v>
      </c>
      <c r="AJ246">
        <f t="shared" si="171"/>
        <v>-0.99999913485526448</v>
      </c>
      <c r="AK246">
        <f t="shared" si="172"/>
        <v>1.673929370514806E-2</v>
      </c>
      <c r="AL246">
        <f t="shared" si="173"/>
        <v>-2.8219190620806918E-2</v>
      </c>
      <c r="AM246">
        <f t="shared" si="174"/>
        <v>-1.4110531700912575E-2</v>
      </c>
      <c r="AN246" s="141">
        <f t="shared" si="187"/>
        <v>12.510530010943816</v>
      </c>
      <c r="AO246" s="141">
        <f t="shared" si="187"/>
        <v>12.508220310194559</v>
      </c>
      <c r="AP246" s="141">
        <f t="shared" si="187"/>
        <v>12.512119658196745</v>
      </c>
      <c r="AQ246" s="141">
        <f t="shared" si="187"/>
        <v>12.505536080415684</v>
      </c>
      <c r="AR246" s="141">
        <f t="shared" si="187"/>
        <v>12.516650271027826</v>
      </c>
      <c r="AS246" s="141">
        <f t="shared" si="187"/>
        <v>12.497883351567188</v>
      </c>
      <c r="AT246" s="141">
        <f t="shared" si="187"/>
        <v>12.529561741713316</v>
      </c>
      <c r="AU246" s="141">
        <f t="shared" si="175"/>
        <v>12.476050791730012</v>
      </c>
    </row>
    <row r="247" spans="1:48" x14ac:dyDescent="0.2">
      <c r="A247" s="19" t="s">
        <v>99</v>
      </c>
      <c r="B247" s="19"/>
      <c r="C247" s="15">
        <v>47762.712</v>
      </c>
      <c r="D247" s="15"/>
      <c r="E247">
        <f t="shared" si="163"/>
        <v>4668.0178347731035</v>
      </c>
      <c r="F247">
        <f t="shared" si="164"/>
        <v>4668</v>
      </c>
      <c r="G247">
        <f t="shared" si="188"/>
        <v>3.092560000368394E-2</v>
      </c>
      <c r="I247">
        <f>+C247-(C$7+F247*C$8)</f>
        <v>3.092560000368394E-2</v>
      </c>
      <c r="P247">
        <f t="shared" si="165"/>
        <v>0.10168940839293528</v>
      </c>
      <c r="Q247" s="2">
        <f t="shared" si="166"/>
        <v>32744.212</v>
      </c>
      <c r="R247">
        <f t="shared" si="189"/>
        <v>5.0075165777506781E-3</v>
      </c>
      <c r="S247" s="6">
        <f t="shared" si="186"/>
        <v>0.1</v>
      </c>
      <c r="Z247">
        <f t="shared" si="167"/>
        <v>4668</v>
      </c>
      <c r="AA247" s="141">
        <f t="shared" si="168"/>
        <v>3.2624460035288572E-2</v>
      </c>
      <c r="AB247" s="141">
        <f t="shared" si="190"/>
        <v>9.9990548361330645E-2</v>
      </c>
      <c r="AC247" s="141">
        <f t="shared" si="191"/>
        <v>-7.0763808389251337E-2</v>
      </c>
      <c r="AD247" s="141">
        <f t="shared" si="192"/>
        <v>-1.6988600316046321E-3</v>
      </c>
      <c r="AE247" s="141">
        <f t="shared" si="193"/>
        <v>2.8861254069836918E-7</v>
      </c>
      <c r="AF247">
        <f t="shared" si="194"/>
        <v>-7.0763808389251337E-2</v>
      </c>
      <c r="AG247" s="153"/>
      <c r="AH247">
        <f t="shared" si="169"/>
        <v>-6.9064948357646705E-2</v>
      </c>
      <c r="AI247">
        <f t="shared" si="170"/>
        <v>0.40689590826322364</v>
      </c>
      <c r="AJ247">
        <f t="shared" si="171"/>
        <v>-0.99998141512438443</v>
      </c>
      <c r="AK247">
        <f t="shared" si="172"/>
        <v>1.3903652055581592E-2</v>
      </c>
      <c r="AL247">
        <f t="shared" si="173"/>
        <v>-2.3437885924990309E-2</v>
      </c>
      <c r="AM247">
        <f t="shared" si="174"/>
        <v>-1.1719479460269628E-2</v>
      </c>
      <c r="AN247" s="141">
        <f t="shared" si="187"/>
        <v>12.519988552657477</v>
      </c>
      <c r="AO247" s="141">
        <f t="shared" si="187"/>
        <v>12.518063011061638</v>
      </c>
      <c r="AP247" s="141">
        <f t="shared" si="187"/>
        <v>12.521312209829054</v>
      </c>
      <c r="AQ247" s="141">
        <f t="shared" si="187"/>
        <v>12.515829150556913</v>
      </c>
      <c r="AR247" s="141">
        <f t="shared" si="187"/>
        <v>12.525081078250782</v>
      </c>
      <c r="AS247" s="141">
        <f t="shared" si="187"/>
        <v>12.509467226205951</v>
      </c>
      <c r="AT247" s="141">
        <f t="shared" si="187"/>
        <v>12.535811595750543</v>
      </c>
      <c r="AU247" s="141">
        <f t="shared" si="175"/>
        <v>12.491340389443714</v>
      </c>
    </row>
    <row r="248" spans="1:48" x14ac:dyDescent="0.2">
      <c r="A248" s="19" t="s">
        <v>137</v>
      </c>
      <c r="B248" s="19"/>
      <c r="C248" s="15">
        <v>47925.711000000003</v>
      </c>
      <c r="D248" s="15"/>
      <c r="E248">
        <f t="shared" si="163"/>
        <v>4762.019250454644</v>
      </c>
      <c r="F248">
        <f t="shared" si="164"/>
        <v>4762</v>
      </c>
      <c r="G248">
        <f t="shared" si="188"/>
        <v>3.3380400003807154E-2</v>
      </c>
      <c r="I248">
        <f>+G248</f>
        <v>3.3380400003807154E-2</v>
      </c>
      <c r="P248">
        <f t="shared" si="165"/>
        <v>0.10394021873728421</v>
      </c>
      <c r="Q248" s="2">
        <f t="shared" si="166"/>
        <v>32907.211000000003</v>
      </c>
      <c r="R248">
        <f t="shared" si="189"/>
        <v>4.9786880197011394E-3</v>
      </c>
      <c r="S248" s="6">
        <f t="shared" si="186"/>
        <v>0.1</v>
      </c>
      <c r="Z248">
        <f t="shared" si="167"/>
        <v>4762</v>
      </c>
      <c r="AA248" s="141">
        <f t="shared" si="168"/>
        <v>3.4858053190830088E-2</v>
      </c>
      <c r="AB248" s="141">
        <f t="shared" si="190"/>
        <v>0.10246256555026127</v>
      </c>
      <c r="AC248" s="141">
        <f t="shared" si="191"/>
        <v>-7.0559818733477053E-2</v>
      </c>
      <c r="AD248" s="141">
        <f t="shared" si="192"/>
        <v>-1.4776531870229342E-3</v>
      </c>
      <c r="AE248" s="141">
        <f t="shared" si="193"/>
        <v>2.1834589411190348E-7</v>
      </c>
      <c r="AF248">
        <f t="shared" si="194"/>
        <v>-7.0559818733477053E-2</v>
      </c>
      <c r="AG248" s="153"/>
      <c r="AH248">
        <f t="shared" si="169"/>
        <v>-6.9082165546454119E-2</v>
      </c>
      <c r="AI248">
        <f t="shared" si="170"/>
        <v>0.40676400711394933</v>
      </c>
      <c r="AJ248">
        <f t="shared" si="171"/>
        <v>-0.99981366931230808</v>
      </c>
      <c r="AK248">
        <f t="shared" si="172"/>
        <v>6.0689307040717568E-3</v>
      </c>
      <c r="AL248">
        <f t="shared" si="173"/>
        <v>-1.0229856365620212E-2</v>
      </c>
      <c r="AM248">
        <f t="shared" si="174"/>
        <v>-5.1149727896965987E-3</v>
      </c>
      <c r="AN248" s="141">
        <f t="shared" si="187"/>
        <v>12.546124201584091</v>
      </c>
      <c r="AO248" s="141">
        <f t="shared" si="187"/>
        <v>12.545278090247923</v>
      </c>
      <c r="AP248" s="141">
        <f t="shared" si="187"/>
        <v>12.546704576280991</v>
      </c>
      <c r="AQ248" s="141">
        <f t="shared" si="187"/>
        <v>12.544299593427507</v>
      </c>
      <c r="AR248" s="141">
        <f t="shared" si="187"/>
        <v>12.548354205500159</v>
      </c>
      <c r="AS248" s="141">
        <f t="shared" si="187"/>
        <v>12.541518242404782</v>
      </c>
      <c r="AT248" s="141">
        <f t="shared" si="187"/>
        <v>12.553042979706762</v>
      </c>
      <c r="AU248" s="141">
        <f t="shared" si="175"/>
        <v>12.533611630181596</v>
      </c>
    </row>
    <row r="249" spans="1:48" x14ac:dyDescent="0.2">
      <c r="A249" s="19" t="s">
        <v>138</v>
      </c>
      <c r="B249" s="19"/>
      <c r="C249" s="15">
        <v>48012.41</v>
      </c>
      <c r="D249" s="15"/>
      <c r="E249">
        <f t="shared" si="163"/>
        <v>4812.0185065124961</v>
      </c>
      <c r="F249">
        <f t="shared" si="164"/>
        <v>4812</v>
      </c>
      <c r="G249">
        <f t="shared" si="188"/>
        <v>3.2090400003653485E-2</v>
      </c>
      <c r="I249">
        <f>+G249</f>
        <v>3.2090400003653485E-2</v>
      </c>
      <c r="P249">
        <f t="shared" si="165"/>
        <v>0.10514338284434016</v>
      </c>
      <c r="Q249" s="2">
        <f t="shared" si="166"/>
        <v>32993.910000000003</v>
      </c>
      <c r="R249">
        <f t="shared" si="189"/>
        <v>5.3367383019216619E-3</v>
      </c>
      <c r="S249" s="6">
        <f t="shared" si="186"/>
        <v>0.1</v>
      </c>
      <c r="Z249">
        <f t="shared" si="167"/>
        <v>4812</v>
      </c>
      <c r="AA249" s="141">
        <f t="shared" si="168"/>
        <v>3.6071278032097115E-2</v>
      </c>
      <c r="AB249" s="141">
        <f t="shared" si="190"/>
        <v>0.10116250481589653</v>
      </c>
      <c r="AC249" s="141">
        <f t="shared" si="191"/>
        <v>-7.3052982840686675E-2</v>
      </c>
      <c r="AD249" s="141">
        <f t="shared" si="192"/>
        <v>-3.9808780284436296E-3</v>
      </c>
      <c r="AE249" s="141">
        <f t="shared" si="193"/>
        <v>1.5847389877345242E-6</v>
      </c>
      <c r="AF249">
        <f t="shared" si="194"/>
        <v>-7.3052982840686675E-2</v>
      </c>
      <c r="AG249" s="153"/>
      <c r="AH249">
        <f t="shared" si="169"/>
        <v>-6.9072104812243046E-2</v>
      </c>
      <c r="AI249">
        <f t="shared" si="170"/>
        <v>0.40673601779253954</v>
      </c>
      <c r="AJ249">
        <f t="shared" si="171"/>
        <v>-0.99965348022007283</v>
      </c>
      <c r="AK249">
        <f t="shared" si="172"/>
        <v>1.9033104673819442E-3</v>
      </c>
      <c r="AL249">
        <f t="shared" si="173"/>
        <v>-3.2081906108015613E-3</v>
      </c>
      <c r="AM249">
        <f t="shared" si="174"/>
        <v>-1.6040966812463692E-3</v>
      </c>
      <c r="AN249" s="141">
        <f t="shared" si="187"/>
        <v>12.560020980604923</v>
      </c>
      <c r="AO249" s="141">
        <f t="shared" si="187"/>
        <v>12.559755251806504</v>
      </c>
      <c r="AP249" s="141">
        <f t="shared" si="187"/>
        <v>12.560203168532766</v>
      </c>
      <c r="AQ249" s="141">
        <f t="shared" si="187"/>
        <v>12.559448152150607</v>
      </c>
      <c r="AR249" s="141">
        <f t="shared" si="187"/>
        <v>12.560720819104649</v>
      </c>
      <c r="AS249" s="141">
        <f t="shared" si="187"/>
        <v>12.55857558621739</v>
      </c>
      <c r="AT249" s="141">
        <f t="shared" si="187"/>
        <v>12.562191618081915</v>
      </c>
      <c r="AU249" s="141">
        <f t="shared" si="175"/>
        <v>12.556096332701745</v>
      </c>
    </row>
    <row r="250" spans="1:48" x14ac:dyDescent="0.2">
      <c r="A250" s="19" t="s">
        <v>99</v>
      </c>
      <c r="B250" s="19"/>
      <c r="C250" s="15">
        <v>48048.822999999997</v>
      </c>
      <c r="D250" s="15"/>
      <c r="E250">
        <f t="shared" si="163"/>
        <v>4833.0178595711732</v>
      </c>
      <c r="F250">
        <f t="shared" si="164"/>
        <v>4833</v>
      </c>
      <c r="G250">
        <f t="shared" si="188"/>
        <v>3.0968600003689062E-2</v>
      </c>
      <c r="I250">
        <f>+C250-(C$7+F250*C$8)</f>
        <v>3.0968600003689062E-2</v>
      </c>
      <c r="P250">
        <f t="shared" si="165"/>
        <v>0.10564993864739039</v>
      </c>
      <c r="Q250" s="2">
        <f t="shared" si="166"/>
        <v>33030.322999999997</v>
      </c>
      <c r="R250">
        <f t="shared" si="189"/>
        <v>5.5773023416151972E-3</v>
      </c>
      <c r="S250" s="6">
        <f t="shared" si="186"/>
        <v>0.1</v>
      </c>
      <c r="Z250">
        <f t="shared" si="167"/>
        <v>4833</v>
      </c>
      <c r="AA250" s="141">
        <f t="shared" si="168"/>
        <v>3.6586036602579683E-2</v>
      </c>
      <c r="AB250" s="141">
        <f t="shared" si="190"/>
        <v>0.10003250204849977</v>
      </c>
      <c r="AC250" s="141">
        <f t="shared" si="191"/>
        <v>-7.4681338643701328E-2</v>
      </c>
      <c r="AD250" s="141">
        <f t="shared" si="192"/>
        <v>-5.6174365988906211E-3</v>
      </c>
      <c r="AE250" s="141">
        <f t="shared" si="193"/>
        <v>3.1555593942555831E-6</v>
      </c>
      <c r="AF250">
        <f t="shared" si="194"/>
        <v>-7.4681338643701328E-2</v>
      </c>
      <c r="AG250" s="153"/>
      <c r="AH250">
        <f t="shared" si="169"/>
        <v>-6.9063902044810707E-2</v>
      </c>
      <c r="AI250">
        <f t="shared" si="170"/>
        <v>0.40673298465696384</v>
      </c>
      <c r="AJ250">
        <f t="shared" si="171"/>
        <v>-0.99957151177542836</v>
      </c>
      <c r="AK250">
        <f t="shared" si="172"/>
        <v>1.5388747452579275E-4</v>
      </c>
      <c r="AL250">
        <f t="shared" si="173"/>
        <v>-2.5938989880546366E-4</v>
      </c>
      <c r="AM250">
        <f t="shared" si="174"/>
        <v>-1.2969495012992189E-4</v>
      </c>
      <c r="AN250" s="141">
        <f t="shared" si="187"/>
        <v>12.565857229978096</v>
      </c>
      <c r="AO250" s="141">
        <f t="shared" si="187"/>
        <v>12.565835741841175</v>
      </c>
      <c r="AP250" s="141">
        <f t="shared" si="187"/>
        <v>12.565871961854278</v>
      </c>
      <c r="AQ250" s="141">
        <f t="shared" si="187"/>
        <v>12.565810910057996</v>
      </c>
      <c r="AR250" s="141">
        <f t="shared" si="187"/>
        <v>12.565913817855938</v>
      </c>
      <c r="AS250" s="141">
        <f t="shared" si="187"/>
        <v>12.565740358339147</v>
      </c>
      <c r="AT250" s="141">
        <f t="shared" si="187"/>
        <v>12.566032738544701</v>
      </c>
      <c r="AU250" s="141">
        <f t="shared" si="175"/>
        <v>12.565539907760209</v>
      </c>
    </row>
    <row r="251" spans="1:48" x14ac:dyDescent="0.2">
      <c r="A251" s="19" t="s">
        <v>139</v>
      </c>
      <c r="B251" s="19"/>
      <c r="C251" s="15">
        <v>48097.372000000003</v>
      </c>
      <c r="D251" s="15"/>
      <c r="E251">
        <f t="shared" si="163"/>
        <v>4861.0160358171843</v>
      </c>
      <c r="F251">
        <f t="shared" si="164"/>
        <v>4861</v>
      </c>
      <c r="G251">
        <f t="shared" si="188"/>
        <v>2.7806200007034931E-2</v>
      </c>
      <c r="I251">
        <f>+G251</f>
        <v>2.7806200007034931E-2</v>
      </c>
      <c r="P251">
        <f t="shared" si="165"/>
        <v>0.10632647534303015</v>
      </c>
      <c r="Q251" s="2">
        <f t="shared" si="166"/>
        <v>33078.872000000003</v>
      </c>
      <c r="R251">
        <f t="shared" si="189"/>
        <v>6.1654336388404993E-3</v>
      </c>
      <c r="S251" s="6">
        <f t="shared" si="186"/>
        <v>0.1</v>
      </c>
      <c r="Z251">
        <f t="shared" si="167"/>
        <v>4861</v>
      </c>
      <c r="AA251" s="141">
        <f t="shared" si="168"/>
        <v>3.7277169616090053E-2</v>
      </c>
      <c r="AB251" s="141">
        <f t="shared" si="190"/>
        <v>9.6855505733975028E-2</v>
      </c>
      <c r="AC251" s="141">
        <f t="shared" si="191"/>
        <v>-7.8520275335995218E-2</v>
      </c>
      <c r="AD251" s="141">
        <f t="shared" si="192"/>
        <v>-9.4709696090551215E-3</v>
      </c>
      <c r="AE251" s="141">
        <f t="shared" si="193"/>
        <v>8.9699265335645727E-6</v>
      </c>
      <c r="AF251">
        <f t="shared" si="194"/>
        <v>-7.8520275335995218E-2</v>
      </c>
      <c r="AG251" s="153"/>
      <c r="AH251">
        <f t="shared" si="169"/>
        <v>-6.9049305726940097E-2</v>
      </c>
      <c r="AI251">
        <f t="shared" si="170"/>
        <v>0.40673696513621871</v>
      </c>
      <c r="AJ251">
        <f t="shared" si="171"/>
        <v>-0.99944870010141051</v>
      </c>
      <c r="AK251">
        <f t="shared" si="172"/>
        <v>-2.1786784078797589E-3</v>
      </c>
      <c r="AL251">
        <f t="shared" si="173"/>
        <v>3.6723484961124027E-3</v>
      </c>
      <c r="AM251">
        <f t="shared" si="174"/>
        <v>1.8361763116347641E-3</v>
      </c>
      <c r="AN251" s="141">
        <f t="shared" ref="AN251:AT260" si="195">$AU251+$AB$7*SIN(AO251)</f>
        <v>12.573638901282685</v>
      </c>
      <c r="AO251" s="141">
        <f t="shared" si="195"/>
        <v>12.57394306075512</v>
      </c>
      <c r="AP251" s="141">
        <f t="shared" si="195"/>
        <v>12.573430361417454</v>
      </c>
      <c r="AQ251" s="141">
        <f t="shared" si="195"/>
        <v>12.574294582268818</v>
      </c>
      <c r="AR251" s="141">
        <f t="shared" si="195"/>
        <v>12.572837829659923</v>
      </c>
      <c r="AS251" s="141">
        <f t="shared" si="195"/>
        <v>12.575293378373278</v>
      </c>
      <c r="AT251" s="141">
        <f t="shared" si="195"/>
        <v>12.571154250484181</v>
      </c>
      <c r="AU251" s="141">
        <f t="shared" si="175"/>
        <v>12.578131341171494</v>
      </c>
    </row>
    <row r="252" spans="1:48" x14ac:dyDescent="0.2">
      <c r="A252" s="19" t="s">
        <v>99</v>
      </c>
      <c r="B252" s="19"/>
      <c r="C252" s="15">
        <v>48154.599000000002</v>
      </c>
      <c r="D252" s="15"/>
      <c r="E252">
        <f t="shared" si="163"/>
        <v>4894.0188089336289</v>
      </c>
      <c r="F252">
        <f t="shared" si="164"/>
        <v>4894</v>
      </c>
      <c r="G252">
        <f t="shared" si="188"/>
        <v>3.2614800002193078E-2</v>
      </c>
      <c r="I252">
        <f>+C252-(C$7+F252*C$8)</f>
        <v>3.2614800002193078E-2</v>
      </c>
      <c r="P252">
        <f t="shared" si="165"/>
        <v>0.10712547857173677</v>
      </c>
      <c r="Q252" s="2">
        <f t="shared" si="166"/>
        <v>33136.099000000002</v>
      </c>
      <c r="R252">
        <f t="shared" si="189"/>
        <v>5.5518412208938571E-3</v>
      </c>
      <c r="S252" s="6">
        <f t="shared" si="186"/>
        <v>0.1</v>
      </c>
      <c r="Z252">
        <f t="shared" si="167"/>
        <v>4894</v>
      </c>
      <c r="AA252" s="141">
        <f t="shared" si="168"/>
        <v>3.8098744694536724E-2</v>
      </c>
      <c r="AB252" s="141">
        <f t="shared" si="190"/>
        <v>0.10164153387939312</v>
      </c>
      <c r="AC252" s="141">
        <f t="shared" si="191"/>
        <v>-7.4510678569543687E-2</v>
      </c>
      <c r="AD252" s="141">
        <f t="shared" si="192"/>
        <v>-5.4839446923436452E-3</v>
      </c>
      <c r="AE252" s="141">
        <f t="shared" si="193"/>
        <v>3.0073649388684039E-6</v>
      </c>
      <c r="AF252">
        <f t="shared" si="194"/>
        <v>-7.4510678569543687E-2</v>
      </c>
      <c r="AG252" s="153"/>
      <c r="AH252">
        <f t="shared" si="169"/>
        <v>-6.9026733877200042E-2</v>
      </c>
      <c r="AI252">
        <f t="shared" si="170"/>
        <v>0.40675343182280399</v>
      </c>
      <c r="AJ252">
        <f t="shared" si="171"/>
        <v>-0.99928411011013585</v>
      </c>
      <c r="AK252">
        <f t="shared" si="172"/>
        <v>-4.9279327682704042E-3</v>
      </c>
      <c r="AL252">
        <f t="shared" si="173"/>
        <v>8.3065283344891053E-3</v>
      </c>
      <c r="AM252">
        <f t="shared" si="174"/>
        <v>4.1532880481290092E-3</v>
      </c>
      <c r="AN252" s="141">
        <f t="shared" si="195"/>
        <v>12.582810616337861</v>
      </c>
      <c r="AO252" s="141">
        <f t="shared" si="195"/>
        <v>12.583498020191687</v>
      </c>
      <c r="AP252" s="141">
        <f t="shared" si="195"/>
        <v>12.582339186175867</v>
      </c>
      <c r="AQ252" s="141">
        <f t="shared" si="195"/>
        <v>12.584292776259304</v>
      </c>
      <c r="AR252" s="141">
        <f t="shared" si="195"/>
        <v>12.580999403084919</v>
      </c>
      <c r="AS252" s="141">
        <f t="shared" si="195"/>
        <v>12.586551500370138</v>
      </c>
      <c r="AT252" s="141">
        <f t="shared" si="195"/>
        <v>12.577191828711163</v>
      </c>
      <c r="AU252" s="141">
        <f t="shared" si="175"/>
        <v>12.592971244834793</v>
      </c>
      <c r="AV252" s="141"/>
    </row>
    <row r="253" spans="1:48" x14ac:dyDescent="0.2">
      <c r="A253" s="19" t="s">
        <v>140</v>
      </c>
      <c r="B253" s="19"/>
      <c r="C253" s="15">
        <v>48336.675999999999</v>
      </c>
      <c r="D253" s="15">
        <v>4.0000000000000001E-3</v>
      </c>
      <c r="E253">
        <f t="shared" si="163"/>
        <v>4999.0224946191083</v>
      </c>
      <c r="F253">
        <f t="shared" si="164"/>
        <v>4999</v>
      </c>
      <c r="G253">
        <f t="shared" si="188"/>
        <v>3.9005800004815683E-2</v>
      </c>
      <c r="I253">
        <f t="shared" ref="I253:I270" si="196">+G253</f>
        <v>3.9005800004815683E-2</v>
      </c>
      <c r="P253">
        <f t="shared" si="165"/>
        <v>0.10967968475357329</v>
      </c>
      <c r="Q253" s="2">
        <f t="shared" si="166"/>
        <v>33318.175999999999</v>
      </c>
      <c r="R253">
        <f t="shared" si="189"/>
        <v>4.9947979854806724E-3</v>
      </c>
      <c r="S253" s="6">
        <f t="shared" si="186"/>
        <v>0.1</v>
      </c>
      <c r="Z253">
        <f t="shared" si="167"/>
        <v>4999</v>
      </c>
      <c r="AA253" s="141">
        <f t="shared" si="168"/>
        <v>4.0763435551848387E-2</v>
      </c>
      <c r="AB253" s="141">
        <f t="shared" si="190"/>
        <v>0.10792204920654058</v>
      </c>
      <c r="AC253" s="141">
        <f t="shared" si="191"/>
        <v>-7.0673884748757604E-2</v>
      </c>
      <c r="AD253" s="141">
        <f t="shared" si="192"/>
        <v>-1.7576355470327043E-3</v>
      </c>
      <c r="AE253" s="141">
        <f t="shared" si="193"/>
        <v>3.0892827161929541E-7</v>
      </c>
      <c r="AF253">
        <f t="shared" si="194"/>
        <v>-7.0673884748757604E-2</v>
      </c>
      <c r="AG253" s="153"/>
      <c r="AH253">
        <f t="shared" si="169"/>
        <v>-6.89162492017249E-2</v>
      </c>
      <c r="AI253">
        <f t="shared" si="170"/>
        <v>0.40689068388749161</v>
      </c>
      <c r="AJ253">
        <f t="shared" si="171"/>
        <v>-0.99861727197961925</v>
      </c>
      <c r="AK253">
        <f t="shared" si="172"/>
        <v>-1.3678973497371381E-2</v>
      </c>
      <c r="AL253">
        <f t="shared" si="173"/>
        <v>2.3059069509602188E-2</v>
      </c>
      <c r="AM253">
        <f t="shared" si="174"/>
        <v>1.1530045656311515E-2</v>
      </c>
      <c r="AN253" s="141">
        <f t="shared" si="195"/>
        <v>12.612003218173145</v>
      </c>
      <c r="AO253" s="141">
        <f t="shared" si="195"/>
        <v>12.613898143171451</v>
      </c>
      <c r="AP253" s="141">
        <f t="shared" si="195"/>
        <v>12.61070071927575</v>
      </c>
      <c r="AQ253" s="141">
        <f t="shared" si="195"/>
        <v>12.616096209991232</v>
      </c>
      <c r="AR253" s="141">
        <f t="shared" si="195"/>
        <v>12.606992351337624</v>
      </c>
      <c r="AS253" s="141">
        <f t="shared" si="195"/>
        <v>12.622355718488873</v>
      </c>
      <c r="AT253" s="141">
        <f t="shared" si="195"/>
        <v>12.596434796807621</v>
      </c>
      <c r="AU253" s="141">
        <f t="shared" si="175"/>
        <v>12.640189120127108</v>
      </c>
    </row>
    <row r="254" spans="1:48" x14ac:dyDescent="0.2">
      <c r="A254" s="19" t="s">
        <v>140</v>
      </c>
      <c r="B254" s="19"/>
      <c r="C254" s="15">
        <v>48357.487000000001</v>
      </c>
      <c r="D254" s="15"/>
      <c r="E254">
        <f t="shared" si="163"/>
        <v>5011.0241845788541</v>
      </c>
      <c r="F254">
        <f t="shared" si="164"/>
        <v>5011</v>
      </c>
      <c r="G254">
        <f t="shared" si="188"/>
        <v>4.1936200002965052E-2</v>
      </c>
      <c r="I254">
        <f t="shared" si="196"/>
        <v>4.1936200002965052E-2</v>
      </c>
      <c r="P254">
        <f t="shared" si="165"/>
        <v>0.10997274932112441</v>
      </c>
      <c r="Q254" s="2">
        <f t="shared" si="166"/>
        <v>33338.987000000001</v>
      </c>
      <c r="R254">
        <f t="shared" si="189"/>
        <v>4.6289720431223315E-3</v>
      </c>
      <c r="S254" s="6">
        <f t="shared" si="186"/>
        <v>0.1</v>
      </c>
      <c r="Z254">
        <f t="shared" si="167"/>
        <v>5011</v>
      </c>
      <c r="AA254" s="141">
        <f t="shared" si="168"/>
        <v>4.1072876222560631E-2</v>
      </c>
      <c r="AB254" s="141">
        <f t="shared" si="190"/>
        <v>0.11083607310152883</v>
      </c>
      <c r="AC254" s="141">
        <f t="shared" si="191"/>
        <v>-6.8036549318159362E-2</v>
      </c>
      <c r="AD254" s="141">
        <f t="shared" si="192"/>
        <v>8.6332378040442082E-4</v>
      </c>
      <c r="AE254" s="141">
        <f t="shared" si="193"/>
        <v>7.4532794981178075E-8</v>
      </c>
      <c r="AF254">
        <f t="shared" si="194"/>
        <v>-6.8036549318159362E-2</v>
      </c>
      <c r="AG254" s="153"/>
      <c r="AH254">
        <f t="shared" si="169"/>
        <v>-6.8899873098563783E-2</v>
      </c>
      <c r="AI254">
        <f t="shared" si="170"/>
        <v>0.4069146065716307</v>
      </c>
      <c r="AJ254">
        <f t="shared" si="171"/>
        <v>-0.99852715795795866</v>
      </c>
      <c r="AK254">
        <f t="shared" si="172"/>
        <v>-1.4679621156744906E-2</v>
      </c>
      <c r="AL254">
        <f t="shared" si="173"/>
        <v>2.4746224938577928E-2</v>
      </c>
      <c r="AM254">
        <f t="shared" si="174"/>
        <v>1.2373743924022322E-2</v>
      </c>
      <c r="AN254" s="141">
        <f t="shared" si="195"/>
        <v>12.615341044243085</v>
      </c>
      <c r="AO254" s="141">
        <f t="shared" si="195"/>
        <v>12.617372133740952</v>
      </c>
      <c r="AP254" s="141">
        <f t="shared" si="195"/>
        <v>12.613944402370015</v>
      </c>
      <c r="AQ254" s="141">
        <f t="shared" si="195"/>
        <v>12.619729496686809</v>
      </c>
      <c r="AR254" s="141">
        <f t="shared" si="195"/>
        <v>12.609966740086616</v>
      </c>
      <c r="AS254" s="141">
        <f t="shared" si="195"/>
        <v>12.626444981859899</v>
      </c>
      <c r="AT254" s="141">
        <f t="shared" si="195"/>
        <v>12.598639032807608</v>
      </c>
      <c r="AU254" s="141">
        <f t="shared" si="175"/>
        <v>12.645585448731945</v>
      </c>
      <c r="AV254" s="141"/>
    </row>
    <row r="255" spans="1:48" x14ac:dyDescent="0.2">
      <c r="A255" s="19" t="s">
        <v>141</v>
      </c>
      <c r="B255" s="19"/>
      <c r="C255" s="15">
        <v>48390.432000000001</v>
      </c>
      <c r="D255" s="15">
        <v>4.0000000000000001E-3</v>
      </c>
      <c r="E255">
        <f t="shared" si="163"/>
        <v>5030.0235443272468</v>
      </c>
      <c r="F255">
        <f t="shared" si="164"/>
        <v>5030</v>
      </c>
      <c r="G255">
        <f t="shared" si="188"/>
        <v>4.082600000401726E-2</v>
      </c>
      <c r="I255">
        <f t="shared" si="196"/>
        <v>4.082600000401726E-2</v>
      </c>
      <c r="P255">
        <f t="shared" si="165"/>
        <v>0.11043725288184836</v>
      </c>
      <c r="Q255" s="2">
        <f t="shared" si="166"/>
        <v>33371.932000000001</v>
      </c>
      <c r="R255">
        <f t="shared" si="189"/>
        <v>4.845726527221348E-3</v>
      </c>
      <c r="S255" s="6">
        <f t="shared" si="186"/>
        <v>0.1</v>
      </c>
      <c r="Z255">
        <f t="shared" si="167"/>
        <v>5030</v>
      </c>
      <c r="AA255" s="141">
        <f t="shared" si="168"/>
        <v>4.1564883042606637E-2</v>
      </c>
      <c r="AB255" s="141">
        <f t="shared" si="190"/>
        <v>0.10969836984325898</v>
      </c>
      <c r="AC255" s="141">
        <f t="shared" si="191"/>
        <v>-6.9611252877831098E-2</v>
      </c>
      <c r="AD255" s="141">
        <f t="shared" si="192"/>
        <v>-7.3888303858937743E-4</v>
      </c>
      <c r="AE255" s="141">
        <f t="shared" si="193"/>
        <v>5.4594814471507144E-8</v>
      </c>
      <c r="AF255">
        <f t="shared" si="194"/>
        <v>-6.9611252877831098E-2</v>
      </c>
      <c r="AG255" s="153"/>
      <c r="AH255">
        <f t="shared" si="169"/>
        <v>-6.8872369839241721E-2</v>
      </c>
      <c r="AI255">
        <f t="shared" si="170"/>
        <v>0.40695594726918283</v>
      </c>
      <c r="AJ255">
        <f t="shared" si="171"/>
        <v>-0.9983786278375878</v>
      </c>
      <c r="AK255">
        <f t="shared" si="172"/>
        <v>-1.6264276682251985E-2</v>
      </c>
      <c r="AL255">
        <f t="shared" si="173"/>
        <v>2.7418200729820999E-2</v>
      </c>
      <c r="AM255">
        <f t="shared" si="174"/>
        <v>1.370995925632738E-2</v>
      </c>
      <c r="AN255" s="141">
        <f t="shared" si="195"/>
        <v>12.620626793133464</v>
      </c>
      <c r="AO255" s="141">
        <f t="shared" si="195"/>
        <v>12.62287244788145</v>
      </c>
      <c r="AP255" s="141">
        <f t="shared" si="195"/>
        <v>12.619081560747489</v>
      </c>
      <c r="AQ255" s="141">
        <f t="shared" si="195"/>
        <v>12.625481421722903</v>
      </c>
      <c r="AR255" s="141">
        <f t="shared" si="195"/>
        <v>12.61467830330484</v>
      </c>
      <c r="AS255" s="141">
        <f t="shared" si="195"/>
        <v>12.632918162020873</v>
      </c>
      <c r="AT255" s="141">
        <f t="shared" si="195"/>
        <v>12.602131905987447</v>
      </c>
      <c r="AU255" s="141">
        <f t="shared" si="175"/>
        <v>12.654129635689602</v>
      </c>
    </row>
    <row r="256" spans="1:48" x14ac:dyDescent="0.2">
      <c r="A256" s="19" t="s">
        <v>141</v>
      </c>
      <c r="B256" s="19"/>
      <c r="C256" s="15">
        <v>48442.457000000002</v>
      </c>
      <c r="D256" s="15">
        <v>4.0000000000000001E-3</v>
      </c>
      <c r="E256">
        <f t="shared" si="163"/>
        <v>5060.0263274782619</v>
      </c>
      <c r="F256">
        <f t="shared" si="164"/>
        <v>5060</v>
      </c>
      <c r="G256">
        <f t="shared" si="188"/>
        <v>4.5652000007976312E-2</v>
      </c>
      <c r="I256">
        <f t="shared" si="196"/>
        <v>4.5652000007976312E-2</v>
      </c>
      <c r="P256">
        <f t="shared" si="165"/>
        <v>0.11117188915478934</v>
      </c>
      <c r="Q256" s="2">
        <f t="shared" si="166"/>
        <v>33423.957000000002</v>
      </c>
      <c r="R256">
        <f t="shared" si="189"/>
        <v>4.2928558738106679E-3</v>
      </c>
      <c r="S256" s="6">
        <f t="shared" si="186"/>
        <v>0.1</v>
      </c>
      <c r="Z256">
        <f t="shared" si="167"/>
        <v>5060</v>
      </c>
      <c r="AA256" s="141">
        <f t="shared" si="168"/>
        <v>4.2346877136394609E-2</v>
      </c>
      <c r="AB256" s="141">
        <f t="shared" si="190"/>
        <v>0.11447701202637105</v>
      </c>
      <c r="AC256" s="141">
        <f t="shared" si="191"/>
        <v>-6.5519889146813032E-2</v>
      </c>
      <c r="AD256" s="141">
        <f t="shared" si="192"/>
        <v>3.3051228715817033E-3</v>
      </c>
      <c r="AE256" s="141">
        <f t="shared" si="193"/>
        <v>1.0923837196252484E-6</v>
      </c>
      <c r="AF256">
        <f t="shared" si="194"/>
        <v>-6.5519889146813032E-2</v>
      </c>
      <c r="AG256" s="153"/>
      <c r="AH256">
        <f t="shared" si="169"/>
        <v>-6.8825012018394735E-2</v>
      </c>
      <c r="AI256">
        <f t="shared" si="170"/>
        <v>0.40702987611439756</v>
      </c>
      <c r="AJ256">
        <f t="shared" si="171"/>
        <v>-0.99812948482330777</v>
      </c>
      <c r="AK256">
        <f t="shared" si="172"/>
        <v>-1.8767188241246811E-2</v>
      </c>
      <c r="AL256">
        <f t="shared" si="173"/>
        <v>3.1638905494901171E-2</v>
      </c>
      <c r="AM256">
        <f t="shared" si="174"/>
        <v>1.582077251239376E-2</v>
      </c>
      <c r="AN256" s="141">
        <f t="shared" si="195"/>
        <v>12.628975093018447</v>
      </c>
      <c r="AO256" s="141">
        <f t="shared" si="195"/>
        <v>12.631556684468999</v>
      </c>
      <c r="AP256" s="141">
        <f t="shared" si="195"/>
        <v>12.627196546488465</v>
      </c>
      <c r="AQ256" s="141">
        <f t="shared" si="195"/>
        <v>12.634561249586671</v>
      </c>
      <c r="AR256" s="141">
        <f t="shared" si="195"/>
        <v>12.622123485558333</v>
      </c>
      <c r="AS256" s="141">
        <f t="shared" si="195"/>
        <v>12.643134842540574</v>
      </c>
      <c r="AT256" s="141">
        <f t="shared" si="195"/>
        <v>12.607654842342333</v>
      </c>
      <c r="AU256" s="141">
        <f t="shared" si="175"/>
        <v>12.667620457201693</v>
      </c>
      <c r="AV256" s="141"/>
    </row>
    <row r="257" spans="1:48" x14ac:dyDescent="0.2">
      <c r="A257" s="19" t="s">
        <v>142</v>
      </c>
      <c r="B257" s="19"/>
      <c r="C257" s="15">
        <v>48475.400999999998</v>
      </c>
      <c r="D257" s="15"/>
      <c r="E257">
        <f t="shared" si="163"/>
        <v>5079.0251105273128</v>
      </c>
      <c r="F257">
        <f t="shared" si="164"/>
        <v>5079</v>
      </c>
      <c r="G257">
        <f t="shared" si="188"/>
        <v>4.3541799997910857E-2</v>
      </c>
      <c r="I257">
        <f t="shared" si="196"/>
        <v>4.3541799997910857E-2</v>
      </c>
      <c r="P257">
        <f t="shared" si="165"/>
        <v>0.11163792487312396</v>
      </c>
      <c r="Q257" s="2">
        <f t="shared" si="166"/>
        <v>33456.900999999998</v>
      </c>
      <c r="R257">
        <f t="shared" si="189"/>
        <v>4.6370822230206166E-3</v>
      </c>
      <c r="S257" s="6">
        <f t="shared" si="186"/>
        <v>0.1</v>
      </c>
      <c r="Z257">
        <f t="shared" si="167"/>
        <v>5079</v>
      </c>
      <c r="AA257" s="141">
        <f t="shared" si="168"/>
        <v>4.2845397910260125E-2</v>
      </c>
      <c r="AB257" s="141">
        <f t="shared" si="190"/>
        <v>0.11233432696077469</v>
      </c>
      <c r="AC257" s="141">
        <f t="shared" si="191"/>
        <v>-6.8096124875213104E-2</v>
      </c>
      <c r="AD257" s="141">
        <f t="shared" si="192"/>
        <v>6.9640208765073264E-4</v>
      </c>
      <c r="AE257" s="141">
        <f t="shared" si="193"/>
        <v>4.8497586768429874E-8</v>
      </c>
      <c r="AF257">
        <f t="shared" si="194"/>
        <v>-6.8096124875213104E-2</v>
      </c>
      <c r="AG257" s="153"/>
      <c r="AH257">
        <f t="shared" si="169"/>
        <v>-6.8792526962863837E-2</v>
      </c>
      <c r="AI257">
        <f t="shared" si="170"/>
        <v>0.40708218717386413</v>
      </c>
      <c r="AJ257">
        <f t="shared" si="171"/>
        <v>-0.99796241646510686</v>
      </c>
      <c r="AK257">
        <f t="shared" si="172"/>
        <v>-2.0352945950413738E-2</v>
      </c>
      <c r="AL257">
        <f t="shared" si="173"/>
        <v>3.4313284270373598E-2</v>
      </c>
      <c r="AM257">
        <f t="shared" si="174"/>
        <v>1.7158325688058633E-2</v>
      </c>
      <c r="AN257" s="141">
        <f t="shared" si="195"/>
        <v>12.634264026094883</v>
      </c>
      <c r="AO257" s="141">
        <f t="shared" si="195"/>
        <v>12.637056373883661</v>
      </c>
      <c r="AP257" s="141">
        <f t="shared" si="195"/>
        <v>12.632338631201272</v>
      </c>
      <c r="AQ257" s="141">
        <f t="shared" si="195"/>
        <v>12.640310289390886</v>
      </c>
      <c r="AR257" s="141">
        <f t="shared" si="195"/>
        <v>12.626842905216304</v>
      </c>
      <c r="AS257" s="141">
        <f t="shared" si="195"/>
        <v>12.649602495619614</v>
      </c>
      <c r="AT257" s="141">
        <f t="shared" si="195"/>
        <v>12.611158255255077</v>
      </c>
      <c r="AU257" s="141">
        <f t="shared" si="175"/>
        <v>12.67616464415935</v>
      </c>
      <c r="AV257" s="141"/>
    </row>
    <row r="258" spans="1:48" x14ac:dyDescent="0.2">
      <c r="A258" s="19" t="s">
        <v>141</v>
      </c>
      <c r="B258" s="19"/>
      <c r="C258" s="15">
        <v>48482.334999999999</v>
      </c>
      <c r="D258" s="15">
        <v>3.0000000000000001E-3</v>
      </c>
      <c r="E258">
        <f t="shared" si="163"/>
        <v>5083.0239437492091</v>
      </c>
      <c r="F258">
        <f t="shared" si="164"/>
        <v>5083</v>
      </c>
      <c r="G258">
        <f t="shared" si="188"/>
        <v>4.1518600002746098E-2</v>
      </c>
      <c r="I258">
        <f t="shared" si="196"/>
        <v>4.1518600002746098E-2</v>
      </c>
      <c r="P258">
        <f t="shared" si="165"/>
        <v>0.11173611335867033</v>
      </c>
      <c r="Q258" s="2">
        <f t="shared" si="166"/>
        <v>33463.834999999999</v>
      </c>
      <c r="R258">
        <f t="shared" si="189"/>
        <v>4.9304991818893973E-3</v>
      </c>
      <c r="S258" s="6">
        <f t="shared" si="186"/>
        <v>0.1</v>
      </c>
      <c r="Z258">
        <f t="shared" si="167"/>
        <v>5083</v>
      </c>
      <c r="AA258" s="141">
        <f t="shared" si="168"/>
        <v>4.2950671733234511E-2</v>
      </c>
      <c r="AB258" s="141">
        <f t="shared" si="190"/>
        <v>0.11030404162818191</v>
      </c>
      <c r="AC258" s="141">
        <f t="shared" si="191"/>
        <v>-7.021751335592423E-2</v>
      </c>
      <c r="AD258" s="141">
        <f t="shared" si="192"/>
        <v>-1.4320717304884129E-3</v>
      </c>
      <c r="AE258" s="141">
        <f t="shared" si="193"/>
        <v>2.0508294412640772E-7</v>
      </c>
      <c r="AF258">
        <f t="shared" si="194"/>
        <v>-7.021751335592423E-2</v>
      </c>
      <c r="AG258" s="153"/>
      <c r="AH258">
        <f t="shared" si="169"/>
        <v>-6.8785441625435817E-2</v>
      </c>
      <c r="AI258">
        <f t="shared" si="170"/>
        <v>0.40709374320279623</v>
      </c>
      <c r="AJ258">
        <f t="shared" si="171"/>
        <v>-0.99792632593527353</v>
      </c>
      <c r="AK258">
        <f t="shared" si="172"/>
        <v>-2.0686851527419781E-2</v>
      </c>
      <c r="AL258">
        <f t="shared" si="173"/>
        <v>3.4876446339241397E-2</v>
      </c>
      <c r="AM258">
        <f t="shared" si="174"/>
        <v>1.7439990990539861E-2</v>
      </c>
      <c r="AN258" s="141">
        <f t="shared" si="195"/>
        <v>12.635377664297012</v>
      </c>
      <c r="AO258" s="141">
        <f t="shared" si="195"/>
        <v>12.638214168729277</v>
      </c>
      <c r="AP258" s="141">
        <f t="shared" si="195"/>
        <v>12.633421451682789</v>
      </c>
      <c r="AQ258" s="141">
        <f t="shared" si="195"/>
        <v>12.641520452086741</v>
      </c>
      <c r="AR258" s="141">
        <f t="shared" si="195"/>
        <v>12.627836908262337</v>
      </c>
      <c r="AS258" s="141">
        <f t="shared" si="195"/>
        <v>12.650963796410373</v>
      </c>
      <c r="AT258" s="141">
        <f t="shared" si="195"/>
        <v>12.611896408242592</v>
      </c>
      <c r="AU258" s="141">
        <f t="shared" si="175"/>
        <v>12.67796342036096</v>
      </c>
    </row>
    <row r="259" spans="1:48" x14ac:dyDescent="0.2">
      <c r="A259" s="19" t="s">
        <v>143</v>
      </c>
      <c r="B259" s="19"/>
      <c r="C259" s="15">
        <v>48636.665999999997</v>
      </c>
      <c r="D259" s="15">
        <v>2E-3</v>
      </c>
      <c r="E259">
        <f t="shared" si="163"/>
        <v>5172.0265295537074</v>
      </c>
      <c r="F259">
        <f t="shared" si="164"/>
        <v>5172</v>
      </c>
      <c r="G259">
        <f t="shared" si="188"/>
        <v>4.6002399998542387E-2</v>
      </c>
      <c r="I259">
        <f t="shared" si="196"/>
        <v>4.6002399998542387E-2</v>
      </c>
      <c r="P259">
        <f t="shared" si="165"/>
        <v>0.11392761794002752</v>
      </c>
      <c r="Q259" s="2">
        <f t="shared" si="166"/>
        <v>33618.165999999997</v>
      </c>
      <c r="R259">
        <f t="shared" si="189"/>
        <v>4.6138352323982544E-3</v>
      </c>
      <c r="S259" s="6">
        <f t="shared" si="186"/>
        <v>0.1</v>
      </c>
      <c r="Z259">
        <f t="shared" si="167"/>
        <v>5172</v>
      </c>
      <c r="AA259" s="141">
        <f t="shared" si="168"/>
        <v>4.5322022932736322E-2</v>
      </c>
      <c r="AB259" s="141">
        <f t="shared" si="190"/>
        <v>0.11460799500583359</v>
      </c>
      <c r="AC259" s="141">
        <f t="shared" si="191"/>
        <v>-6.7925217941485136E-2</v>
      </c>
      <c r="AD259" s="141">
        <f t="shared" si="192"/>
        <v>6.8037706580606483E-4</v>
      </c>
      <c r="AE259" s="141">
        <f t="shared" si="193"/>
        <v>4.6291295167487033E-8</v>
      </c>
      <c r="AF259">
        <f t="shared" si="194"/>
        <v>-6.7925217941485136E-2</v>
      </c>
      <c r="AG259" s="153"/>
      <c r="AH259">
        <f t="shared" si="169"/>
        <v>-6.8605595007291201E-2</v>
      </c>
      <c r="AI259">
        <f t="shared" si="170"/>
        <v>0.4073998894385763</v>
      </c>
      <c r="AJ259">
        <f t="shared" si="171"/>
        <v>-0.99704039358531449</v>
      </c>
      <c r="AK259">
        <f t="shared" si="172"/>
        <v>-2.812266235578734E-2</v>
      </c>
      <c r="AL259">
        <f t="shared" si="173"/>
        <v>4.7420813073784714E-2</v>
      </c>
      <c r="AM259">
        <f t="shared" si="174"/>
        <v>2.3714850735091473E-2</v>
      </c>
      <c r="AN259" s="141">
        <f t="shared" si="195"/>
        <v>12.660174617688856</v>
      </c>
      <c r="AO259" s="141">
        <f t="shared" si="195"/>
        <v>12.663971621850894</v>
      </c>
      <c r="AP259" s="141">
        <f t="shared" si="195"/>
        <v>12.657542835230288</v>
      </c>
      <c r="AQ259" s="141">
        <f t="shared" si="195"/>
        <v>12.668429906940009</v>
      </c>
      <c r="AR259" s="141">
        <f t="shared" si="195"/>
        <v>12.649999220219094</v>
      </c>
      <c r="AS259" s="141">
        <f t="shared" si="195"/>
        <v>12.681220522761405</v>
      </c>
      <c r="AT259" s="141">
        <f t="shared" si="195"/>
        <v>12.628381883438767</v>
      </c>
      <c r="AU259" s="141">
        <f t="shared" si="175"/>
        <v>12.71798619084683</v>
      </c>
      <c r="AV259" s="141"/>
    </row>
    <row r="260" spans="1:48" x14ac:dyDescent="0.2">
      <c r="A260" s="19" t="s">
        <v>144</v>
      </c>
      <c r="B260" s="19"/>
      <c r="C260" s="15">
        <v>48761.512999999999</v>
      </c>
      <c r="D260" s="15">
        <v>3.0000000000000001E-3</v>
      </c>
      <c r="E260">
        <f t="shared" si="163"/>
        <v>5244.0257120247243</v>
      </c>
      <c r="F260">
        <f t="shared" si="164"/>
        <v>5244</v>
      </c>
      <c r="G260">
        <f t="shared" si="188"/>
        <v>4.4584800001757685E-2</v>
      </c>
      <c r="I260">
        <f t="shared" si="196"/>
        <v>4.4584800001757685E-2</v>
      </c>
      <c r="P260">
        <f t="shared" si="165"/>
        <v>0.11571005906782361</v>
      </c>
      <c r="Q260" s="2">
        <f t="shared" si="166"/>
        <v>33743.012999999999</v>
      </c>
      <c r="R260">
        <f t="shared" si="189"/>
        <v>5.0588024772149935E-3</v>
      </c>
      <c r="S260" s="6">
        <f t="shared" si="186"/>
        <v>0.1</v>
      </c>
      <c r="Z260">
        <f t="shared" si="167"/>
        <v>5244</v>
      </c>
      <c r="AA260" s="141">
        <f t="shared" si="168"/>
        <v>4.7281122624557068E-2</v>
      </c>
      <c r="AB260" s="141">
        <f t="shared" si="190"/>
        <v>0.11301373644502423</v>
      </c>
      <c r="AC260" s="141">
        <f t="shared" si="191"/>
        <v>-7.1125259066065927E-2</v>
      </c>
      <c r="AD260" s="141">
        <f t="shared" si="192"/>
        <v>-2.6963226227993825E-3</v>
      </c>
      <c r="AE260" s="141">
        <f t="shared" si="193"/>
        <v>7.270155686219742E-7</v>
      </c>
      <c r="AF260">
        <f t="shared" si="194"/>
        <v>-7.1125259066065927E-2</v>
      </c>
      <c r="AG260" s="153"/>
      <c r="AH260">
        <f t="shared" si="169"/>
        <v>-6.8428936443266544E-2</v>
      </c>
      <c r="AI260">
        <f t="shared" si="170"/>
        <v>0.40771659581667863</v>
      </c>
      <c r="AJ260">
        <f t="shared" si="171"/>
        <v>-0.99620683379068775</v>
      </c>
      <c r="AK260">
        <f t="shared" si="172"/>
        <v>-3.4148855096554791E-2</v>
      </c>
      <c r="AL260">
        <f t="shared" si="173"/>
        <v>5.7592514693561872E-2</v>
      </c>
      <c r="AM260">
        <f t="shared" si="174"/>
        <v>2.8804219507855892E-2</v>
      </c>
      <c r="AN260" s="141">
        <f t="shared" si="195"/>
        <v>12.680265932912304</v>
      </c>
      <c r="AO260" s="141">
        <f t="shared" si="195"/>
        <v>12.684803570345009</v>
      </c>
      <c r="AP260" s="141">
        <f t="shared" si="195"/>
        <v>12.677104506660417</v>
      </c>
      <c r="AQ260" s="141">
        <f t="shared" si="195"/>
        <v>12.690171744341841</v>
      </c>
      <c r="AR260" s="141">
        <f t="shared" si="195"/>
        <v>12.668004728101261</v>
      </c>
      <c r="AS260" s="141">
        <f t="shared" si="195"/>
        <v>12.705643974407197</v>
      </c>
      <c r="AT260" s="141">
        <f t="shared" si="195"/>
        <v>12.64182170909792</v>
      </c>
      <c r="AU260" s="141">
        <f t="shared" si="175"/>
        <v>12.750364162475844</v>
      </c>
      <c r="AV260" s="141"/>
    </row>
    <row r="261" spans="1:48" x14ac:dyDescent="0.2">
      <c r="A261" s="19" t="s">
        <v>144</v>
      </c>
      <c r="B261" s="19"/>
      <c r="C261" s="15">
        <v>48768.45</v>
      </c>
      <c r="D261" s="15">
        <v>5.0000000000000001E-3</v>
      </c>
      <c r="E261">
        <f t="shared" si="163"/>
        <v>5248.0262753446386</v>
      </c>
      <c r="F261">
        <f t="shared" si="164"/>
        <v>5248</v>
      </c>
      <c r="G261">
        <f t="shared" si="188"/>
        <v>4.556159999629017E-2</v>
      </c>
      <c r="I261">
        <f t="shared" si="196"/>
        <v>4.556159999629017E-2</v>
      </c>
      <c r="P261">
        <f t="shared" si="165"/>
        <v>0.11580933372310473</v>
      </c>
      <c r="Q261" s="2">
        <f t="shared" si="166"/>
        <v>33749.949999999997</v>
      </c>
      <c r="R261">
        <f t="shared" si="189"/>
        <v>4.9347440937534395E-3</v>
      </c>
      <c r="S261" s="6">
        <f t="shared" si="186"/>
        <v>0.1</v>
      </c>
      <c r="Z261">
        <f t="shared" si="167"/>
        <v>5248</v>
      </c>
      <c r="AA261" s="141">
        <f t="shared" si="168"/>
        <v>4.7391031188763269E-2</v>
      </c>
      <c r="AB261" s="141">
        <f t="shared" si="190"/>
        <v>0.11397990253063163</v>
      </c>
      <c r="AC261" s="141">
        <f t="shared" si="191"/>
        <v>-7.024773372681456E-2</v>
      </c>
      <c r="AD261" s="141">
        <f t="shared" si="192"/>
        <v>-1.8294311924730994E-3</v>
      </c>
      <c r="AE261" s="141">
        <f t="shared" si="193"/>
        <v>3.3468184879935469E-7</v>
      </c>
      <c r="AF261">
        <f t="shared" si="194"/>
        <v>-7.024773372681456E-2</v>
      </c>
      <c r="AG261" s="153"/>
      <c r="AH261">
        <f t="shared" si="169"/>
        <v>-6.841830253434146E-2</v>
      </c>
      <c r="AI261">
        <f t="shared" si="170"/>
        <v>0.40773601235673984</v>
      </c>
      <c r="AJ261">
        <f t="shared" si="171"/>
        <v>-0.99615743936211487</v>
      </c>
      <c r="AK261">
        <f t="shared" si="172"/>
        <v>-3.4483968975356528E-2</v>
      </c>
      <c r="AL261">
        <f t="shared" si="173"/>
        <v>5.8158323832434237E-2</v>
      </c>
      <c r="AM261">
        <f t="shared" si="174"/>
        <v>2.9087361113252233E-2</v>
      </c>
      <c r="AN261" s="141">
        <f t="shared" ref="AN261:AT270" si="197">$AU261+$AB$7*SIN(AO261)</f>
        <v>12.681383053912034</v>
      </c>
      <c r="AO261" s="141">
        <f t="shared" si="197"/>
        <v>12.685960741145772</v>
      </c>
      <c r="AP261" s="141">
        <f t="shared" si="197"/>
        <v>12.678192715556362</v>
      </c>
      <c r="AQ261" s="141">
        <f t="shared" si="197"/>
        <v>12.691378791999313</v>
      </c>
      <c r="AR261" s="141">
        <f t="shared" si="197"/>
        <v>12.669007359896128</v>
      </c>
      <c r="AS261" s="141">
        <f t="shared" si="197"/>
        <v>12.706999191048677</v>
      </c>
      <c r="AT261" s="141">
        <f t="shared" si="197"/>
        <v>12.642571519465154</v>
      </c>
      <c r="AU261" s="141">
        <f t="shared" si="175"/>
        <v>12.752162938677458</v>
      </c>
    </row>
    <row r="262" spans="1:48" x14ac:dyDescent="0.2">
      <c r="A262" s="19" t="s">
        <v>144</v>
      </c>
      <c r="B262" s="19"/>
      <c r="C262" s="15">
        <v>48801.392</v>
      </c>
      <c r="D262" s="15">
        <v>5.0000000000000001E-3</v>
      </c>
      <c r="E262">
        <f t="shared" si="163"/>
        <v>5267.0239049950133</v>
      </c>
      <c r="F262">
        <f t="shared" si="164"/>
        <v>5267</v>
      </c>
      <c r="G262">
        <f t="shared" si="188"/>
        <v>4.1451400000369176E-2</v>
      </c>
      <c r="I262">
        <f t="shared" si="196"/>
        <v>4.1451400000369176E-2</v>
      </c>
      <c r="P262">
        <f t="shared" si="165"/>
        <v>0.1162812479237007</v>
      </c>
      <c r="Q262" s="2">
        <f t="shared" si="166"/>
        <v>33782.892</v>
      </c>
      <c r="R262">
        <f t="shared" si="189"/>
        <v>5.5995061402289237E-3</v>
      </c>
      <c r="S262" s="6">
        <f t="shared" si="186"/>
        <v>0.1</v>
      </c>
      <c r="Z262">
        <f t="shared" si="167"/>
        <v>5267</v>
      </c>
      <c r="AA262" s="141">
        <f t="shared" si="168"/>
        <v>4.7914636628090104E-2</v>
      </c>
      <c r="AB262" s="141">
        <f t="shared" si="190"/>
        <v>0.10981801129597978</v>
      </c>
      <c r="AC262" s="141">
        <f t="shared" si="191"/>
        <v>-7.4829847923331527E-2</v>
      </c>
      <c r="AD262" s="141">
        <f t="shared" si="192"/>
        <v>-6.463236627720928E-3</v>
      </c>
      <c r="AE262" s="141">
        <f t="shared" si="193"/>
        <v>4.1773427705913397E-6</v>
      </c>
      <c r="AF262">
        <f t="shared" si="194"/>
        <v>-7.4829847923331527E-2</v>
      </c>
      <c r="AG262" s="153"/>
      <c r="AH262">
        <f t="shared" si="169"/>
        <v>-6.8366611295610599E-2</v>
      </c>
      <c r="AI262">
        <f t="shared" si="170"/>
        <v>0.40783087014681607</v>
      </c>
      <c r="AJ262">
        <f t="shared" si="171"/>
        <v>-0.99591836089418473</v>
      </c>
      <c r="AK262">
        <f t="shared" si="172"/>
        <v>-3.6076264001585277E-2</v>
      </c>
      <c r="AL262">
        <f t="shared" si="173"/>
        <v>6.0847026205689811E-2</v>
      </c>
      <c r="AM262">
        <f t="shared" si="174"/>
        <v>3.0432903147407247E-2</v>
      </c>
      <c r="AN262" s="141">
        <f t="shared" si="197"/>
        <v>12.686690828824727</v>
      </c>
      <c r="AO262" s="141">
        <f t="shared" si="197"/>
        <v>12.691457064129363</v>
      </c>
      <c r="AP262" s="141">
        <f t="shared" si="197"/>
        <v>12.683363951301466</v>
      </c>
      <c r="AQ262" s="141">
        <f t="shared" si="197"/>
        <v>12.697110986400162</v>
      </c>
      <c r="AR262" s="141">
        <f t="shared" si="197"/>
        <v>12.673773466224475</v>
      </c>
      <c r="AS262" s="141">
        <f t="shared" si="197"/>
        <v>12.713433923153332</v>
      </c>
      <c r="AT262" s="141">
        <f t="shared" si="197"/>
        <v>12.646138019030117</v>
      </c>
      <c r="AU262" s="141">
        <f t="shared" si="175"/>
        <v>12.760707125635115</v>
      </c>
      <c r="AV262" s="141"/>
    </row>
    <row r="263" spans="1:48" x14ac:dyDescent="0.2">
      <c r="A263" s="19" t="s">
        <v>144</v>
      </c>
      <c r="B263" s="19"/>
      <c r="C263" s="15">
        <v>48820.468000000001</v>
      </c>
      <c r="D263" s="15">
        <v>4.0000000000000001E-3</v>
      </c>
      <c r="E263">
        <f t="shared" si="163"/>
        <v>5278.025021600276</v>
      </c>
      <c r="F263">
        <f t="shared" si="164"/>
        <v>5278</v>
      </c>
      <c r="G263">
        <f t="shared" si="188"/>
        <v>4.3387600002461113E-2</v>
      </c>
      <c r="I263">
        <f t="shared" si="196"/>
        <v>4.3387600002461113E-2</v>
      </c>
      <c r="P263">
        <f t="shared" si="165"/>
        <v>0.11655473295068994</v>
      </c>
      <c r="Q263" s="2">
        <f t="shared" si="166"/>
        <v>33801.968000000001</v>
      </c>
      <c r="R263">
        <f t="shared" si="189"/>
        <v>5.3534293438637923E-3</v>
      </c>
      <c r="S263" s="6">
        <f t="shared" si="186"/>
        <v>0.1</v>
      </c>
      <c r="Z263">
        <f t="shared" si="167"/>
        <v>5278</v>
      </c>
      <c r="AA263" s="141">
        <f t="shared" si="168"/>
        <v>4.8218939959266155E-2</v>
      </c>
      <c r="AB263" s="141">
        <f t="shared" si="190"/>
        <v>0.1117233929938849</v>
      </c>
      <c r="AC263" s="141">
        <f t="shared" si="191"/>
        <v>-7.3167132948228825E-2</v>
      </c>
      <c r="AD263" s="141">
        <f t="shared" si="192"/>
        <v>-4.8313399568050419E-3</v>
      </c>
      <c r="AE263" s="141">
        <f t="shared" si="193"/>
        <v>2.3341845778220945E-6</v>
      </c>
      <c r="AF263">
        <f t="shared" si="194"/>
        <v>-7.3167132948228825E-2</v>
      </c>
      <c r="AG263" s="153"/>
      <c r="AH263">
        <f t="shared" si="169"/>
        <v>-6.8335792991423783E-2</v>
      </c>
      <c r="AI263">
        <f t="shared" si="170"/>
        <v>0.40788777628156581</v>
      </c>
      <c r="AJ263">
        <f t="shared" si="171"/>
        <v>-0.99577657735085678</v>
      </c>
      <c r="AK263">
        <f t="shared" si="172"/>
        <v>-3.6998509410516703E-2</v>
      </c>
      <c r="AL263">
        <f t="shared" si="173"/>
        <v>6.2404502762630078E-2</v>
      </c>
      <c r="AM263">
        <f t="shared" si="174"/>
        <v>3.1212381293990246E-2</v>
      </c>
      <c r="AN263" s="141">
        <f t="shared" si="197"/>
        <v>12.689764873846663</v>
      </c>
      <c r="AO263" s="141">
        <f t="shared" si="197"/>
        <v>12.694638964037477</v>
      </c>
      <c r="AP263" s="141">
        <f t="shared" si="197"/>
        <v>12.68635956148268</v>
      </c>
      <c r="AQ263" s="141">
        <f t="shared" si="197"/>
        <v>12.700428634680799</v>
      </c>
      <c r="AR263" s="141">
        <f t="shared" si="197"/>
        <v>12.676535583644924</v>
      </c>
      <c r="AS263" s="141">
        <f t="shared" si="197"/>
        <v>12.717157320897249</v>
      </c>
      <c r="AT263" s="141">
        <f t="shared" si="197"/>
        <v>12.648206634095315</v>
      </c>
      <c r="AU263" s="141">
        <f t="shared" si="175"/>
        <v>12.765653760189547</v>
      </c>
      <c r="AV263" s="141"/>
    </row>
    <row r="264" spans="1:48" x14ac:dyDescent="0.2">
      <c r="A264" s="19" t="s">
        <v>144</v>
      </c>
      <c r="B264" s="19"/>
      <c r="C264" s="15">
        <v>48827.404999999999</v>
      </c>
      <c r="D264" s="15">
        <v>3.0000000000000001E-3</v>
      </c>
      <c r="E264">
        <f t="shared" si="163"/>
        <v>5282.0255849201894</v>
      </c>
      <c r="F264">
        <f t="shared" si="164"/>
        <v>5282</v>
      </c>
      <c r="G264">
        <f t="shared" si="188"/>
        <v>4.4364400004269555E-2</v>
      </c>
      <c r="I264">
        <f t="shared" si="196"/>
        <v>4.4364400004269555E-2</v>
      </c>
      <c r="P264">
        <f t="shared" si="165"/>
        <v>0.11665423142276488</v>
      </c>
      <c r="Q264" s="2">
        <f t="shared" si="166"/>
        <v>33808.904999999999</v>
      </c>
      <c r="R264">
        <f t="shared" si="189"/>
        <v>5.2258197265144732E-3</v>
      </c>
      <c r="S264" s="6">
        <f t="shared" ref="S264:S270" si="198">S$16</f>
        <v>0.1</v>
      </c>
      <c r="Z264">
        <f t="shared" si="167"/>
        <v>5282</v>
      </c>
      <c r="AA264" s="141">
        <f t="shared" si="168"/>
        <v>4.8329807342156847E-2</v>
      </c>
      <c r="AB264" s="141">
        <f t="shared" si="190"/>
        <v>0.11268882408487758</v>
      </c>
      <c r="AC264" s="141">
        <f t="shared" si="191"/>
        <v>-7.2289831418495321E-2</v>
      </c>
      <c r="AD264" s="141">
        <f t="shared" si="192"/>
        <v>-3.9654073378872917E-3</v>
      </c>
      <c r="AE264" s="141">
        <f t="shared" si="193"/>
        <v>1.5724455355370378E-6</v>
      </c>
      <c r="AF264">
        <f t="shared" si="194"/>
        <v>-7.2289831418495321E-2</v>
      </c>
      <c r="AG264" s="153"/>
      <c r="AH264">
        <f t="shared" si="169"/>
        <v>-6.8324424080608029E-2</v>
      </c>
      <c r="AI264">
        <f t="shared" si="170"/>
        <v>0.40790883152007096</v>
      </c>
      <c r="AJ264">
        <f t="shared" si="171"/>
        <v>-0.99572440599743306</v>
      </c>
      <c r="AK264">
        <f t="shared" si="172"/>
        <v>-3.7333944118742753E-2</v>
      </c>
      <c r="AL264">
        <f t="shared" si="173"/>
        <v>6.2971018112045099E-2</v>
      </c>
      <c r="AM264">
        <f t="shared" si="174"/>
        <v>3.1495917436302624E-2</v>
      </c>
      <c r="AN264" s="141">
        <f t="shared" si="197"/>
        <v>12.690882917524899</v>
      </c>
      <c r="AO264" s="141">
        <f t="shared" si="197"/>
        <v>12.6957959851905</v>
      </c>
      <c r="AP264" s="141">
        <f t="shared" si="197"/>
        <v>12.687449197790727</v>
      </c>
      <c r="AQ264" s="141">
        <f t="shared" si="197"/>
        <v>12.701634868084724</v>
      </c>
      <c r="AR264" s="141">
        <f t="shared" si="197"/>
        <v>12.67754051045765</v>
      </c>
      <c r="AS264" s="141">
        <f t="shared" si="197"/>
        <v>12.718510915804977</v>
      </c>
      <c r="AT264" s="141">
        <f t="shared" si="197"/>
        <v>12.648959566573863</v>
      </c>
      <c r="AU264" s="141">
        <f t="shared" si="175"/>
        <v>12.767452536391158</v>
      </c>
      <c r="AV264" s="141"/>
    </row>
    <row r="265" spans="1:48" x14ac:dyDescent="0.2">
      <c r="A265" s="19" t="s">
        <v>145</v>
      </c>
      <c r="B265" s="19"/>
      <c r="C265" s="15">
        <v>48860.351999999999</v>
      </c>
      <c r="D265" s="15">
        <v>4.0000000000000001E-3</v>
      </c>
      <c r="E265">
        <f t="shared" si="163"/>
        <v>5301.0260980672629</v>
      </c>
      <c r="F265">
        <f t="shared" si="164"/>
        <v>5301</v>
      </c>
      <c r="G265">
        <f t="shared" si="188"/>
        <v>4.5254199998453259E-2</v>
      </c>
      <c r="I265">
        <f t="shared" si="196"/>
        <v>4.5254199998453259E-2</v>
      </c>
      <c r="P265">
        <f t="shared" si="165"/>
        <v>0.11712720875313151</v>
      </c>
      <c r="Q265" s="2">
        <f t="shared" si="166"/>
        <v>33841.851999999999</v>
      </c>
      <c r="R265">
        <f t="shared" si="189"/>
        <v>5.1657293874500564E-3</v>
      </c>
      <c r="S265" s="6">
        <f t="shared" si="198"/>
        <v>0.1</v>
      </c>
      <c r="Z265">
        <f t="shared" si="167"/>
        <v>5301</v>
      </c>
      <c r="AA265" s="141">
        <f t="shared" si="168"/>
        <v>4.8857969573345594E-2</v>
      </c>
      <c r="AB265" s="141">
        <f t="shared" si="190"/>
        <v>0.11352343917823918</v>
      </c>
      <c r="AC265" s="141">
        <f t="shared" si="191"/>
        <v>-7.1873008754678253E-2</v>
      </c>
      <c r="AD265" s="141">
        <f t="shared" si="192"/>
        <v>-3.6037695748923348E-3</v>
      </c>
      <c r="AE265" s="141">
        <f t="shared" si="193"/>
        <v>1.2987155148919682E-6</v>
      </c>
      <c r="AF265">
        <f t="shared" si="194"/>
        <v>-7.1873008754678253E-2</v>
      </c>
      <c r="AG265" s="153"/>
      <c r="AH265">
        <f t="shared" si="169"/>
        <v>-6.8269239179785918E-2</v>
      </c>
      <c r="AI265">
        <f t="shared" si="170"/>
        <v>0.4080114853790352</v>
      </c>
      <c r="AJ265">
        <f t="shared" si="171"/>
        <v>-0.99547211458110685</v>
      </c>
      <c r="AK265">
        <f t="shared" si="172"/>
        <v>-3.8927801533773697E-2</v>
      </c>
      <c r="AL265">
        <f t="shared" si="173"/>
        <v>6.5663162019480276E-2</v>
      </c>
      <c r="AM265">
        <f t="shared" si="174"/>
        <v>3.2843382624381197E-2</v>
      </c>
      <c r="AN265" s="141">
        <f t="shared" si="197"/>
        <v>12.696195184266394</v>
      </c>
      <c r="AO265" s="141">
        <f t="shared" si="197"/>
        <v>12.701291590882114</v>
      </c>
      <c r="AP265" s="141">
        <f t="shared" si="197"/>
        <v>12.692627382373084</v>
      </c>
      <c r="AQ265" s="141">
        <f t="shared" si="197"/>
        <v>12.707363106501841</v>
      </c>
      <c r="AR265" s="141">
        <f t="shared" si="197"/>
        <v>12.682317795778159</v>
      </c>
      <c r="AS265" s="141">
        <f t="shared" si="197"/>
        <v>12.724937746032149</v>
      </c>
      <c r="AT265" s="141">
        <f t="shared" si="197"/>
        <v>12.652541289317195</v>
      </c>
      <c r="AU265" s="141">
        <f t="shared" si="175"/>
        <v>12.775996723348815</v>
      </c>
      <c r="AV265" s="141"/>
    </row>
    <row r="266" spans="1:48" x14ac:dyDescent="0.2">
      <c r="A266" s="19" t="s">
        <v>146</v>
      </c>
      <c r="B266" s="19"/>
      <c r="C266" s="15">
        <v>49139.525999999998</v>
      </c>
      <c r="D266" s="15">
        <v>2E-3</v>
      </c>
      <c r="E266">
        <f t="shared" si="163"/>
        <v>5462.0255595454182</v>
      </c>
      <c r="F266">
        <f t="shared" si="164"/>
        <v>5462</v>
      </c>
      <c r="G266">
        <f t="shared" si="188"/>
        <v>4.4320400003925897E-2</v>
      </c>
      <c r="I266">
        <f t="shared" si="196"/>
        <v>4.4320400003925897E-2</v>
      </c>
      <c r="P266">
        <f t="shared" si="165"/>
        <v>0.1211589156522089</v>
      </c>
      <c r="Q266" s="2">
        <f t="shared" si="166"/>
        <v>34121.025999999998</v>
      </c>
      <c r="R266">
        <f t="shared" si="189"/>
        <v>5.9041574870314327E-3</v>
      </c>
      <c r="S266" s="6">
        <f t="shared" si="198"/>
        <v>0.1</v>
      </c>
      <c r="Z266">
        <f t="shared" si="167"/>
        <v>5462</v>
      </c>
      <c r="AA266" s="141">
        <f t="shared" si="168"/>
        <v>5.3436037380807822E-2</v>
      </c>
      <c r="AB266" s="141">
        <f t="shared" si="190"/>
        <v>0.11204327827532698</v>
      </c>
      <c r="AC266" s="141">
        <f t="shared" si="191"/>
        <v>-7.6838515648283007E-2</v>
      </c>
      <c r="AD266" s="141">
        <f t="shared" si="192"/>
        <v>-9.1156373768819243E-3</v>
      </c>
      <c r="AE266" s="141">
        <f t="shared" si="193"/>
        <v>8.309484478680677E-6</v>
      </c>
      <c r="AF266">
        <f t="shared" si="194"/>
        <v>-7.6838515648283007E-2</v>
      </c>
      <c r="AG266" s="153"/>
      <c r="AH266">
        <f t="shared" si="169"/>
        <v>-6.7722878271401082E-2</v>
      </c>
      <c r="AI266">
        <f t="shared" si="170"/>
        <v>0.4090581720773967</v>
      </c>
      <c r="AJ266">
        <f t="shared" si="171"/>
        <v>-0.99303433121651086</v>
      </c>
      <c r="AK266">
        <f t="shared" si="172"/>
        <v>-5.2474100153137068E-2</v>
      </c>
      <c r="AL266">
        <f t="shared" si="173"/>
        <v>8.8565113286762448E-2</v>
      </c>
      <c r="AM266">
        <f t="shared" si="174"/>
        <v>4.4311524582136386E-2</v>
      </c>
      <c r="AN266" s="141">
        <f t="shared" si="197"/>
        <v>12.741325678819649</v>
      </c>
      <c r="AO266" s="141">
        <f t="shared" si="197"/>
        <v>12.747843261832553</v>
      </c>
      <c r="AP266" s="141">
        <f t="shared" si="197"/>
        <v>12.736685123063136</v>
      </c>
      <c r="AQ266" s="141">
        <f t="shared" si="197"/>
        <v>12.75580178245043</v>
      </c>
      <c r="AR266" s="141">
        <f t="shared" si="197"/>
        <v>12.723088923455968</v>
      </c>
      <c r="AS266" s="141">
        <f t="shared" si="197"/>
        <v>12.779191288095598</v>
      </c>
      <c r="AT266" s="141">
        <f t="shared" si="197"/>
        <v>12.683289472197041</v>
      </c>
      <c r="AU266" s="141">
        <f t="shared" si="175"/>
        <v>12.848397465463698</v>
      </c>
    </row>
    <row r="267" spans="1:48" x14ac:dyDescent="0.2">
      <c r="A267" s="19" t="s">
        <v>147</v>
      </c>
      <c r="B267" s="19"/>
      <c r="C267" s="15">
        <v>49446.455999999998</v>
      </c>
      <c r="D267" s="15"/>
      <c r="E267">
        <f t="shared" si="163"/>
        <v>5639.0318878979533</v>
      </c>
      <c r="F267">
        <f t="shared" si="164"/>
        <v>5639</v>
      </c>
      <c r="G267">
        <f t="shared" si="188"/>
        <v>5.5293800003710203E-2</v>
      </c>
      <c r="I267">
        <f t="shared" si="196"/>
        <v>5.5293800003710203E-2</v>
      </c>
      <c r="P267">
        <f t="shared" si="165"/>
        <v>0.12564051725007772</v>
      </c>
      <c r="Q267" s="2">
        <f t="shared" si="166"/>
        <v>34427.955999999998</v>
      </c>
      <c r="R267">
        <f t="shared" si="189"/>
        <v>4.9486606273403807E-3</v>
      </c>
      <c r="S267" s="6">
        <f t="shared" si="198"/>
        <v>0.1</v>
      </c>
      <c r="Z267">
        <f t="shared" si="167"/>
        <v>5639</v>
      </c>
      <c r="AA267" s="141">
        <f t="shared" si="168"/>
        <v>5.8682276669876701E-2</v>
      </c>
      <c r="AB267" s="141">
        <f t="shared" si="190"/>
        <v>0.12225204058391122</v>
      </c>
      <c r="AC267" s="141">
        <f t="shared" si="191"/>
        <v>-7.0346717246367513E-2</v>
      </c>
      <c r="AD267" s="141">
        <f t="shared" si="192"/>
        <v>-3.3884766661664983E-3</v>
      </c>
      <c r="AE267" s="141">
        <f t="shared" si="193"/>
        <v>1.1481774117154828E-6</v>
      </c>
      <c r="AF267">
        <f t="shared" si="194"/>
        <v>-7.0346717246367513E-2</v>
      </c>
      <c r="AG267" s="153"/>
      <c r="AH267">
        <f t="shared" si="169"/>
        <v>-6.6958240580201014E-2</v>
      </c>
      <c r="AI267">
        <f t="shared" si="170"/>
        <v>0.41058168559773423</v>
      </c>
      <c r="AJ267">
        <f t="shared" si="171"/>
        <v>-0.98972115124635462</v>
      </c>
      <c r="AK267">
        <f t="shared" si="172"/>
        <v>-6.7467220356117227E-2</v>
      </c>
      <c r="AL267">
        <f t="shared" si="173"/>
        <v>0.11396806174198248</v>
      </c>
      <c r="AM267">
        <f t="shared" si="174"/>
        <v>5.7045790220550348E-2</v>
      </c>
      <c r="AN267" s="141">
        <f t="shared" si="197"/>
        <v>12.79122839238012</v>
      </c>
      <c r="AO267" s="141">
        <f t="shared" si="197"/>
        <v>12.798991322330979</v>
      </c>
      <c r="AP267" s="141">
        <f t="shared" si="197"/>
        <v>12.785565026385708</v>
      </c>
      <c r="AQ267" s="141">
        <f t="shared" si="197"/>
        <v>12.808813207596083</v>
      </c>
      <c r="AR267" s="141">
        <f t="shared" si="197"/>
        <v>12.768634718000744</v>
      </c>
      <c r="AS267" s="141">
        <f t="shared" si="197"/>
        <v>12.838322309925264</v>
      </c>
      <c r="AT267" s="141">
        <f t="shared" si="197"/>
        <v>12.718099916394564</v>
      </c>
      <c r="AU267" s="141">
        <f t="shared" si="175"/>
        <v>12.927993312385031</v>
      </c>
      <c r="AV267" s="141"/>
    </row>
    <row r="268" spans="1:48" x14ac:dyDescent="0.2">
      <c r="A268" s="19" t="s">
        <v>147</v>
      </c>
      <c r="B268" s="19"/>
      <c r="C268" s="15">
        <v>49472.464</v>
      </c>
      <c r="D268" s="15"/>
      <c r="E268">
        <f t="shared" si="163"/>
        <v>5654.0306843264325</v>
      </c>
      <c r="F268">
        <f t="shared" si="164"/>
        <v>5654</v>
      </c>
      <c r="G268">
        <f t="shared" si="188"/>
        <v>5.3206800002953969E-2</v>
      </c>
      <c r="I268">
        <f t="shared" si="196"/>
        <v>5.3206800002953969E-2</v>
      </c>
      <c r="P268">
        <f t="shared" si="165"/>
        <v>0.12602268382053561</v>
      </c>
      <c r="Q268" s="2">
        <f t="shared" si="166"/>
        <v>34453.964</v>
      </c>
      <c r="R268">
        <f t="shared" si="189"/>
        <v>5.3021529361355476E-3</v>
      </c>
      <c r="S268" s="6">
        <f t="shared" si="198"/>
        <v>0.1</v>
      </c>
      <c r="Z268">
        <f t="shared" si="167"/>
        <v>5654</v>
      </c>
      <c r="AA268" s="141">
        <f t="shared" si="168"/>
        <v>5.9137211008995286E-2</v>
      </c>
      <c r="AB268" s="141">
        <f t="shared" si="190"/>
        <v>0.12009227281449429</v>
      </c>
      <c r="AC268" s="141">
        <f t="shared" si="191"/>
        <v>-7.2815883817581639E-2</v>
      </c>
      <c r="AD268" s="141">
        <f t="shared" si="192"/>
        <v>-5.9304110060413168E-3</v>
      </c>
      <c r="AE268" s="141">
        <f t="shared" si="193"/>
        <v>3.5169774700575984E-6</v>
      </c>
      <c r="AF268">
        <f t="shared" si="194"/>
        <v>-7.2815883817581639E-2</v>
      </c>
      <c r="AG268" s="153"/>
      <c r="AH268">
        <f t="shared" si="169"/>
        <v>-6.6885472811540322E-2</v>
      </c>
      <c r="AI268">
        <f t="shared" si="170"/>
        <v>0.41072916661243797</v>
      </c>
      <c r="AJ268">
        <f t="shared" si="171"/>
        <v>-0.98940914376930023</v>
      </c>
      <c r="AK268">
        <f t="shared" si="172"/>
        <v>-6.8743436734841762E-2</v>
      </c>
      <c r="AL268">
        <f t="shared" si="173"/>
        <v>0.11613354512223104</v>
      </c>
      <c r="AM268">
        <f t="shared" si="174"/>
        <v>5.8132122915481289E-2</v>
      </c>
      <c r="AN268" s="141">
        <f t="shared" si="197"/>
        <v>12.795473380791783</v>
      </c>
      <c r="AO268" s="141">
        <f t="shared" si="197"/>
        <v>12.803324888105323</v>
      </c>
      <c r="AP268" s="141">
        <f t="shared" si="197"/>
        <v>12.789731990704057</v>
      </c>
      <c r="AQ268" s="141">
        <f t="shared" si="197"/>
        <v>12.813292821490444</v>
      </c>
      <c r="AR268" s="141">
        <f t="shared" si="197"/>
        <v>12.772534950251192</v>
      </c>
      <c r="AS268" s="141">
        <f t="shared" si="197"/>
        <v>12.843304549000955</v>
      </c>
      <c r="AT268" s="141">
        <f t="shared" si="197"/>
        <v>12.721107123329013</v>
      </c>
      <c r="AU268" s="141">
        <f t="shared" si="175"/>
        <v>12.934738723141077</v>
      </c>
    </row>
    <row r="269" spans="1:48" x14ac:dyDescent="0.2">
      <c r="A269" s="19" t="s">
        <v>148</v>
      </c>
      <c r="B269" s="19"/>
      <c r="C269" s="15">
        <v>49550.497000000003</v>
      </c>
      <c r="D269" s="15">
        <v>3.0000000000000001E-3</v>
      </c>
      <c r="E269">
        <f t="shared" si="163"/>
        <v>5699.0322639059259</v>
      </c>
      <c r="F269">
        <f t="shared" si="164"/>
        <v>5699</v>
      </c>
      <c r="G269">
        <f t="shared" si="188"/>
        <v>5.5945800006156787E-2</v>
      </c>
      <c r="I269">
        <f t="shared" si="196"/>
        <v>5.5945800006156787E-2</v>
      </c>
      <c r="P269">
        <f t="shared" si="165"/>
        <v>0.12717140524273035</v>
      </c>
      <c r="Q269" s="2">
        <f t="shared" si="166"/>
        <v>34531.997000000003</v>
      </c>
      <c r="R269">
        <f t="shared" si="189"/>
        <v>5.0730868413162156E-3</v>
      </c>
      <c r="S269" s="6">
        <f t="shared" si="198"/>
        <v>0.1</v>
      </c>
      <c r="Z269">
        <f t="shared" si="167"/>
        <v>5699</v>
      </c>
      <c r="AA269" s="141">
        <f t="shared" si="168"/>
        <v>6.0511755338739981E-2</v>
      </c>
      <c r="AB269" s="141">
        <f t="shared" si="190"/>
        <v>0.12260544991014716</v>
      </c>
      <c r="AC269" s="141">
        <f t="shared" si="191"/>
        <v>-7.1225605236573564E-2</v>
      </c>
      <c r="AD269" s="141">
        <f t="shared" si="192"/>
        <v>-4.5659553325831936E-3</v>
      </c>
      <c r="AE269" s="141">
        <f t="shared" si="193"/>
        <v>2.0847948099144903E-6</v>
      </c>
      <c r="AF269">
        <f t="shared" si="194"/>
        <v>-7.1225605236573564E-2</v>
      </c>
      <c r="AG269" s="153"/>
      <c r="AH269">
        <f t="shared" si="169"/>
        <v>-6.665964990399037E-2</v>
      </c>
      <c r="AI269">
        <f t="shared" si="170"/>
        <v>0.411189132307619</v>
      </c>
      <c r="AJ269">
        <f t="shared" si="171"/>
        <v>-0.98844331386394702</v>
      </c>
      <c r="AK269">
        <f t="shared" si="172"/>
        <v>-7.2577801445996751E-2</v>
      </c>
      <c r="AL269">
        <f t="shared" si="173"/>
        <v>0.12264302772951186</v>
      </c>
      <c r="AM269">
        <f t="shared" si="174"/>
        <v>6.1398492656177014E-2</v>
      </c>
      <c r="AN269" s="141">
        <f t="shared" si="197"/>
        <v>12.808224521318037</v>
      </c>
      <c r="AO269" s="141">
        <f t="shared" si="197"/>
        <v>12.816325071385146</v>
      </c>
      <c r="AP269" s="141">
        <f t="shared" si="197"/>
        <v>12.802257799135319</v>
      </c>
      <c r="AQ269" s="141">
        <f t="shared" si="197"/>
        <v>12.826719016875161</v>
      </c>
      <c r="AR269" s="141">
        <f t="shared" si="197"/>
        <v>12.784276853538611</v>
      </c>
      <c r="AS269" s="141">
        <f t="shared" si="197"/>
        <v>12.858221756815958</v>
      </c>
      <c r="AT269" s="141">
        <f t="shared" si="197"/>
        <v>12.73018774420367</v>
      </c>
      <c r="AU269" s="141">
        <f t="shared" si="175"/>
        <v>12.954974955409213</v>
      </c>
    </row>
    <row r="270" spans="1:48" x14ac:dyDescent="0.2">
      <c r="A270" s="19" t="s">
        <v>149</v>
      </c>
      <c r="B270" s="19"/>
      <c r="C270" s="15">
        <v>49810.608</v>
      </c>
      <c r="D270" s="15">
        <v>3.0000000000000001E-3</v>
      </c>
      <c r="E270">
        <f t="shared" si="163"/>
        <v>5849.038105870236</v>
      </c>
      <c r="F270">
        <f t="shared" si="164"/>
        <v>5849</v>
      </c>
      <c r="G270">
        <f t="shared" si="188"/>
        <v>6.6075800001272E-2</v>
      </c>
      <c r="I270">
        <f t="shared" si="196"/>
        <v>6.6075800001272E-2</v>
      </c>
      <c r="P270">
        <f t="shared" si="165"/>
        <v>0.13102454518394102</v>
      </c>
      <c r="Q270" s="2">
        <f t="shared" si="166"/>
        <v>34792.108</v>
      </c>
      <c r="R270">
        <f t="shared" si="189"/>
        <v>4.2183395008032728E-3</v>
      </c>
      <c r="S270" s="6">
        <f t="shared" si="198"/>
        <v>0.1</v>
      </c>
      <c r="Z270">
        <f t="shared" si="167"/>
        <v>5849</v>
      </c>
      <c r="AA270" s="141">
        <f t="shared" si="168"/>
        <v>6.5199592134651013E-2</v>
      </c>
      <c r="AB270" s="141">
        <f t="shared" si="190"/>
        <v>0.13190075305056201</v>
      </c>
      <c r="AC270" s="141">
        <f t="shared" si="191"/>
        <v>-6.4948745182669021E-2</v>
      </c>
      <c r="AD270" s="141">
        <f t="shared" si="192"/>
        <v>8.7620786662098715E-4</v>
      </c>
      <c r="AE270" s="141">
        <f t="shared" si="193"/>
        <v>7.6774022552850169E-8</v>
      </c>
      <c r="AF270">
        <f t="shared" si="194"/>
        <v>-6.4948745182669021E-2</v>
      </c>
      <c r="AG270" s="153"/>
      <c r="AH270">
        <f t="shared" si="169"/>
        <v>-6.5824953049290008E-2</v>
      </c>
      <c r="AI270">
        <f t="shared" si="170"/>
        <v>0.41291538357910818</v>
      </c>
      <c r="AJ270">
        <f t="shared" si="171"/>
        <v>-0.98489536739456895</v>
      </c>
      <c r="AK270">
        <f t="shared" si="172"/>
        <v>-8.5424986610028342E-2</v>
      </c>
      <c r="AL270">
        <f t="shared" si="173"/>
        <v>0.14449305471630847</v>
      </c>
      <c r="AM270">
        <f t="shared" si="174"/>
        <v>7.2372488728572659E-2</v>
      </c>
      <c r="AN270" s="141">
        <f t="shared" si="197"/>
        <v>12.850914303867519</v>
      </c>
      <c r="AO270" s="141">
        <f t="shared" si="197"/>
        <v>12.859659390390247</v>
      </c>
      <c r="AP270" s="141">
        <f t="shared" si="197"/>
        <v>12.844296342818112</v>
      </c>
      <c r="AQ270" s="141">
        <f t="shared" si="197"/>
        <v>12.871332936273124</v>
      </c>
      <c r="AR270" s="141">
        <f t="shared" si="197"/>
        <v>12.823892408233869</v>
      </c>
      <c r="AS270" s="141">
        <f t="shared" si="197"/>
        <v>12.907604121360835</v>
      </c>
      <c r="AT270" s="141">
        <f t="shared" si="197"/>
        <v>12.761146648652234</v>
      </c>
      <c r="AU270" s="141">
        <f t="shared" si="175"/>
        <v>13.022429062969664</v>
      </c>
    </row>
    <row r="271" spans="1:48" x14ac:dyDescent="0.2">
      <c r="A271" s="19" t="s">
        <v>83</v>
      </c>
      <c r="B271" s="25" t="s">
        <v>84</v>
      </c>
      <c r="C271" s="15">
        <v>49876.499600000003</v>
      </c>
      <c r="D271" s="15">
        <v>2.9999999999999997E-4</v>
      </c>
      <c r="E271">
        <f t="shared" si="163"/>
        <v>5887.037748085967</v>
      </c>
      <c r="F271">
        <f t="shared" si="164"/>
        <v>5887</v>
      </c>
      <c r="G271">
        <f t="shared" si="188"/>
        <v>6.5455400006612763E-2</v>
      </c>
      <c r="J271" s="19">
        <f>G271</f>
        <v>6.5455400006612763E-2</v>
      </c>
      <c r="P271">
        <f t="shared" si="165"/>
        <v>0.13200655245130907</v>
      </c>
      <c r="Q271" s="2">
        <f t="shared" si="166"/>
        <v>34857.999600000003</v>
      </c>
      <c r="R271">
        <f t="shared" si="189"/>
        <v>4.4290558917172073E-3</v>
      </c>
      <c r="S271" s="6">
        <f>S$17</f>
        <v>1</v>
      </c>
      <c r="Z271">
        <f t="shared" si="167"/>
        <v>5887</v>
      </c>
      <c r="AA271" s="141">
        <f t="shared" si="168"/>
        <v>6.6413206323438639E-2</v>
      </c>
      <c r="AB271" s="141">
        <f t="shared" si="190"/>
        <v>0.1310487461344832</v>
      </c>
      <c r="AC271" s="141">
        <f t="shared" si="191"/>
        <v>-6.655115244469631E-2</v>
      </c>
      <c r="AD271" s="141">
        <f t="shared" si="192"/>
        <v>-9.5780631682587658E-4</v>
      </c>
      <c r="AE271" s="141">
        <f t="shared" si="193"/>
        <v>9.1739294055155144E-7</v>
      </c>
      <c r="AF271">
        <f t="shared" si="194"/>
        <v>-6.655115244469631E-2</v>
      </c>
      <c r="AG271" s="153"/>
      <c r="AH271">
        <f t="shared" si="169"/>
        <v>-6.5593346127870433E-2</v>
      </c>
      <c r="AI271">
        <f t="shared" si="170"/>
        <v>0.41340076786239399</v>
      </c>
      <c r="AJ271">
        <f t="shared" si="171"/>
        <v>-0.98391471424224886</v>
      </c>
      <c r="AK271">
        <f t="shared" si="172"/>
        <v>-8.8696764489806179E-2</v>
      </c>
      <c r="AL271">
        <f t="shared" si="173"/>
        <v>0.15006826887481564</v>
      </c>
      <c r="AM271">
        <f t="shared" si="174"/>
        <v>7.5175269382287482E-2</v>
      </c>
      <c r="AN271" s="141">
        <f t="shared" ref="AN271:AT280" si="199">$AU271+$AB$7*SIN(AO271)</f>
        <v>12.861777207521534</v>
      </c>
      <c r="AO271" s="141">
        <f t="shared" si="199"/>
        <v>12.870639433764232</v>
      </c>
      <c r="AP271" s="141">
        <f t="shared" si="199"/>
        <v>12.855019904401965</v>
      </c>
      <c r="AQ271" s="141">
        <f t="shared" si="199"/>
        <v>12.88260054104264</v>
      </c>
      <c r="AR271" s="141">
        <f t="shared" si="199"/>
        <v>12.834052128633115</v>
      </c>
      <c r="AS271" s="141">
        <f t="shared" si="199"/>
        <v>12.920025216568138</v>
      </c>
      <c r="AT271" s="141">
        <f t="shared" si="199"/>
        <v>12.769171791839092</v>
      </c>
      <c r="AU271" s="141">
        <f t="shared" si="175"/>
        <v>13.039517436884978</v>
      </c>
    </row>
    <row r="272" spans="1:48" x14ac:dyDescent="0.2">
      <c r="A272" s="19" t="s">
        <v>85</v>
      </c>
      <c r="B272" s="25" t="s">
        <v>84</v>
      </c>
      <c r="C272" s="15">
        <v>49876.541299999997</v>
      </c>
      <c r="D272" s="15"/>
      <c r="E272">
        <f t="shared" si="163"/>
        <v>5887.0617964484318</v>
      </c>
      <c r="F272">
        <f t="shared" si="164"/>
        <v>5887</v>
      </c>
      <c r="J272" s="19"/>
      <c r="P272">
        <f t="shared" si="165"/>
        <v>0.13200655245130907</v>
      </c>
      <c r="Q272" s="2">
        <f t="shared" si="166"/>
        <v>34858.041299999997</v>
      </c>
      <c r="R272">
        <f>+(P272-U272)^2</f>
        <v>6.1757977811247619E-4</v>
      </c>
      <c r="U272">
        <f>+C272-(C$7+F272*C$8)</f>
        <v>0.10715540000092005</v>
      </c>
      <c r="Z272">
        <f t="shared" si="167"/>
        <v>5887</v>
      </c>
      <c r="AA272" s="141">
        <f t="shared" si="168"/>
        <v>6.6413206323438639E-2</v>
      </c>
      <c r="AB272" s="141">
        <f>IF(S272&lt;&gt;0,U272-AH272, -9999)</f>
        <v>-9999</v>
      </c>
      <c r="AC272" s="141">
        <f>+U272-P272</f>
        <v>-2.4851152450389019E-2</v>
      </c>
      <c r="AD272" s="141">
        <f>IF(S272&lt;&gt;0,U272-AA272, -9999)</f>
        <v>-9999</v>
      </c>
      <c r="AE272" s="141">
        <f>+(U272-AA272)^2*S272</f>
        <v>0</v>
      </c>
      <c r="AF272">
        <f>IF(S272&lt;&gt;0,U272-P272, -9999)</f>
        <v>-9999</v>
      </c>
      <c r="AG272" s="153"/>
      <c r="AH272">
        <f t="shared" si="169"/>
        <v>-6.5593346127870433E-2</v>
      </c>
      <c r="AI272">
        <f t="shared" si="170"/>
        <v>0.41340076786239399</v>
      </c>
      <c r="AJ272">
        <f t="shared" si="171"/>
        <v>-0.98391471424224886</v>
      </c>
      <c r="AK272">
        <f t="shared" si="172"/>
        <v>-8.8696764489806179E-2</v>
      </c>
      <c r="AL272">
        <f t="shared" si="173"/>
        <v>0.15006826887481564</v>
      </c>
      <c r="AM272">
        <f t="shared" si="174"/>
        <v>7.5175269382287482E-2</v>
      </c>
      <c r="AN272" s="141">
        <f t="shared" si="199"/>
        <v>12.861777207521534</v>
      </c>
      <c r="AO272" s="141">
        <f t="shared" si="199"/>
        <v>12.870639433764232</v>
      </c>
      <c r="AP272" s="141">
        <f t="shared" si="199"/>
        <v>12.855019904401965</v>
      </c>
      <c r="AQ272" s="141">
        <f t="shared" si="199"/>
        <v>12.88260054104264</v>
      </c>
      <c r="AR272" s="141">
        <f t="shared" si="199"/>
        <v>12.834052128633115</v>
      </c>
      <c r="AS272" s="141">
        <f t="shared" si="199"/>
        <v>12.920025216568138</v>
      </c>
      <c r="AT272" s="141">
        <f t="shared" si="199"/>
        <v>12.769171791839092</v>
      </c>
      <c r="AU272" s="141">
        <f t="shared" si="175"/>
        <v>13.039517436884978</v>
      </c>
    </row>
    <row r="273" spans="1:48" x14ac:dyDescent="0.2">
      <c r="A273" s="19" t="s">
        <v>150</v>
      </c>
      <c r="B273" s="19"/>
      <c r="C273" s="15">
        <v>50155.678999999996</v>
      </c>
      <c r="D273" s="15">
        <v>5.0000000000000001E-3</v>
      </c>
      <c r="E273">
        <f t="shared" si="163"/>
        <v>6048.0403237405544</v>
      </c>
      <c r="F273">
        <f t="shared" si="164"/>
        <v>6048</v>
      </c>
      <c r="G273">
        <f t="shared" ref="G273:G304" si="200">+C273-(C$7+F273*C$8)</f>
        <v>6.9921599999361206E-2</v>
      </c>
      <c r="I273">
        <f>+G273</f>
        <v>6.9921599999361206E-2</v>
      </c>
      <c r="P273">
        <f t="shared" si="165"/>
        <v>0.13619352566825582</v>
      </c>
      <c r="Q273" s="2">
        <f t="shared" si="166"/>
        <v>35137.178999999996</v>
      </c>
      <c r="R273">
        <f t="shared" ref="R273:R317" si="201">+(P273-G273)^2</f>
        <v>4.3919681318634928E-3</v>
      </c>
      <c r="S273" s="6">
        <f t="shared" ref="S273:S279" si="202">S$16</f>
        <v>0.1</v>
      </c>
      <c r="Z273">
        <f t="shared" si="167"/>
        <v>6048</v>
      </c>
      <c r="AA273" s="141">
        <f t="shared" si="168"/>
        <v>7.1672723435822691E-2</v>
      </c>
      <c r="AB273" s="141">
        <f t="shared" ref="AB273:AB304" si="203">IF(S273&lt;&gt;0,G273-AH273, -9999)</f>
        <v>0.13444240223179432</v>
      </c>
      <c r="AC273" s="141">
        <f t="shared" ref="AC273:AC304" si="204">+G273-P273</f>
        <v>-6.6271925668894616E-2</v>
      </c>
      <c r="AD273" s="141">
        <f t="shared" ref="AD273:AD304" si="205">IF(S273&lt;&gt;0,G273-AA273, -9999)</f>
        <v>-1.7511234364614853E-3</v>
      </c>
      <c r="AE273" s="141">
        <f t="shared" ref="AE273:AE304" si="206">+(G273-AA273)^2*S273</f>
        <v>3.0664332897246815E-7</v>
      </c>
      <c r="AF273">
        <f t="shared" ref="AF273:AF304" si="207">IF(S273&lt;&gt;0,G273-P273, -9999)</f>
        <v>-6.6271925668894616E-2</v>
      </c>
      <c r="AG273" s="153"/>
      <c r="AH273">
        <f t="shared" si="169"/>
        <v>-6.452080223243313E-2</v>
      </c>
      <c r="AI273">
        <f t="shared" si="170"/>
        <v>0.41567957864349581</v>
      </c>
      <c r="AJ273">
        <f t="shared" si="171"/>
        <v>-0.97938112381136078</v>
      </c>
      <c r="AK273">
        <f t="shared" si="172"/>
        <v>-0.10264219581218281</v>
      </c>
      <c r="AL273">
        <f t="shared" si="173"/>
        <v>0.1738867639870941</v>
      </c>
      <c r="AM273">
        <f t="shared" si="174"/>
        <v>8.7163119165250519E-2</v>
      </c>
      <c r="AN273" s="141">
        <f t="shared" si="199"/>
        <v>12.908034132620468</v>
      </c>
      <c r="AO273" s="141">
        <f t="shared" si="199"/>
        <v>12.917185524212559</v>
      </c>
      <c r="AP273" s="141">
        <f t="shared" si="199"/>
        <v>12.900808001295676</v>
      </c>
      <c r="AQ273" s="141">
        <f t="shared" si="199"/>
        <v>12.930187031252681</v>
      </c>
      <c r="AR273" s="141">
        <f t="shared" si="199"/>
        <v>12.877698207991051</v>
      </c>
      <c r="AS273" s="141">
        <f t="shared" si="199"/>
        <v>12.972217369868357</v>
      </c>
      <c r="AT273" s="141">
        <f t="shared" si="199"/>
        <v>12.804080071666647</v>
      </c>
      <c r="AU273" s="141">
        <f t="shared" si="175"/>
        <v>13.111918178999861</v>
      </c>
    </row>
    <row r="274" spans="1:48" x14ac:dyDescent="0.2">
      <c r="A274" s="19" t="s">
        <v>151</v>
      </c>
      <c r="B274" s="19"/>
      <c r="C274" s="15">
        <v>50209.442000000003</v>
      </c>
      <c r="D274" s="15">
        <v>6.0000000000000001E-3</v>
      </c>
      <c r="E274">
        <f t="shared" si="163"/>
        <v>6079.0454103440743</v>
      </c>
      <c r="F274">
        <f t="shared" si="164"/>
        <v>6079</v>
      </c>
      <c r="G274">
        <f t="shared" si="200"/>
        <v>7.874180000362685E-2</v>
      </c>
      <c r="I274">
        <f>+G274</f>
        <v>7.874180000362685E-2</v>
      </c>
      <c r="P274">
        <f t="shared" si="165"/>
        <v>0.1370046106959309</v>
      </c>
      <c r="Q274" s="2">
        <f t="shared" si="166"/>
        <v>35190.942000000003</v>
      </c>
      <c r="R274">
        <f t="shared" si="201"/>
        <v>3.3945551097672587E-3</v>
      </c>
      <c r="S274" s="6">
        <f t="shared" si="202"/>
        <v>0.1</v>
      </c>
      <c r="Z274">
        <f t="shared" si="167"/>
        <v>6079</v>
      </c>
      <c r="AA274" s="141">
        <f t="shared" si="168"/>
        <v>7.2707383661703637E-2</v>
      </c>
      <c r="AB274" s="141">
        <f t="shared" si="203"/>
        <v>0.14303902703785409</v>
      </c>
      <c r="AC274" s="141">
        <f t="shared" si="204"/>
        <v>-5.8262810692304046E-2</v>
      </c>
      <c r="AD274" s="141">
        <f t="shared" si="205"/>
        <v>6.0344163419232127E-3</v>
      </c>
      <c r="AE274" s="141">
        <f t="shared" si="206"/>
        <v>3.641418058766993E-6</v>
      </c>
      <c r="AF274">
        <f t="shared" si="207"/>
        <v>-5.8262810692304046E-2</v>
      </c>
      <c r="AG274" s="153"/>
      <c r="AH274">
        <f t="shared" si="169"/>
        <v>-6.4297227034227258E-2</v>
      </c>
      <c r="AI274">
        <f t="shared" si="170"/>
        <v>0.41616054672162239</v>
      </c>
      <c r="AJ274">
        <f t="shared" si="171"/>
        <v>-0.97843630349443578</v>
      </c>
      <c r="AK274">
        <f t="shared" si="172"/>
        <v>-0.10534357109474844</v>
      </c>
      <c r="AL274">
        <f t="shared" si="173"/>
        <v>0.17851176528336515</v>
      </c>
      <c r="AM274">
        <f t="shared" si="174"/>
        <v>8.9493662737212154E-2</v>
      </c>
      <c r="AN274" s="141">
        <f t="shared" si="199"/>
        <v>12.916985762061538</v>
      </c>
      <c r="AO274" s="141">
        <f t="shared" si="199"/>
        <v>12.926154935856427</v>
      </c>
      <c r="AP274" s="141">
        <f t="shared" si="199"/>
        <v>12.909692512779074</v>
      </c>
      <c r="AQ274" s="141">
        <f t="shared" si="199"/>
        <v>12.939322245384329</v>
      </c>
      <c r="AR274" s="141">
        <f t="shared" si="199"/>
        <v>12.886218755210374</v>
      </c>
      <c r="AS274" s="141">
        <f t="shared" si="199"/>
        <v>12.982182396965017</v>
      </c>
      <c r="AT274" s="141">
        <f t="shared" si="199"/>
        <v>12.810980790742255</v>
      </c>
      <c r="AU274" s="141">
        <f t="shared" si="175"/>
        <v>13.125858694562353</v>
      </c>
    </row>
    <row r="275" spans="1:48" x14ac:dyDescent="0.2">
      <c r="A275" s="19" t="s">
        <v>99</v>
      </c>
      <c r="B275" s="19"/>
      <c r="C275" s="15">
        <v>50233.714</v>
      </c>
      <c r="D275" s="15"/>
      <c r="E275">
        <f t="shared" si="163"/>
        <v>6093.0430567187277</v>
      </c>
      <c r="F275">
        <f t="shared" si="164"/>
        <v>6093</v>
      </c>
      <c r="G275">
        <f t="shared" si="200"/>
        <v>7.4660600002971478E-2</v>
      </c>
      <c r="I275">
        <f>+C275-(C$7+F275*C$8)</f>
        <v>7.4660600002971478E-2</v>
      </c>
      <c r="P275">
        <f t="shared" si="165"/>
        <v>0.13737142555923382</v>
      </c>
      <c r="Q275" s="2">
        <f t="shared" si="166"/>
        <v>35215.214</v>
      </c>
      <c r="R275">
        <f t="shared" si="201"/>
        <v>3.9326476419479662E-3</v>
      </c>
      <c r="S275" s="6">
        <f t="shared" si="202"/>
        <v>0.1</v>
      </c>
      <c r="Z275">
        <f t="shared" si="167"/>
        <v>6093</v>
      </c>
      <c r="AA275" s="141">
        <f t="shared" si="168"/>
        <v>7.3176983600051412E-2</v>
      </c>
      <c r="AB275" s="141">
        <f t="shared" si="203"/>
        <v>0.13885504196215387</v>
      </c>
      <c r="AC275" s="141">
        <f t="shared" si="204"/>
        <v>-6.271082555626234E-2</v>
      </c>
      <c r="AD275" s="141">
        <f t="shared" si="205"/>
        <v>1.4836164029200655E-3</v>
      </c>
      <c r="AE275" s="141">
        <f t="shared" si="206"/>
        <v>2.2011176310134741E-7</v>
      </c>
      <c r="AF275">
        <f t="shared" si="207"/>
        <v>-6.271082555626234E-2</v>
      </c>
      <c r="AG275" s="153"/>
      <c r="AH275">
        <f t="shared" si="169"/>
        <v>-6.4194441959182405E-2</v>
      </c>
      <c r="AI275">
        <f t="shared" si="170"/>
        <v>0.41638231226808231</v>
      </c>
      <c r="AJ275">
        <f t="shared" si="171"/>
        <v>-0.97800184860210326</v>
      </c>
      <c r="AK275">
        <f t="shared" si="172"/>
        <v>-0.10656533086252294</v>
      </c>
      <c r="AL275">
        <f t="shared" si="173"/>
        <v>0.18060479170606963</v>
      </c>
      <c r="AM275">
        <f t="shared" si="174"/>
        <v>9.0548656785903583E-2</v>
      </c>
      <c r="AN275" s="141">
        <f t="shared" si="199"/>
        <v>12.921033359483939</v>
      </c>
      <c r="AO275" s="141">
        <f t="shared" si="199"/>
        <v>12.930206644225763</v>
      </c>
      <c r="AP275" s="141">
        <f t="shared" si="199"/>
        <v>12.913712289267046</v>
      </c>
      <c r="AQ275" s="141">
        <f t="shared" si="199"/>
        <v>12.94344505455933</v>
      </c>
      <c r="AR275" s="141">
        <f t="shared" si="199"/>
        <v>12.890079526651959</v>
      </c>
      <c r="AS275" s="141">
        <f t="shared" si="199"/>
        <v>12.986673473740206</v>
      </c>
      <c r="AT275" s="141">
        <f t="shared" si="199"/>
        <v>12.814117220627613</v>
      </c>
      <c r="AU275" s="141">
        <f t="shared" si="175"/>
        <v>13.132154411267997</v>
      </c>
      <c r="AV275" s="141"/>
    </row>
    <row r="276" spans="1:48" x14ac:dyDescent="0.2">
      <c r="A276" s="19" t="s">
        <v>151</v>
      </c>
      <c r="B276" s="19"/>
      <c r="C276" s="15">
        <v>50254.523000000001</v>
      </c>
      <c r="D276" s="15">
        <v>4.0000000000000001E-3</v>
      </c>
      <c r="E276">
        <f t="shared" si="163"/>
        <v>6105.0435932797936</v>
      </c>
      <c r="F276">
        <f t="shared" si="164"/>
        <v>6105</v>
      </c>
      <c r="G276">
        <f t="shared" si="200"/>
        <v>7.5591000000713393E-2</v>
      </c>
      <c r="I276">
        <f>+G276</f>
        <v>7.5591000000713393E-2</v>
      </c>
      <c r="P276">
        <f t="shared" si="165"/>
        <v>0.13768609503023596</v>
      </c>
      <c r="Q276" s="2">
        <f t="shared" si="166"/>
        <v>35236.023000000001</v>
      </c>
      <c r="R276">
        <f t="shared" si="201"/>
        <v>3.8558008267254385E-3</v>
      </c>
      <c r="S276" s="6">
        <f t="shared" si="202"/>
        <v>0.1</v>
      </c>
      <c r="Z276">
        <f t="shared" si="167"/>
        <v>6105</v>
      </c>
      <c r="AA276" s="141">
        <f t="shared" si="168"/>
        <v>7.3580655041070323E-2</v>
      </c>
      <c r="AB276" s="141">
        <f t="shared" si="203"/>
        <v>0.13969643998987902</v>
      </c>
      <c r="AC276" s="141">
        <f t="shared" si="204"/>
        <v>-6.2095095029522568E-2</v>
      </c>
      <c r="AD276" s="141">
        <f t="shared" si="205"/>
        <v>2.0103449596430706E-3</v>
      </c>
      <c r="AE276" s="141">
        <f t="shared" si="206"/>
        <v>4.0414868567622994E-7</v>
      </c>
      <c r="AF276">
        <f t="shared" si="207"/>
        <v>-6.2095095029522568E-2</v>
      </c>
      <c r="AG276" s="153"/>
      <c r="AH276">
        <f t="shared" si="169"/>
        <v>-6.4105439989165638E-2</v>
      </c>
      <c r="AI276">
        <f t="shared" si="170"/>
        <v>0.41657466501186302</v>
      </c>
      <c r="AJ276">
        <f t="shared" si="171"/>
        <v>-0.97762559307708086</v>
      </c>
      <c r="AK276">
        <f t="shared" si="172"/>
        <v>-0.10761344557892991</v>
      </c>
      <c r="AL276">
        <f t="shared" si="173"/>
        <v>0.18240097987430087</v>
      </c>
      <c r="AM276">
        <f t="shared" si="174"/>
        <v>9.1454188279001619E-2</v>
      </c>
      <c r="AN276" s="141">
        <f t="shared" si="199"/>
        <v>12.924505189066585</v>
      </c>
      <c r="AO276" s="141">
        <f t="shared" si="199"/>
        <v>12.933680073072599</v>
      </c>
      <c r="AP276" s="141">
        <f t="shared" si="199"/>
        <v>12.917161509259728</v>
      </c>
      <c r="AQ276" s="141">
        <f t="shared" si="199"/>
        <v>12.946977541121875</v>
      </c>
      <c r="AR276" s="141">
        <f t="shared" si="199"/>
        <v>12.893395144599527</v>
      </c>
      <c r="AS276" s="141">
        <f t="shared" si="199"/>
        <v>12.990518342604426</v>
      </c>
      <c r="AT276" s="141">
        <f t="shared" si="199"/>
        <v>12.816815617473244</v>
      </c>
      <c r="AU276" s="141">
        <f t="shared" si="175"/>
        <v>13.137550739872832</v>
      </c>
    </row>
    <row r="277" spans="1:48" x14ac:dyDescent="0.2">
      <c r="A277" s="19" t="s">
        <v>152</v>
      </c>
      <c r="B277" s="19"/>
      <c r="C277" s="15">
        <v>50507.695</v>
      </c>
      <c r="D277" s="15">
        <v>4.0000000000000001E-3</v>
      </c>
      <c r="E277">
        <f t="shared" ref="E277:E340" si="208">+(C277-C$7)/C$8</f>
        <v>6251.0477185255104</v>
      </c>
      <c r="F277">
        <f t="shared" ref="F277:F340" si="209">ROUND(2*E277,0)/2</f>
        <v>6251</v>
      </c>
      <c r="G277">
        <f t="shared" si="200"/>
        <v>8.2744200000888668E-2</v>
      </c>
      <c r="I277">
        <f>+G277</f>
        <v>8.2744200000888668E-2</v>
      </c>
      <c r="P277">
        <f t="shared" ref="P277:P340" si="210">+D$11+D$12*F277+D$13*F277^2</f>
        <v>0.14153355523306571</v>
      </c>
      <c r="Q277" s="2">
        <f t="shared" ref="Q277:Q340" si="211">+C277-15018.5</f>
        <v>35489.195</v>
      </c>
      <c r="R277">
        <f t="shared" si="201"/>
        <v>3.4561882886151021E-3</v>
      </c>
      <c r="S277" s="6">
        <f t="shared" si="202"/>
        <v>0.1</v>
      </c>
      <c r="Z277">
        <f t="shared" ref="Z277:Z340" si="212">F277</f>
        <v>6251</v>
      </c>
      <c r="AA277" s="141">
        <f t="shared" ref="AA277:AA340" si="213">AB$3+AB$4*Z277+AB$5*Z277^2+AH277</f>
        <v>7.8577832156463315E-2</v>
      </c>
      <c r="AB277" s="141">
        <f t="shared" si="203"/>
        <v>0.14569992307749108</v>
      </c>
      <c r="AC277" s="141">
        <f t="shared" si="204"/>
        <v>-5.8789355232177043E-2</v>
      </c>
      <c r="AD277" s="141">
        <f t="shared" si="205"/>
        <v>4.1663678444253532E-3</v>
      </c>
      <c r="AE277" s="141">
        <f t="shared" si="206"/>
        <v>1.7358621015061566E-6</v>
      </c>
      <c r="AF277">
        <f t="shared" si="207"/>
        <v>-5.8789355232177043E-2</v>
      </c>
      <c r="AG277" s="153"/>
      <c r="AH277">
        <f t="shared" ref="AH277:AH340" si="214">$AB$6*($AB$11/AI277*AJ277+$AB$12)</f>
        <v>-6.2955723076602396E-2</v>
      </c>
      <c r="AI277">
        <f t="shared" ref="AI277:AI340" si="215">1+$AB$7*COS(AL277)</f>
        <v>0.4190855557371429</v>
      </c>
      <c r="AJ277">
        <f t="shared" ref="AJ277:AJ340" si="216">SIN(AL277+RADIANS($AB$9))</f>
        <v>-0.97275700918081787</v>
      </c>
      <c r="AK277">
        <f t="shared" ref="AK277:AK340" si="217">$AB$7*SIN(AL277)</f>
        <v>-0.1204333160805808</v>
      </c>
      <c r="AL277">
        <f t="shared" ref="AL277:AL340" si="218">2*ATAN(AM277)</f>
        <v>0.20442093095653796</v>
      </c>
      <c r="AM277">
        <f t="shared" ref="AM277:AM340" si="219">SQRT((1+$AB$7)/(1-$AB$7))*TAN(AN277/2)</f>
        <v>0.1025678893566499</v>
      </c>
      <c r="AN277" s="141">
        <f t="shared" si="199"/>
        <v>12.966932093647527</v>
      </c>
      <c r="AO277" s="141">
        <f t="shared" si="199"/>
        <v>12.975988735348905</v>
      </c>
      <c r="AP277" s="141">
        <f t="shared" si="199"/>
        <v>12.959405183824948</v>
      </c>
      <c r="AQ277" s="141">
        <f t="shared" si="199"/>
        <v>12.989862420671281</v>
      </c>
      <c r="AR277" s="141">
        <f t="shared" si="199"/>
        <v>12.934218512164062</v>
      </c>
      <c r="AS277" s="141">
        <f t="shared" si="199"/>
        <v>13.03694743032483</v>
      </c>
      <c r="AT277" s="141">
        <f t="shared" si="199"/>
        <v>12.850417343656531</v>
      </c>
      <c r="AU277" s="141">
        <f t="shared" ref="AU277:AU340" si="220">RADIANS($AB$9)+$AB$18*(F277-AB$15)</f>
        <v>13.203206071231669</v>
      </c>
    </row>
    <row r="278" spans="1:48" x14ac:dyDescent="0.2">
      <c r="A278" s="150" t="s">
        <v>1026</v>
      </c>
      <c r="B278" s="151" t="s">
        <v>84</v>
      </c>
      <c r="C278" s="152">
        <v>50578.788999999997</v>
      </c>
      <c r="D278" s="152" t="s">
        <v>163</v>
      </c>
      <c r="E278">
        <f t="shared" si="208"/>
        <v>6292.0475813864059</v>
      </c>
      <c r="F278">
        <f t="shared" si="209"/>
        <v>6292</v>
      </c>
      <c r="G278">
        <f t="shared" si="200"/>
        <v>8.2506400001875591E-2</v>
      </c>
      <c r="I278">
        <f>+C278-(C$7+F278*C$8)</f>
        <v>8.2506400001875591E-2</v>
      </c>
      <c r="P278">
        <f t="shared" si="210"/>
        <v>0.14262031522179111</v>
      </c>
      <c r="Q278" s="2">
        <f t="shared" si="211"/>
        <v>35560.288999999997</v>
      </c>
      <c r="R278">
        <f t="shared" si="201"/>
        <v>3.6136828030671909E-3</v>
      </c>
      <c r="S278" s="6">
        <f t="shared" si="202"/>
        <v>0.1</v>
      </c>
      <c r="Z278">
        <f t="shared" si="212"/>
        <v>6292</v>
      </c>
      <c r="AA278" s="141">
        <f t="shared" si="213"/>
        <v>8.0009783866217002E-2</v>
      </c>
      <c r="AB278" s="141">
        <f t="shared" si="203"/>
        <v>0.14511693135744969</v>
      </c>
      <c r="AC278" s="141">
        <f t="shared" si="204"/>
        <v>-6.011391521991552E-2</v>
      </c>
      <c r="AD278" s="141">
        <f t="shared" si="205"/>
        <v>2.4966161356585886E-3</v>
      </c>
      <c r="AE278" s="141">
        <f t="shared" si="206"/>
        <v>6.2330921288308245E-7</v>
      </c>
      <c r="AF278">
        <f t="shared" si="207"/>
        <v>-6.011391521991552E-2</v>
      </c>
      <c r="AG278" s="153"/>
      <c r="AH278">
        <f t="shared" si="214"/>
        <v>-6.2610531355574109E-2</v>
      </c>
      <c r="AI278">
        <f t="shared" si="215"/>
        <v>0.41984853235956676</v>
      </c>
      <c r="AJ278">
        <f t="shared" si="216"/>
        <v>-0.97129115711838321</v>
      </c>
      <c r="AK278">
        <f t="shared" si="217"/>
        <v>-0.12405663936299643</v>
      </c>
      <c r="AL278">
        <f t="shared" si="218"/>
        <v>0.21066228466988118</v>
      </c>
      <c r="AM278">
        <f t="shared" si="219"/>
        <v>0.10572241621550359</v>
      </c>
      <c r="AN278" s="141">
        <f t="shared" si="199"/>
        <v>12.978910029768267</v>
      </c>
      <c r="AO278" s="141">
        <f t="shared" si="199"/>
        <v>12.987889782601009</v>
      </c>
      <c r="AP278" s="141">
        <f t="shared" si="199"/>
        <v>12.971362183515291</v>
      </c>
      <c r="AQ278" s="141">
        <f t="shared" si="199"/>
        <v>13.001877060898607</v>
      </c>
      <c r="AR278" s="141">
        <f t="shared" si="199"/>
        <v>12.945847168091293</v>
      </c>
      <c r="AS278" s="141">
        <f t="shared" si="199"/>
        <v>13.049866600285755</v>
      </c>
      <c r="AT278" s="141">
        <f t="shared" si="199"/>
        <v>12.860121039853363</v>
      </c>
      <c r="AU278" s="141">
        <f t="shared" si="220"/>
        <v>13.221643527298195</v>
      </c>
    </row>
    <row r="279" spans="1:48" x14ac:dyDescent="0.2">
      <c r="A279" s="19" t="s">
        <v>153</v>
      </c>
      <c r="B279" s="19"/>
      <c r="C279" s="15">
        <v>50594.394999999997</v>
      </c>
      <c r="D279" s="15">
        <v>5.0000000000000001E-3</v>
      </c>
      <c r="E279">
        <f t="shared" si="208"/>
        <v>6301.0475512827006</v>
      </c>
      <c r="F279">
        <f t="shared" si="209"/>
        <v>6301</v>
      </c>
      <c r="G279">
        <f t="shared" si="200"/>
        <v>8.2454199997300748E-2</v>
      </c>
      <c r="I279">
        <f>+G279</f>
        <v>8.2454199997300748E-2</v>
      </c>
      <c r="P279">
        <f t="shared" si="210"/>
        <v>0.14285924257762378</v>
      </c>
      <c r="Q279" s="2">
        <f t="shared" si="211"/>
        <v>35575.894999999997</v>
      </c>
      <c r="R279">
        <f t="shared" si="201"/>
        <v>3.6487691691306384E-3</v>
      </c>
      <c r="S279" s="6">
        <f t="shared" si="202"/>
        <v>0.1</v>
      </c>
      <c r="Z279">
        <f t="shared" si="212"/>
        <v>6301</v>
      </c>
      <c r="AA279" s="141">
        <f t="shared" si="213"/>
        <v>8.0325801168601607E-2</v>
      </c>
      <c r="AB279" s="141">
        <f t="shared" si="203"/>
        <v>0.14498764140632292</v>
      </c>
      <c r="AC279" s="141">
        <f t="shared" si="204"/>
        <v>-6.0405042580323032E-2</v>
      </c>
      <c r="AD279" s="141">
        <f t="shared" si="205"/>
        <v>2.1283988286991407E-3</v>
      </c>
      <c r="AE279" s="141">
        <f t="shared" si="206"/>
        <v>4.5300815740078739E-7</v>
      </c>
      <c r="AF279">
        <f t="shared" si="207"/>
        <v>-6.0405042580323032E-2</v>
      </c>
      <c r="AG279" s="153"/>
      <c r="AH279">
        <f t="shared" si="214"/>
        <v>-6.2533441409022172E-2</v>
      </c>
      <c r="AI279">
        <f t="shared" si="215"/>
        <v>0.42001948083312679</v>
      </c>
      <c r="AJ279">
        <f t="shared" si="216"/>
        <v>-0.97096347562324314</v>
      </c>
      <c r="AK279">
        <f t="shared" si="217"/>
        <v>-0.12485340428804234</v>
      </c>
      <c r="AL279">
        <f t="shared" si="218"/>
        <v>0.21203586079541581</v>
      </c>
      <c r="AM279">
        <f t="shared" si="219"/>
        <v>0.10641693120308289</v>
      </c>
      <c r="AN279" s="141">
        <f t="shared" si="199"/>
        <v>12.981543150423557</v>
      </c>
      <c r="AO279" s="141">
        <f t="shared" si="199"/>
        <v>12.990503598837273</v>
      </c>
      <c r="AP279" s="141">
        <f t="shared" si="199"/>
        <v>12.97399248960958</v>
      </c>
      <c r="AQ279" s="141">
        <f t="shared" si="199"/>
        <v>13.004512939979767</v>
      </c>
      <c r="AR279" s="141">
        <f t="shared" si="199"/>
        <v>12.948409660938383</v>
      </c>
      <c r="AS279" s="141">
        <f t="shared" si="199"/>
        <v>13.052695386177771</v>
      </c>
      <c r="AT279" s="141">
        <f t="shared" si="199"/>
        <v>12.862267465935181</v>
      </c>
      <c r="AU279" s="141">
        <f t="shared" si="220"/>
        <v>13.225690773751822</v>
      </c>
    </row>
    <row r="280" spans="1:48" x14ac:dyDescent="0.2">
      <c r="A280" s="150" t="s">
        <v>1035</v>
      </c>
      <c r="B280" s="151" t="s">
        <v>84</v>
      </c>
      <c r="C280" s="152">
        <v>50639.477800000001</v>
      </c>
      <c r="D280" s="152" t="s">
        <v>163</v>
      </c>
      <c r="E280">
        <f t="shared" si="208"/>
        <v>6327.0467722772346</v>
      </c>
      <c r="F280">
        <f t="shared" si="209"/>
        <v>6327</v>
      </c>
      <c r="G280">
        <f t="shared" si="200"/>
        <v>8.110339999984717E-2</v>
      </c>
      <c r="J280">
        <f>+C280-(C$7+F280*C$8)</f>
        <v>8.110339999984717E-2</v>
      </c>
      <c r="P280">
        <f t="shared" si="210"/>
        <v>0.14355022595997263</v>
      </c>
      <c r="Q280" s="2">
        <f t="shared" si="211"/>
        <v>35620.977800000001</v>
      </c>
      <c r="R280">
        <f t="shared" si="201"/>
        <v>3.8996060724941994E-3</v>
      </c>
      <c r="S280" s="6">
        <f>S$17</f>
        <v>1</v>
      </c>
      <c r="Z280">
        <f t="shared" si="212"/>
        <v>6327</v>
      </c>
      <c r="AA280" s="141">
        <f t="shared" si="213"/>
        <v>8.1242154702512878E-2</v>
      </c>
      <c r="AB280" s="141">
        <f t="shared" si="203"/>
        <v>0.14341147125730691</v>
      </c>
      <c r="AC280" s="141">
        <f t="shared" si="204"/>
        <v>-6.2446825960125463E-2</v>
      </c>
      <c r="AD280" s="141">
        <f t="shared" si="205"/>
        <v>-1.3875470266570822E-4</v>
      </c>
      <c r="AE280" s="141">
        <f t="shared" si="206"/>
        <v>1.9252867511849094E-8</v>
      </c>
      <c r="AF280">
        <f t="shared" si="207"/>
        <v>-6.2446825960125463E-2</v>
      </c>
      <c r="AG280" s="153"/>
      <c r="AH280">
        <f t="shared" si="214"/>
        <v>-6.2308071257459754E-2</v>
      </c>
      <c r="AI280">
        <f t="shared" si="215"/>
        <v>0.42052039726219248</v>
      </c>
      <c r="AJ280">
        <f t="shared" si="216"/>
        <v>-0.97000479378197846</v>
      </c>
      <c r="AK280">
        <f t="shared" si="217"/>
        <v>-0.1271580323307257</v>
      </c>
      <c r="AL280">
        <f t="shared" si="218"/>
        <v>0.21601120236012297</v>
      </c>
      <c r="AM280">
        <f t="shared" si="219"/>
        <v>0.10842753942430616</v>
      </c>
      <c r="AN280" s="141">
        <f t="shared" si="199"/>
        <v>12.989157730083186</v>
      </c>
      <c r="AO280" s="141">
        <f t="shared" si="199"/>
        <v>12.998057624829942</v>
      </c>
      <c r="AP280" s="141">
        <f t="shared" si="199"/>
        <v>12.981602524594816</v>
      </c>
      <c r="AQ280" s="141">
        <f t="shared" si="199"/>
        <v>13.012124871802582</v>
      </c>
      <c r="AR280" s="141">
        <f t="shared" si="199"/>
        <v>12.955832498306933</v>
      </c>
      <c r="AS280" s="141">
        <f t="shared" si="199"/>
        <v>13.060852929100284</v>
      </c>
      <c r="AT280" s="141">
        <f t="shared" si="199"/>
        <v>12.86850180144603</v>
      </c>
      <c r="AU280" s="141">
        <f t="shared" si="220"/>
        <v>13.237382819062297</v>
      </c>
      <c r="AV280" s="141"/>
    </row>
    <row r="281" spans="1:48" x14ac:dyDescent="0.2">
      <c r="A281" s="19" t="s">
        <v>153</v>
      </c>
      <c r="B281" s="19"/>
      <c r="C281" s="15">
        <v>50639.48</v>
      </c>
      <c r="D281" s="15">
        <v>6.0000000000000001E-3</v>
      </c>
      <c r="E281">
        <f t="shared" si="208"/>
        <v>6327.0480410157834</v>
      </c>
      <c r="F281">
        <f t="shared" si="209"/>
        <v>6327</v>
      </c>
      <c r="G281">
        <f t="shared" si="200"/>
        <v>8.3303400002478156E-2</v>
      </c>
      <c r="I281">
        <f>+G281</f>
        <v>8.3303400002478156E-2</v>
      </c>
      <c r="P281">
        <f t="shared" si="210"/>
        <v>0.14355022595997263</v>
      </c>
      <c r="Q281" s="2">
        <f t="shared" si="211"/>
        <v>35620.980000000003</v>
      </c>
      <c r="R281">
        <f t="shared" si="201"/>
        <v>3.6296800379526303E-3</v>
      </c>
      <c r="S281" s="6">
        <f t="shared" ref="S281:S289" si="221">S$16</f>
        <v>0.1</v>
      </c>
      <c r="Z281">
        <f t="shared" si="212"/>
        <v>6327</v>
      </c>
      <c r="AA281" s="141">
        <f t="shared" si="213"/>
        <v>8.1242154702512878E-2</v>
      </c>
      <c r="AB281" s="141">
        <f t="shared" si="203"/>
        <v>0.1456114712599379</v>
      </c>
      <c r="AC281" s="141">
        <f t="shared" si="204"/>
        <v>-6.0246825957494476E-2</v>
      </c>
      <c r="AD281" s="141">
        <f t="shared" si="205"/>
        <v>2.0612452999652781E-3</v>
      </c>
      <c r="AE281" s="141">
        <f t="shared" si="206"/>
        <v>4.2487321866289496E-7</v>
      </c>
      <c r="AF281">
        <f t="shared" si="207"/>
        <v>-6.0246825957494476E-2</v>
      </c>
      <c r="AG281" s="153"/>
      <c r="AH281">
        <f t="shared" si="214"/>
        <v>-6.2308071257459754E-2</v>
      </c>
      <c r="AI281">
        <f t="shared" si="215"/>
        <v>0.42052039726219248</v>
      </c>
      <c r="AJ281">
        <f t="shared" si="216"/>
        <v>-0.97000479378197846</v>
      </c>
      <c r="AK281">
        <f t="shared" si="217"/>
        <v>-0.1271580323307257</v>
      </c>
      <c r="AL281">
        <f t="shared" si="218"/>
        <v>0.21601120236012297</v>
      </c>
      <c r="AM281">
        <f t="shared" si="219"/>
        <v>0.10842753942430616</v>
      </c>
      <c r="AN281" s="141">
        <f t="shared" ref="AN281:AT290" si="222">$AU281+$AB$7*SIN(AO281)</f>
        <v>12.989157730083186</v>
      </c>
      <c r="AO281" s="141">
        <f t="shared" si="222"/>
        <v>12.998057624829942</v>
      </c>
      <c r="AP281" s="141">
        <f t="shared" si="222"/>
        <v>12.981602524594816</v>
      </c>
      <c r="AQ281" s="141">
        <f t="shared" si="222"/>
        <v>13.012124871802582</v>
      </c>
      <c r="AR281" s="141">
        <f t="shared" si="222"/>
        <v>12.955832498306933</v>
      </c>
      <c r="AS281" s="141">
        <f t="shared" si="222"/>
        <v>13.060852929100284</v>
      </c>
      <c r="AT281" s="141">
        <f t="shared" si="222"/>
        <v>12.86850180144603</v>
      </c>
      <c r="AU281" s="141">
        <f t="shared" si="220"/>
        <v>13.237382819062297</v>
      </c>
      <c r="AV281" s="141"/>
    </row>
    <row r="282" spans="1:48" x14ac:dyDescent="0.2">
      <c r="A282" s="19" t="s">
        <v>153</v>
      </c>
      <c r="B282" s="19"/>
      <c r="C282" s="15">
        <v>50672.432000000001</v>
      </c>
      <c r="D282" s="15">
        <v>5.0000000000000001E-3</v>
      </c>
      <c r="E282">
        <f t="shared" si="208"/>
        <v>6346.0514376595529</v>
      </c>
      <c r="F282">
        <f t="shared" si="209"/>
        <v>6346</v>
      </c>
      <c r="G282">
        <f t="shared" si="200"/>
        <v>8.9193200001318473E-2</v>
      </c>
      <c r="I282">
        <f>+G282</f>
        <v>8.9193200001318473E-2</v>
      </c>
      <c r="P282">
        <f t="shared" si="210"/>
        <v>0.14405587889652602</v>
      </c>
      <c r="Q282" s="2">
        <f t="shared" si="211"/>
        <v>35653.932000000001</v>
      </c>
      <c r="R282">
        <f t="shared" si="201"/>
        <v>3.0099135355586516E-3</v>
      </c>
      <c r="S282" s="6">
        <f t="shared" si="221"/>
        <v>0.1</v>
      </c>
      <c r="Z282">
        <f t="shared" si="212"/>
        <v>6346</v>
      </c>
      <c r="AA282" s="141">
        <f t="shared" si="213"/>
        <v>8.1915008759224972E-2</v>
      </c>
      <c r="AB282" s="141">
        <f t="shared" si="203"/>
        <v>0.15133407013861952</v>
      </c>
      <c r="AC282" s="141">
        <f t="shared" si="204"/>
        <v>-5.4862678895207545E-2</v>
      </c>
      <c r="AD282" s="141">
        <f t="shared" si="205"/>
        <v>7.2781912420935013E-3</v>
      </c>
      <c r="AE282" s="141">
        <f t="shared" si="206"/>
        <v>5.2972067756486549E-6</v>
      </c>
      <c r="AF282">
        <f t="shared" si="207"/>
        <v>-5.4862678895207545E-2</v>
      </c>
      <c r="AG282" s="153"/>
      <c r="AH282">
        <f t="shared" si="214"/>
        <v>-6.2140870137301053E-2</v>
      </c>
      <c r="AI282">
        <f t="shared" si="215"/>
        <v>0.42089312827647496</v>
      </c>
      <c r="AJ282">
        <f t="shared" si="216"/>
        <v>-0.96929283454149817</v>
      </c>
      <c r="AK282">
        <f t="shared" si="217"/>
        <v>-0.12884489240160732</v>
      </c>
      <c r="AL282">
        <f t="shared" si="218"/>
        <v>0.21892312808360384</v>
      </c>
      <c r="AM282">
        <f t="shared" si="219"/>
        <v>0.10990085298687985</v>
      </c>
      <c r="AN282" s="141">
        <f t="shared" si="222"/>
        <v>12.994729590422374</v>
      </c>
      <c r="AO282" s="141">
        <f t="shared" si="222"/>
        <v>13.003580822841466</v>
      </c>
      <c r="AP282" s="141">
        <f t="shared" si="222"/>
        <v>12.987174420523651</v>
      </c>
      <c r="AQ282" s="141">
        <f t="shared" si="222"/>
        <v>13.017684894310634</v>
      </c>
      <c r="AR282" s="141">
        <f t="shared" si="222"/>
        <v>12.961275833188003</v>
      </c>
      <c r="AS282" s="141">
        <f t="shared" si="222"/>
        <v>13.06680052916067</v>
      </c>
      <c r="AT282" s="141">
        <f t="shared" si="222"/>
        <v>12.87308950973253</v>
      </c>
      <c r="AU282" s="141">
        <f t="shared" si="220"/>
        <v>13.245927006019954</v>
      </c>
    </row>
    <row r="283" spans="1:48" x14ac:dyDescent="0.2">
      <c r="A283" s="19" t="s">
        <v>153</v>
      </c>
      <c r="B283" s="19"/>
      <c r="C283" s="15">
        <v>50679.366000000002</v>
      </c>
      <c r="D283" s="15">
        <v>5.0000000000000001E-3</v>
      </c>
      <c r="E283">
        <f t="shared" si="208"/>
        <v>6350.0502708814493</v>
      </c>
      <c r="F283">
        <f t="shared" si="209"/>
        <v>6350</v>
      </c>
      <c r="G283">
        <f t="shared" si="200"/>
        <v>8.7170000006153714E-2</v>
      </c>
      <c r="I283">
        <f>+G283</f>
        <v>8.7170000006153714E-2</v>
      </c>
      <c r="P283">
        <f t="shared" si="210"/>
        <v>0.14416240784906584</v>
      </c>
      <c r="Q283" s="2">
        <f t="shared" si="211"/>
        <v>35660.866000000002</v>
      </c>
      <c r="R283">
        <f t="shared" si="201"/>
        <v>3.2481345517328315E-3</v>
      </c>
      <c r="S283" s="6">
        <f t="shared" si="221"/>
        <v>0.1</v>
      </c>
      <c r="Z283">
        <f t="shared" si="212"/>
        <v>6350</v>
      </c>
      <c r="AA283" s="141">
        <f t="shared" si="213"/>
        <v>8.2057008036102747E-2</v>
      </c>
      <c r="AB283" s="141">
        <f t="shared" si="203"/>
        <v>0.14927539981911681</v>
      </c>
      <c r="AC283" s="141">
        <f t="shared" si="204"/>
        <v>-5.6992407842912124E-2</v>
      </c>
      <c r="AD283" s="141">
        <f t="shared" si="205"/>
        <v>5.1129919700509674E-3</v>
      </c>
      <c r="AE283" s="141">
        <f t="shared" si="206"/>
        <v>2.6142686885805674E-6</v>
      </c>
      <c r="AF283">
        <f t="shared" si="207"/>
        <v>-5.6992407842912124E-2</v>
      </c>
      <c r="AG283" s="153"/>
      <c r="AH283">
        <f t="shared" si="214"/>
        <v>-6.2105399812963084E-2</v>
      </c>
      <c r="AI283">
        <f t="shared" si="215"/>
        <v>0.42097232018254471</v>
      </c>
      <c r="AJ283">
        <f t="shared" si="216"/>
        <v>-0.96914171695706564</v>
      </c>
      <c r="AK283">
        <f t="shared" si="217"/>
        <v>-0.12920031416604058</v>
      </c>
      <c r="AL283">
        <f t="shared" si="218"/>
        <v>0.21953691126242739</v>
      </c>
      <c r="AM283">
        <f t="shared" si="219"/>
        <v>0.11021146175937017</v>
      </c>
      <c r="AN283" s="141">
        <f t="shared" si="222"/>
        <v>12.995903409824127</v>
      </c>
      <c r="AO283" s="141">
        <f t="shared" si="222"/>
        <v>13.004743931307228</v>
      </c>
      <c r="AP283" s="141">
        <f t="shared" si="222"/>
        <v>12.988348607217105</v>
      </c>
      <c r="AQ283" s="141">
        <f t="shared" si="222"/>
        <v>13.018855163385098</v>
      </c>
      <c r="AR283" s="141">
        <f t="shared" si="222"/>
        <v>12.962423846058332</v>
      </c>
      <c r="AS283" s="141">
        <f t="shared" si="222"/>
        <v>13.068051178550606</v>
      </c>
      <c r="AT283" s="141">
        <f t="shared" si="222"/>
        <v>12.874058801646658</v>
      </c>
      <c r="AU283" s="141">
        <f t="shared" si="220"/>
        <v>13.247725782221568</v>
      </c>
    </row>
    <row r="284" spans="1:48" x14ac:dyDescent="0.2">
      <c r="A284" s="19" t="s">
        <v>154</v>
      </c>
      <c r="B284" s="19"/>
      <c r="C284" s="15">
        <v>50925.595999999998</v>
      </c>
      <c r="D284" s="15">
        <v>3.0000000000000001E-3</v>
      </c>
      <c r="E284">
        <f t="shared" si="208"/>
        <v>6492.0509493105501</v>
      </c>
      <c r="F284">
        <f t="shared" si="209"/>
        <v>6492</v>
      </c>
      <c r="G284">
        <f t="shared" si="200"/>
        <v>8.8346399999863934E-2</v>
      </c>
      <c r="I284">
        <f>+G284</f>
        <v>8.8346399999863934E-2</v>
      </c>
      <c r="P284">
        <f t="shared" si="210"/>
        <v>0.14796124511191117</v>
      </c>
      <c r="Q284" s="2">
        <f t="shared" si="211"/>
        <v>35907.095999999998</v>
      </c>
      <c r="R284">
        <f t="shared" si="201"/>
        <v>3.5539297577333816E-3</v>
      </c>
      <c r="S284" s="6">
        <f t="shared" si="221"/>
        <v>0.1</v>
      </c>
      <c r="Z284">
        <f t="shared" si="212"/>
        <v>6492</v>
      </c>
      <c r="AA284" s="141">
        <f t="shared" si="213"/>
        <v>8.7176101358091937E-2</v>
      </c>
      <c r="AB284" s="141">
        <f t="shared" si="203"/>
        <v>0.14913154375368315</v>
      </c>
      <c r="AC284" s="141">
        <f t="shared" si="204"/>
        <v>-5.9614845112047232E-2</v>
      </c>
      <c r="AD284" s="141">
        <f t="shared" si="205"/>
        <v>1.1702986417719968E-3</v>
      </c>
      <c r="AE284" s="141">
        <f t="shared" si="206"/>
        <v>1.3695989109333806E-7</v>
      </c>
      <c r="AF284">
        <f t="shared" si="207"/>
        <v>-5.9614845112047232E-2</v>
      </c>
      <c r="AG284" s="153"/>
      <c r="AH284">
        <f t="shared" si="214"/>
        <v>-6.0785143753819229E-2</v>
      </c>
      <c r="AI284">
        <f t="shared" si="215"/>
        <v>0.42394935474811646</v>
      </c>
      <c r="AJ284">
        <f t="shared" si="216"/>
        <v>-0.96349446782014914</v>
      </c>
      <c r="AK284">
        <f t="shared" si="217"/>
        <v>-0.14188526801707715</v>
      </c>
      <c r="AL284">
        <f t="shared" si="218"/>
        <v>0.24149982696876446</v>
      </c>
      <c r="AM284">
        <f t="shared" si="219"/>
        <v>0.12134022291524214</v>
      </c>
      <c r="AN284" s="141">
        <f t="shared" si="222"/>
        <v>13.037756562329964</v>
      </c>
      <c r="AO284" s="141">
        <f t="shared" si="222"/>
        <v>13.046118671305383</v>
      </c>
      <c r="AP284" s="141">
        <f t="shared" si="222"/>
        <v>13.03029448195718</v>
      </c>
      <c r="AQ284" s="141">
        <f t="shared" si="222"/>
        <v>13.060350384749169</v>
      </c>
      <c r="AR284" s="141">
        <f t="shared" si="222"/>
        <v>13.003645083267022</v>
      </c>
      <c r="AS284" s="141">
        <f t="shared" si="222"/>
        <v>13.112113688404699</v>
      </c>
      <c r="AT284" s="141">
        <f t="shared" si="222"/>
        <v>12.90927168725444</v>
      </c>
      <c r="AU284" s="141">
        <f t="shared" si="220"/>
        <v>13.311582337378795</v>
      </c>
    </row>
    <row r="285" spans="1:48" x14ac:dyDescent="0.2">
      <c r="A285" s="150" t="s">
        <v>1026</v>
      </c>
      <c r="B285" s="151" t="s">
        <v>84</v>
      </c>
      <c r="C285" s="152">
        <v>50963.745000000003</v>
      </c>
      <c r="D285" s="152" t="s">
        <v>163</v>
      </c>
      <c r="E285">
        <f t="shared" si="208"/>
        <v>6514.0514524230575</v>
      </c>
      <c r="F285">
        <f t="shared" si="209"/>
        <v>6514</v>
      </c>
      <c r="G285">
        <f t="shared" si="200"/>
        <v>8.9218800007074606E-2</v>
      </c>
      <c r="I285">
        <f>+C285-(C$7+F285*C$8)</f>
        <v>8.9218800007074606E-2</v>
      </c>
      <c r="P285">
        <f t="shared" si="210"/>
        <v>0.14855276622784291</v>
      </c>
      <c r="Q285" s="2">
        <f t="shared" si="211"/>
        <v>35945.245000000003</v>
      </c>
      <c r="R285">
        <f t="shared" si="201"/>
        <v>3.5205195474872744E-3</v>
      </c>
      <c r="S285" s="6">
        <f t="shared" si="221"/>
        <v>0.1</v>
      </c>
      <c r="Z285">
        <f t="shared" si="212"/>
        <v>6514</v>
      </c>
      <c r="AA285" s="141">
        <f t="shared" si="213"/>
        <v>8.7982828451291323E-2</v>
      </c>
      <c r="AB285" s="141">
        <f t="shared" si="203"/>
        <v>0.1497887377836262</v>
      </c>
      <c r="AC285" s="141">
        <f t="shared" si="204"/>
        <v>-5.9333966220768308E-2</v>
      </c>
      <c r="AD285" s="141">
        <f t="shared" si="205"/>
        <v>1.2359715557832829E-3</v>
      </c>
      <c r="AE285" s="141">
        <f t="shared" si="206"/>
        <v>1.5276256867053489E-7</v>
      </c>
      <c r="AF285">
        <f t="shared" si="207"/>
        <v>-5.9333966220768308E-2</v>
      </c>
      <c r="AG285" s="153"/>
      <c r="AH285">
        <f t="shared" si="214"/>
        <v>-6.0569937776551584E-2</v>
      </c>
      <c r="AI285">
        <f t="shared" si="215"/>
        <v>0.42443996978846843</v>
      </c>
      <c r="AJ285">
        <f t="shared" si="216"/>
        <v>-0.96256943725124355</v>
      </c>
      <c r="AK285">
        <f t="shared" si="217"/>
        <v>-0.1438625274291051</v>
      </c>
      <c r="AL285">
        <f t="shared" si="218"/>
        <v>0.24493372613490486</v>
      </c>
      <c r="AM285">
        <f t="shared" si="219"/>
        <v>0.12308281667482102</v>
      </c>
      <c r="AN285" s="141">
        <f t="shared" si="222"/>
        <v>13.044273175444394</v>
      </c>
      <c r="AO285" s="141">
        <f t="shared" si="222"/>
        <v>13.052545373958113</v>
      </c>
      <c r="AP285" s="141">
        <f t="shared" si="222"/>
        <v>13.036839021096858</v>
      </c>
      <c r="AQ285" s="141">
        <f t="shared" si="222"/>
        <v>13.066772504546721</v>
      </c>
      <c r="AR285" s="141">
        <f t="shared" si="222"/>
        <v>13.010113507819469</v>
      </c>
      <c r="AS285" s="141">
        <f t="shared" si="222"/>
        <v>13.118881564122852</v>
      </c>
      <c r="AT285" s="141">
        <f t="shared" si="222"/>
        <v>12.914871069102002</v>
      </c>
      <c r="AU285" s="141">
        <f t="shared" si="220"/>
        <v>13.32147560648766</v>
      </c>
    </row>
    <row r="286" spans="1:48" x14ac:dyDescent="0.2">
      <c r="A286" s="19" t="s">
        <v>155</v>
      </c>
      <c r="B286" s="19"/>
      <c r="C286" s="15">
        <v>50984.553999999996</v>
      </c>
      <c r="D286" s="15">
        <v>5.0000000000000001E-3</v>
      </c>
      <c r="E286">
        <f t="shared" si="208"/>
        <v>6526.0519889841198</v>
      </c>
      <c r="F286">
        <f t="shared" si="209"/>
        <v>6526</v>
      </c>
      <c r="G286">
        <f t="shared" si="200"/>
        <v>9.0149199997540563E-2</v>
      </c>
      <c r="I286">
        <f>+G286</f>
        <v>9.0149199997540563E-2</v>
      </c>
      <c r="P286">
        <f t="shared" si="210"/>
        <v>0.14887574983445095</v>
      </c>
      <c r="Q286" s="2">
        <f t="shared" si="211"/>
        <v>35966.053999999996</v>
      </c>
      <c r="R286">
        <f t="shared" si="201"/>
        <v>3.4488076557471197E-3</v>
      </c>
      <c r="S286" s="6">
        <f t="shared" si="221"/>
        <v>0.1</v>
      </c>
      <c r="Z286">
        <f t="shared" si="212"/>
        <v>6526</v>
      </c>
      <c r="AA286" s="141">
        <f t="shared" si="213"/>
        <v>8.8424406241047498E-2</v>
      </c>
      <c r="AB286" s="141">
        <f t="shared" si="203"/>
        <v>0.15060054359094402</v>
      </c>
      <c r="AC286" s="141">
        <f t="shared" si="204"/>
        <v>-5.8726549836910391E-2</v>
      </c>
      <c r="AD286" s="141">
        <f t="shared" si="205"/>
        <v>1.7247937564930649E-3</v>
      </c>
      <c r="AE286" s="141">
        <f t="shared" si="206"/>
        <v>2.9749135024374583E-7</v>
      </c>
      <c r="AF286">
        <f t="shared" si="207"/>
        <v>-5.8726549836910391E-2</v>
      </c>
      <c r="AG286" s="153"/>
      <c r="AH286">
        <f t="shared" si="214"/>
        <v>-6.0451343593403463E-2</v>
      </c>
      <c r="AI286">
        <f t="shared" si="215"/>
        <v>0.42471096726650348</v>
      </c>
      <c r="AJ286">
        <f t="shared" si="216"/>
        <v>-0.96205909584819793</v>
      </c>
      <c r="AK286">
        <f t="shared" si="217"/>
        <v>-0.14494241612429096</v>
      </c>
      <c r="AL286">
        <f t="shared" si="218"/>
        <v>0.2468104072966919</v>
      </c>
      <c r="AM286">
        <f t="shared" si="219"/>
        <v>0.12403548283996806</v>
      </c>
      <c r="AN286" s="141">
        <f t="shared" si="222"/>
        <v>13.047831411499546</v>
      </c>
      <c r="AO286" s="141">
        <f t="shared" si="222"/>
        <v>13.056052943379267</v>
      </c>
      <c r="AP286" s="141">
        <f t="shared" si="222"/>
        <v>13.040413979928429</v>
      </c>
      <c r="AQ286" s="141">
        <f t="shared" si="222"/>
        <v>13.070274957357706</v>
      </c>
      <c r="AR286" s="141">
        <f t="shared" si="222"/>
        <v>13.013651094497483</v>
      </c>
      <c r="AS286" s="141">
        <f t="shared" si="222"/>
        <v>13.122566475856672</v>
      </c>
      <c r="AT286" s="141">
        <f t="shared" si="222"/>
        <v>12.917942024565683</v>
      </c>
      <c r="AU286" s="141">
        <f t="shared" si="220"/>
        <v>13.326871935092498</v>
      </c>
      <c r="AV286" s="141"/>
    </row>
    <row r="287" spans="1:48" x14ac:dyDescent="0.2">
      <c r="A287" s="19" t="s">
        <v>155</v>
      </c>
      <c r="B287" s="19"/>
      <c r="C287" s="15">
        <v>51024.436999999998</v>
      </c>
      <c r="D287" s="15">
        <v>4.0000000000000001E-3</v>
      </c>
      <c r="E287">
        <f t="shared" si="208"/>
        <v>6549.0524887517686</v>
      </c>
      <c r="F287">
        <f t="shared" si="209"/>
        <v>6549</v>
      </c>
      <c r="G287">
        <f t="shared" si="200"/>
        <v>9.1015799996966962E-2</v>
      </c>
      <c r="I287">
        <f>+G287</f>
        <v>9.1015799996966962E-2</v>
      </c>
      <c r="P287">
        <f t="shared" si="210"/>
        <v>0.14949546414608345</v>
      </c>
      <c r="Q287" s="2">
        <f t="shared" si="211"/>
        <v>36005.936999999998</v>
      </c>
      <c r="R287">
        <f t="shared" si="201"/>
        <v>3.4198711189934597E-3</v>
      </c>
      <c r="S287" s="6">
        <f t="shared" si="221"/>
        <v>0.1</v>
      </c>
      <c r="Z287">
        <f t="shared" si="212"/>
        <v>6549</v>
      </c>
      <c r="AA287" s="141">
        <f t="shared" si="213"/>
        <v>8.9273813944191163E-2</v>
      </c>
      <c r="AB287" s="141">
        <f t="shared" si="203"/>
        <v>0.15123745019885926</v>
      </c>
      <c r="AC287" s="141">
        <f t="shared" si="204"/>
        <v>-5.8479664149116484E-2</v>
      </c>
      <c r="AD287" s="141">
        <f t="shared" si="205"/>
        <v>1.7419860527757985E-3</v>
      </c>
      <c r="AE287" s="141">
        <f t="shared" si="206"/>
        <v>3.0345154080654076E-7</v>
      </c>
      <c r="AF287">
        <f t="shared" si="207"/>
        <v>-5.8479664149116484E-2</v>
      </c>
      <c r="AG287" s="153"/>
      <c r="AH287">
        <f t="shared" si="214"/>
        <v>-6.0221650201892282E-2</v>
      </c>
      <c r="AI287">
        <f t="shared" si="215"/>
        <v>0.42523711021020938</v>
      </c>
      <c r="AJ287">
        <f t="shared" si="216"/>
        <v>-0.96106946383033609</v>
      </c>
      <c r="AK287">
        <f t="shared" si="217"/>
        <v>-0.1470149505862518</v>
      </c>
      <c r="AL287">
        <f t="shared" si="218"/>
        <v>0.25041464842312527</v>
      </c>
      <c r="AM287">
        <f t="shared" si="219"/>
        <v>0.12586573976241738</v>
      </c>
      <c r="AN287" s="141">
        <f t="shared" si="222"/>
        <v>13.054658744734143</v>
      </c>
      <c r="AO287" s="141">
        <f t="shared" si="222"/>
        <v>13.062780067868475</v>
      </c>
      <c r="AP287" s="141">
        <f t="shared" si="222"/>
        <v>13.047276273537964</v>
      </c>
      <c r="AQ287" s="141">
        <f t="shared" si="222"/>
        <v>13.076987126473608</v>
      </c>
      <c r="AR287" s="141">
        <f t="shared" si="222"/>
        <v>13.020449965330252</v>
      </c>
      <c r="AS287" s="141">
        <f t="shared" si="222"/>
        <v>13.129616092142607</v>
      </c>
      <c r="AT287" s="141">
        <f t="shared" si="222"/>
        <v>12.923861365037951</v>
      </c>
      <c r="AU287" s="141">
        <f t="shared" si="220"/>
        <v>13.337214898251766</v>
      </c>
      <c r="AV287" s="141"/>
    </row>
    <row r="288" spans="1:48" x14ac:dyDescent="0.2">
      <c r="A288" s="19" t="s">
        <v>156</v>
      </c>
      <c r="B288" s="19"/>
      <c r="C288" s="15">
        <v>51251.595999999998</v>
      </c>
      <c r="D288" s="15">
        <v>3.0000000000000001E-3</v>
      </c>
      <c r="E288">
        <f t="shared" si="208"/>
        <v>6680.0549340723082</v>
      </c>
      <c r="F288">
        <f t="shared" si="209"/>
        <v>6680</v>
      </c>
      <c r="G288">
        <f t="shared" si="200"/>
        <v>9.5256000000517815E-2</v>
      </c>
      <c r="I288">
        <f>+G288</f>
        <v>9.5256000000517815E-2</v>
      </c>
      <c r="P288">
        <f t="shared" si="210"/>
        <v>0.15304174160645045</v>
      </c>
      <c r="Q288" s="2">
        <f t="shared" si="211"/>
        <v>36233.095999999998</v>
      </c>
      <c r="R288">
        <f t="shared" si="201"/>
        <v>3.3391919329476146E-3</v>
      </c>
      <c r="S288" s="6">
        <f t="shared" si="221"/>
        <v>0.1</v>
      </c>
      <c r="Z288">
        <f t="shared" si="212"/>
        <v>6680</v>
      </c>
      <c r="AA288" s="141">
        <f t="shared" si="213"/>
        <v>9.4188344798454379E-2</v>
      </c>
      <c r="AB288" s="141">
        <f t="shared" si="203"/>
        <v>0.15410939680851388</v>
      </c>
      <c r="AC288" s="141">
        <f t="shared" si="204"/>
        <v>-5.7785741605932639E-2</v>
      </c>
      <c r="AD288" s="141">
        <f t="shared" si="205"/>
        <v>1.0676552020634361E-3</v>
      </c>
      <c r="AE288" s="141">
        <f t="shared" si="206"/>
        <v>1.1398876304931167E-7</v>
      </c>
      <c r="AF288">
        <f t="shared" si="207"/>
        <v>-5.7785741605932639E-2</v>
      </c>
      <c r="AG288" s="153"/>
      <c r="AH288">
        <f t="shared" si="214"/>
        <v>-5.8853396807996075E-2</v>
      </c>
      <c r="AI288">
        <f t="shared" si="215"/>
        <v>0.42840584178081254</v>
      </c>
      <c r="AJ288">
        <f t="shared" si="216"/>
        <v>-0.9551395699687959</v>
      </c>
      <c r="AK288">
        <f t="shared" si="217"/>
        <v>-0.15888956373874177</v>
      </c>
      <c r="AL288">
        <f t="shared" si="218"/>
        <v>0.27113103601929928</v>
      </c>
      <c r="AM288">
        <f t="shared" si="219"/>
        <v>0.136402143553703</v>
      </c>
      <c r="AN288" s="141">
        <f t="shared" si="222"/>
        <v>13.093732899347366</v>
      </c>
      <c r="AO288" s="141">
        <f t="shared" si="222"/>
        <v>13.101213945919456</v>
      </c>
      <c r="AP288" s="141">
        <f t="shared" si="222"/>
        <v>13.086619766885276</v>
      </c>
      <c r="AQ288" s="141">
        <f t="shared" si="222"/>
        <v>13.115208354915362</v>
      </c>
      <c r="AR288" s="141">
        <f t="shared" si="222"/>
        <v>13.059639510938748</v>
      </c>
      <c r="AS288" s="141">
        <f t="shared" si="222"/>
        <v>13.169440439015412</v>
      </c>
      <c r="AT288" s="141">
        <f t="shared" si="222"/>
        <v>12.958432887266863</v>
      </c>
      <c r="AU288" s="141">
        <f t="shared" si="220"/>
        <v>13.39612481885456</v>
      </c>
    </row>
    <row r="289" spans="1:48" x14ac:dyDescent="0.2">
      <c r="A289" s="150" t="s">
        <v>1064</v>
      </c>
      <c r="B289" s="151" t="s">
        <v>84</v>
      </c>
      <c r="C289" s="152">
        <v>51636.557999999997</v>
      </c>
      <c r="D289" s="152" t="s">
        <v>163</v>
      </c>
      <c r="E289">
        <f t="shared" si="208"/>
        <v>6902.062265304995</v>
      </c>
      <c r="F289">
        <f t="shared" si="209"/>
        <v>6902</v>
      </c>
      <c r="G289">
        <f t="shared" si="200"/>
        <v>0.10796839999966323</v>
      </c>
      <c r="I289">
        <f>+C289-(C$7+F289*C$8)</f>
        <v>0.10796839999966323</v>
      </c>
      <c r="P289">
        <f t="shared" si="210"/>
        <v>0.15911594763715617</v>
      </c>
      <c r="Q289" s="2">
        <f t="shared" si="211"/>
        <v>36618.057999999997</v>
      </c>
      <c r="R289">
        <f t="shared" si="201"/>
        <v>2.616071629329609E-3</v>
      </c>
      <c r="S289" s="6">
        <f t="shared" si="221"/>
        <v>0.1</v>
      </c>
      <c r="Z289">
        <f t="shared" si="212"/>
        <v>6902</v>
      </c>
      <c r="AA289" s="141">
        <f t="shared" si="213"/>
        <v>0.10281561445043122</v>
      </c>
      <c r="AB289" s="141">
        <f t="shared" si="203"/>
        <v>0.16426873318638818</v>
      </c>
      <c r="AC289" s="141">
        <f t="shared" si="204"/>
        <v>-5.1147547637492935E-2</v>
      </c>
      <c r="AD289" s="141">
        <f t="shared" si="205"/>
        <v>5.152785549232014E-3</v>
      </c>
      <c r="AE289" s="141">
        <f t="shared" si="206"/>
        <v>2.6551198916374271E-6</v>
      </c>
      <c r="AF289">
        <f t="shared" si="207"/>
        <v>-5.1147547637492935E-2</v>
      </c>
      <c r="AG289" s="153"/>
      <c r="AH289">
        <f t="shared" si="214"/>
        <v>-5.6300333186724949E-2</v>
      </c>
      <c r="AI289">
        <f t="shared" si="215"/>
        <v>0.4344752857149492</v>
      </c>
      <c r="AJ289">
        <f t="shared" si="216"/>
        <v>-0.94389767151691917</v>
      </c>
      <c r="AK289">
        <f t="shared" si="217"/>
        <v>-0.1792974420012757</v>
      </c>
      <c r="AL289">
        <f t="shared" si="218"/>
        <v>0.30702119330625632</v>
      </c>
      <c r="AM289">
        <f t="shared" si="219"/>
        <v>0.15472792420661724</v>
      </c>
      <c r="AN289" s="141">
        <f t="shared" si="222"/>
        <v>13.160709325508325</v>
      </c>
      <c r="AO289" s="141">
        <f t="shared" si="222"/>
        <v>13.166909484979263</v>
      </c>
      <c r="AP289" s="141">
        <f t="shared" si="222"/>
        <v>13.154296385031094</v>
      </c>
      <c r="AQ289" s="141">
        <f t="shared" si="222"/>
        <v>13.180071159199317</v>
      </c>
      <c r="AR289" s="141">
        <f t="shared" si="222"/>
        <v>13.127864361632515</v>
      </c>
      <c r="AS289" s="141">
        <f t="shared" si="222"/>
        <v>13.235686996323548</v>
      </c>
      <c r="AT289" s="141">
        <f t="shared" si="222"/>
        <v>13.0205289878876</v>
      </c>
      <c r="AU289" s="141">
        <f t="shared" si="220"/>
        <v>13.495956898044028</v>
      </c>
    </row>
    <row r="290" spans="1:48" x14ac:dyDescent="0.2">
      <c r="A290" s="15" t="s">
        <v>157</v>
      </c>
      <c r="B290" s="70"/>
      <c r="C290" s="15">
        <v>51669.506099999999</v>
      </c>
      <c r="D290" s="15">
        <v>1E-4</v>
      </c>
      <c r="E290">
        <f t="shared" si="208"/>
        <v>6921.0634128213424</v>
      </c>
      <c r="F290">
        <f t="shared" si="209"/>
        <v>6921</v>
      </c>
      <c r="G290">
        <f t="shared" si="200"/>
        <v>0.10995820000243839</v>
      </c>
      <c r="J290">
        <f>+G290</f>
        <v>0.10995820000243839</v>
      </c>
      <c r="P290">
        <f t="shared" si="210"/>
        <v>0.15963957997424297</v>
      </c>
      <c r="Q290" s="2">
        <f t="shared" si="211"/>
        <v>36651.006099999999</v>
      </c>
      <c r="R290">
        <f t="shared" si="201"/>
        <v>2.4682395159028253E-3</v>
      </c>
      <c r="S290" s="6">
        <f>S$17</f>
        <v>1</v>
      </c>
      <c r="Z290">
        <f t="shared" si="212"/>
        <v>6921</v>
      </c>
      <c r="AA290" s="141">
        <f t="shared" si="213"/>
        <v>0.10357151427292359</v>
      </c>
      <c r="AB290" s="141">
        <f t="shared" si="203"/>
        <v>0.16602626570375778</v>
      </c>
      <c r="AC290" s="141">
        <f t="shared" si="204"/>
        <v>-4.9681379971804579E-2</v>
      </c>
      <c r="AD290" s="141">
        <f t="shared" si="205"/>
        <v>6.3866857295147988E-3</v>
      </c>
      <c r="AE290" s="141">
        <f t="shared" si="206"/>
        <v>4.0789754607587976E-5</v>
      </c>
      <c r="AF290">
        <f t="shared" si="207"/>
        <v>-4.9681379971804579E-2</v>
      </c>
      <c r="AG290" s="153"/>
      <c r="AH290">
        <f t="shared" si="214"/>
        <v>-5.6068065701319378E-2</v>
      </c>
      <c r="AI290">
        <f t="shared" si="215"/>
        <v>0.43503757366780449</v>
      </c>
      <c r="AJ290">
        <f t="shared" si="216"/>
        <v>-0.94286250012911776</v>
      </c>
      <c r="AK290">
        <f t="shared" si="217"/>
        <v>-0.18106140397176779</v>
      </c>
      <c r="AL290">
        <f t="shared" si="218"/>
        <v>0.31014190202648573</v>
      </c>
      <c r="AM290">
        <f t="shared" si="219"/>
        <v>0.15632602171627047</v>
      </c>
      <c r="AN290" s="141">
        <f t="shared" si="222"/>
        <v>13.166487713658155</v>
      </c>
      <c r="AO290" s="141">
        <f t="shared" si="222"/>
        <v>13.172571163218626</v>
      </c>
      <c r="AP290" s="141">
        <f t="shared" si="222"/>
        <v>13.160146962217219</v>
      </c>
      <c r="AQ290" s="141">
        <f t="shared" si="222"/>
        <v>13.185635824460956</v>
      </c>
      <c r="AR290" s="141">
        <f t="shared" si="222"/>
        <v>13.133808717572958</v>
      </c>
      <c r="AS290" s="141">
        <f t="shared" si="222"/>
        <v>13.241287254171819</v>
      </c>
      <c r="AT290" s="141">
        <f t="shared" si="222"/>
        <v>13.02605847349033</v>
      </c>
      <c r="AU290" s="141">
        <f t="shared" si="220"/>
        <v>13.504501085001685</v>
      </c>
    </row>
    <row r="291" spans="1:48" x14ac:dyDescent="0.2">
      <c r="A291" s="150" t="s">
        <v>1074</v>
      </c>
      <c r="B291" s="151" t="s">
        <v>84</v>
      </c>
      <c r="C291" s="152">
        <v>51728.466</v>
      </c>
      <c r="D291" s="152" t="s">
        <v>163</v>
      </c>
      <c r="E291">
        <f t="shared" si="208"/>
        <v>6955.065548223658</v>
      </c>
      <c r="F291">
        <f t="shared" si="209"/>
        <v>6955</v>
      </c>
      <c r="G291">
        <f t="shared" si="200"/>
        <v>0.11366100000304868</v>
      </c>
      <c r="I291">
        <f>+C291-(C$7+F291*C$8)</f>
        <v>0.11366100000304868</v>
      </c>
      <c r="P291">
        <f t="shared" si="210"/>
        <v>0.16057808904792054</v>
      </c>
      <c r="Q291" s="2">
        <f t="shared" si="211"/>
        <v>36709.966</v>
      </c>
      <c r="R291">
        <f t="shared" si="201"/>
        <v>2.2012132444444344E-3</v>
      </c>
      <c r="S291" s="6">
        <f>S$16</f>
        <v>0.1</v>
      </c>
      <c r="Z291">
        <f t="shared" si="212"/>
        <v>6955</v>
      </c>
      <c r="AA291" s="141">
        <f t="shared" si="213"/>
        <v>0.10493109518041942</v>
      </c>
      <c r="AB291" s="141">
        <f t="shared" si="203"/>
        <v>0.16930799387054979</v>
      </c>
      <c r="AC291" s="141">
        <f t="shared" si="204"/>
        <v>-4.6917089044871851E-2</v>
      </c>
      <c r="AD291" s="141">
        <f t="shared" si="205"/>
        <v>8.7299048226292669E-3</v>
      </c>
      <c r="AE291" s="141">
        <f t="shared" si="206"/>
        <v>7.6211238212165741E-6</v>
      </c>
      <c r="AF291">
        <f t="shared" si="207"/>
        <v>-4.6917089044871851E-2</v>
      </c>
      <c r="AG291" s="153"/>
      <c r="AH291">
        <f t="shared" si="214"/>
        <v>-5.5646993867501118E-2</v>
      </c>
      <c r="AI291">
        <f t="shared" si="215"/>
        <v>0.43606124533355251</v>
      </c>
      <c r="AJ291">
        <f t="shared" si="216"/>
        <v>-0.94098029944985062</v>
      </c>
      <c r="AK291">
        <f t="shared" si="217"/>
        <v>-0.18422501502414251</v>
      </c>
      <c r="AL291">
        <f t="shared" si="218"/>
        <v>0.31574664905665378</v>
      </c>
      <c r="AM291">
        <f t="shared" si="219"/>
        <v>0.15919814489456613</v>
      </c>
      <c r="AN291" s="141">
        <f t="shared" ref="AN291:AT300" si="223">$AU291+$AB$7*SIN(AO291)</f>
        <v>13.176846747002687</v>
      </c>
      <c r="AO291" s="141">
        <f t="shared" si="223"/>
        <v>13.182719815742013</v>
      </c>
      <c r="AP291" s="141">
        <f t="shared" si="223"/>
        <v>13.170639343068531</v>
      </c>
      <c r="AQ291" s="141">
        <f t="shared" si="223"/>
        <v>13.195601446021728</v>
      </c>
      <c r="AR291" s="141">
        <f t="shared" si="223"/>
        <v>13.144487024583746</v>
      </c>
      <c r="AS291" s="141">
        <f t="shared" si="223"/>
        <v>13.25128271928228</v>
      </c>
      <c r="AT291" s="141">
        <f t="shared" si="223"/>
        <v>13.03604065928876</v>
      </c>
      <c r="AU291" s="141">
        <f t="shared" si="220"/>
        <v>13.519790682715385</v>
      </c>
    </row>
    <row r="292" spans="1:48" x14ac:dyDescent="0.2">
      <c r="A292" s="150" t="s">
        <v>1078</v>
      </c>
      <c r="B292" s="151" t="s">
        <v>84</v>
      </c>
      <c r="C292" s="152">
        <v>52040.591999999997</v>
      </c>
      <c r="D292" s="152" t="s">
        <v>163</v>
      </c>
      <c r="E292">
        <f t="shared" si="208"/>
        <v>7135.0684063455838</v>
      </c>
      <c r="F292">
        <f t="shared" si="209"/>
        <v>7135</v>
      </c>
      <c r="G292">
        <f t="shared" si="200"/>
        <v>0.11861700000008568</v>
      </c>
      <c r="I292">
        <f>+C292-(C$7+F292*C$8)</f>
        <v>0.11861700000008568</v>
      </c>
      <c r="P292">
        <f t="shared" si="210"/>
        <v>0.16557836290451547</v>
      </c>
      <c r="Q292" s="2">
        <f t="shared" si="211"/>
        <v>37022.091999999997</v>
      </c>
      <c r="R292">
        <f t="shared" si="201"/>
        <v>2.205369605841554E-3</v>
      </c>
      <c r="S292" s="6">
        <f>S$16</f>
        <v>0.1</v>
      </c>
      <c r="Z292">
        <f t="shared" si="212"/>
        <v>7135</v>
      </c>
      <c r="AA292" s="141">
        <f t="shared" si="213"/>
        <v>0.11227711937007223</v>
      </c>
      <c r="AB292" s="141">
        <f t="shared" si="203"/>
        <v>0.17191824353452892</v>
      </c>
      <c r="AC292" s="141">
        <f t="shared" si="204"/>
        <v>-4.6961362904429788E-2</v>
      </c>
      <c r="AD292" s="141">
        <f t="shared" si="205"/>
        <v>6.3398806300134503E-3</v>
      </c>
      <c r="AE292" s="141">
        <f t="shared" si="206"/>
        <v>4.0194086402819747E-6</v>
      </c>
      <c r="AF292">
        <f t="shared" si="207"/>
        <v>-4.6961362904429788E-2</v>
      </c>
      <c r="AG292" s="153"/>
      <c r="AH292">
        <f t="shared" si="214"/>
        <v>-5.3301243534443238E-2</v>
      </c>
      <c r="AI292">
        <f t="shared" si="215"/>
        <v>0.44186645567681182</v>
      </c>
      <c r="AJ292">
        <f t="shared" si="216"/>
        <v>-0.93035802179894855</v>
      </c>
      <c r="AK292">
        <f t="shared" si="217"/>
        <v>-0.2011286202324894</v>
      </c>
      <c r="AL292">
        <f t="shared" si="218"/>
        <v>0.34587363228001583</v>
      </c>
      <c r="AM292">
        <f t="shared" si="219"/>
        <v>0.17468170833999033</v>
      </c>
      <c r="AN292" s="141">
        <f t="shared" si="223"/>
        <v>13.232102077485823</v>
      </c>
      <c r="AO292" s="141">
        <f t="shared" si="223"/>
        <v>13.23685029982382</v>
      </c>
      <c r="AP292" s="141">
        <f t="shared" si="223"/>
        <v>13.226676394474127</v>
      </c>
      <c r="AQ292" s="141">
        <f t="shared" si="223"/>
        <v>13.248577280243229</v>
      </c>
      <c r="AR292" s="141">
        <f t="shared" si="223"/>
        <v>13.20188506410819</v>
      </c>
      <c r="AS292" s="141">
        <f t="shared" si="223"/>
        <v>13.303675415352032</v>
      </c>
      <c r="AT292" s="141">
        <f t="shared" si="223"/>
        <v>13.090800052071833</v>
      </c>
      <c r="AU292" s="141">
        <f t="shared" si="220"/>
        <v>13.600735611787925</v>
      </c>
    </row>
    <row r="293" spans="1:48" x14ac:dyDescent="0.2">
      <c r="A293" s="150" t="s">
        <v>1026</v>
      </c>
      <c r="B293" s="151" t="s">
        <v>84</v>
      </c>
      <c r="C293" s="152">
        <v>52059.670599999998</v>
      </c>
      <c r="D293" s="152" t="s">
        <v>163</v>
      </c>
      <c r="E293">
        <f t="shared" si="208"/>
        <v>7146.0710223691294</v>
      </c>
      <c r="F293">
        <f t="shared" si="209"/>
        <v>7146</v>
      </c>
      <c r="G293">
        <f t="shared" si="200"/>
        <v>0.12315320000197971</v>
      </c>
      <c r="K293">
        <f>+C293-(C$7+F293*C$8)</f>
        <v>0.12315320000197971</v>
      </c>
      <c r="P293">
        <f t="shared" si="210"/>
        <v>0.16588566401591295</v>
      </c>
      <c r="Q293" s="2">
        <f t="shared" si="211"/>
        <v>37041.170599999998</v>
      </c>
      <c r="R293">
        <f t="shared" si="201"/>
        <v>1.8260634807020994E-3</v>
      </c>
      <c r="S293" s="6">
        <f>S$18</f>
        <v>1</v>
      </c>
      <c r="Z293">
        <f t="shared" si="212"/>
        <v>7146</v>
      </c>
      <c r="AA293" s="141">
        <f t="shared" si="213"/>
        <v>0.11273414848099525</v>
      </c>
      <c r="AB293" s="141">
        <f t="shared" si="203"/>
        <v>0.17630471553689742</v>
      </c>
      <c r="AC293" s="141">
        <f t="shared" si="204"/>
        <v>-4.2732464013933241E-2</v>
      </c>
      <c r="AD293" s="141">
        <f t="shared" si="205"/>
        <v>1.0419051520984463E-2</v>
      </c>
      <c r="AE293" s="141">
        <f t="shared" si="206"/>
        <v>1.0855663459692864E-4</v>
      </c>
      <c r="AF293">
        <f t="shared" si="207"/>
        <v>-4.2732464013933241E-2</v>
      </c>
      <c r="AG293" s="153"/>
      <c r="AH293">
        <f t="shared" si="214"/>
        <v>-5.3151515534917704E-2</v>
      </c>
      <c r="AI293">
        <f t="shared" si="215"/>
        <v>0.44224294205232106</v>
      </c>
      <c r="AJ293">
        <f t="shared" si="216"/>
        <v>-0.92967184853128726</v>
      </c>
      <c r="AK293">
        <f t="shared" si="217"/>
        <v>-0.20217032295799162</v>
      </c>
      <c r="AL293">
        <f t="shared" si="218"/>
        <v>0.34774066551926691</v>
      </c>
      <c r="AM293">
        <f t="shared" si="219"/>
        <v>0.17564386718204961</v>
      </c>
      <c r="AN293" s="141">
        <f t="shared" si="223"/>
        <v>13.235502048351115</v>
      </c>
      <c r="AO293" s="141">
        <f t="shared" si="223"/>
        <v>13.240182019544029</v>
      </c>
      <c r="AP293" s="141">
        <f t="shared" si="223"/>
        <v>13.230127537212063</v>
      </c>
      <c r="AQ293" s="141">
        <f t="shared" si="223"/>
        <v>13.251829233537574</v>
      </c>
      <c r="AR293" s="141">
        <f t="shared" si="223"/>
        <v>13.205439236638645</v>
      </c>
      <c r="AS293" s="141">
        <f t="shared" si="223"/>
        <v>13.30685055311268</v>
      </c>
      <c r="AT293" s="141">
        <f t="shared" si="223"/>
        <v>13.094253101709977</v>
      </c>
      <c r="AU293" s="141">
        <f t="shared" si="220"/>
        <v>13.605682246342358</v>
      </c>
    </row>
    <row r="294" spans="1:48" x14ac:dyDescent="0.2">
      <c r="A294" s="150" t="s">
        <v>1026</v>
      </c>
      <c r="B294" s="151" t="s">
        <v>84</v>
      </c>
      <c r="C294" s="152">
        <v>52104.754000000001</v>
      </c>
      <c r="D294" s="152" t="s">
        <v>163</v>
      </c>
      <c r="E294">
        <f t="shared" si="208"/>
        <v>7172.0705893832674</v>
      </c>
      <c r="F294">
        <f t="shared" si="209"/>
        <v>7172</v>
      </c>
      <c r="G294">
        <f t="shared" si="200"/>
        <v>0.12240240000392077</v>
      </c>
      <c r="I294">
        <f>+C294-(C$7+F294*C$8)</f>
        <v>0.12240240000392077</v>
      </c>
      <c r="P294">
        <f t="shared" si="210"/>
        <v>0.16661280368473491</v>
      </c>
      <c r="Q294" s="2">
        <f t="shared" si="211"/>
        <v>37086.254000000001</v>
      </c>
      <c r="R294">
        <f t="shared" si="201"/>
        <v>1.9545597936205441E-3</v>
      </c>
      <c r="S294" s="6">
        <f>S$16</f>
        <v>0.1</v>
      </c>
      <c r="Z294">
        <f t="shared" si="212"/>
        <v>7172</v>
      </c>
      <c r="AA294" s="141">
        <f t="shared" si="213"/>
        <v>0.11381811963171212</v>
      </c>
      <c r="AB294" s="141">
        <f t="shared" si="203"/>
        <v>0.17519708405694356</v>
      </c>
      <c r="AC294" s="141">
        <f t="shared" si="204"/>
        <v>-4.4210403680814137E-2</v>
      </c>
      <c r="AD294" s="141">
        <f t="shared" si="205"/>
        <v>8.5842803722086525E-3</v>
      </c>
      <c r="AE294" s="141">
        <f t="shared" si="206"/>
        <v>7.3689869508686725E-6</v>
      </c>
      <c r="AF294">
        <f t="shared" si="207"/>
        <v>-4.4210403680814137E-2</v>
      </c>
      <c r="AG294" s="153"/>
      <c r="AH294">
        <f t="shared" si="214"/>
        <v>-5.2794684053022789E-2</v>
      </c>
      <c r="AI294">
        <f t="shared" si="215"/>
        <v>0.44314308415900794</v>
      </c>
      <c r="AJ294">
        <f t="shared" si="216"/>
        <v>-0.92803248500094337</v>
      </c>
      <c r="AK294">
        <f t="shared" si="217"/>
        <v>-0.2046366302875598</v>
      </c>
      <c r="AL294">
        <f t="shared" si="218"/>
        <v>0.35216606007294554</v>
      </c>
      <c r="AM294">
        <f t="shared" si="219"/>
        <v>0.17792571842738114</v>
      </c>
      <c r="AN294" s="141">
        <f t="shared" si="223"/>
        <v>13.243549332615904</v>
      </c>
      <c r="AO294" s="141">
        <f t="shared" si="223"/>
        <v>13.248068663386666</v>
      </c>
      <c r="AP294" s="141">
        <f t="shared" si="223"/>
        <v>13.2382969948655</v>
      </c>
      <c r="AQ294" s="141">
        <f t="shared" si="223"/>
        <v>13.25952356821006</v>
      </c>
      <c r="AR294" s="141">
        <f t="shared" si="223"/>
        <v>13.213860946227877</v>
      </c>
      <c r="AS294" s="141">
        <f t="shared" si="223"/>
        <v>13.314344220023342</v>
      </c>
      <c r="AT294" s="141">
        <f t="shared" si="223"/>
        <v>13.102464667495484</v>
      </c>
      <c r="AU294" s="141">
        <f t="shared" si="220"/>
        <v>13.617374291652837</v>
      </c>
      <c r="AV294" s="141"/>
    </row>
    <row r="295" spans="1:48" x14ac:dyDescent="0.2">
      <c r="A295" s="150" t="s">
        <v>1090</v>
      </c>
      <c r="B295" s="151" t="s">
        <v>84</v>
      </c>
      <c r="C295" s="152">
        <v>52347.523000000001</v>
      </c>
      <c r="D295" s="152" t="s">
        <v>163</v>
      </c>
      <c r="E295">
        <f t="shared" si="208"/>
        <v>7312.0753113974615</v>
      </c>
      <c r="F295">
        <f t="shared" si="209"/>
        <v>7312</v>
      </c>
      <c r="G295">
        <f t="shared" si="200"/>
        <v>0.13059040000371169</v>
      </c>
      <c r="I295">
        <f>+C295-(C$7+F295*C$8)</f>
        <v>0.13059040000371169</v>
      </c>
      <c r="P295">
        <f t="shared" si="210"/>
        <v>0.17054729430241602</v>
      </c>
      <c r="Q295" s="2">
        <f t="shared" si="211"/>
        <v>37329.023000000001</v>
      </c>
      <c r="R295">
        <f t="shared" si="201"/>
        <v>1.5965534019978308E-3</v>
      </c>
      <c r="S295" s="6">
        <f>S$16</f>
        <v>0.1</v>
      </c>
      <c r="Z295">
        <f t="shared" si="212"/>
        <v>7312</v>
      </c>
      <c r="AA295" s="141">
        <f t="shared" si="213"/>
        <v>0.11974497002305684</v>
      </c>
      <c r="AB295" s="141">
        <f t="shared" si="203"/>
        <v>0.18139272428307088</v>
      </c>
      <c r="AC295" s="141">
        <f t="shared" si="204"/>
        <v>-3.9956894298704332E-2</v>
      </c>
      <c r="AD295" s="141">
        <f t="shared" si="205"/>
        <v>1.0845429980654853E-2</v>
      </c>
      <c r="AE295" s="141">
        <f t="shared" si="206"/>
        <v>1.1762335146528712E-5</v>
      </c>
      <c r="AF295">
        <f t="shared" si="207"/>
        <v>-3.9956894298704332E-2</v>
      </c>
      <c r="AG295" s="153"/>
      <c r="AH295">
        <f t="shared" si="214"/>
        <v>-5.0802324279359191E-2</v>
      </c>
      <c r="AI295">
        <f t="shared" si="215"/>
        <v>0.44824479829863106</v>
      </c>
      <c r="AJ295">
        <f t="shared" si="216"/>
        <v>-0.91877079813519302</v>
      </c>
      <c r="AK295">
        <f t="shared" si="217"/>
        <v>-0.21801828494617351</v>
      </c>
      <c r="AL295">
        <f t="shared" si="218"/>
        <v>0.37630616209792811</v>
      </c>
      <c r="AM295">
        <f t="shared" si="219"/>
        <v>0.19040528463172024</v>
      </c>
      <c r="AN295" s="141">
        <f t="shared" si="223"/>
        <v>13.287153933650373</v>
      </c>
      <c r="AO295" s="141">
        <f t="shared" si="223"/>
        <v>13.290832812906435</v>
      </c>
      <c r="AP295" s="141">
        <f t="shared" si="223"/>
        <v>13.282582141822669</v>
      </c>
      <c r="AQ295" s="141">
        <f t="shared" si="223"/>
        <v>13.301170823028084</v>
      </c>
      <c r="AR295" s="141">
        <f t="shared" si="223"/>
        <v>13.259706197866926</v>
      </c>
      <c r="AS295" s="141">
        <f t="shared" si="223"/>
        <v>13.354447239829698</v>
      </c>
      <c r="AT295" s="141">
        <f t="shared" si="223"/>
        <v>13.147902243246678</v>
      </c>
      <c r="AU295" s="141">
        <f t="shared" si="220"/>
        <v>13.680331458709258</v>
      </c>
      <c r="AV295" s="141"/>
    </row>
    <row r="296" spans="1:48" x14ac:dyDescent="0.2">
      <c r="A296" s="150" t="s">
        <v>1093</v>
      </c>
      <c r="B296" s="151" t="s">
        <v>84</v>
      </c>
      <c r="C296" s="152">
        <v>52425.553999999996</v>
      </c>
      <c r="D296" s="152" t="s">
        <v>163</v>
      </c>
      <c r="E296">
        <f t="shared" si="208"/>
        <v>7357.0757375782705</v>
      </c>
      <c r="F296">
        <f t="shared" si="209"/>
        <v>7357</v>
      </c>
      <c r="G296">
        <f t="shared" si="200"/>
        <v>0.1313293999992311</v>
      </c>
      <c r="I296">
        <f>+C296-(C$7+F296*C$8)</f>
        <v>0.1313293999992311</v>
      </c>
      <c r="P296">
        <f t="shared" si="210"/>
        <v>0.171818802275988</v>
      </c>
      <c r="Q296" s="2">
        <f t="shared" si="211"/>
        <v>37407.053999999996</v>
      </c>
      <c r="R296">
        <f t="shared" si="201"/>
        <v>1.6393916967290471E-3</v>
      </c>
      <c r="S296" s="6">
        <f>S$16</f>
        <v>0.1</v>
      </c>
      <c r="Z296">
        <f t="shared" si="212"/>
        <v>7357</v>
      </c>
      <c r="AA296" s="141">
        <f t="shared" si="213"/>
        <v>0.12168239159190375</v>
      </c>
      <c r="AB296" s="141">
        <f t="shared" si="203"/>
        <v>0.18146581068331535</v>
      </c>
      <c r="AC296" s="141">
        <f t="shared" si="204"/>
        <v>-4.0489402276756903E-2</v>
      </c>
      <c r="AD296" s="141">
        <f t="shared" si="205"/>
        <v>9.647008407327351E-3</v>
      </c>
      <c r="AE296" s="141">
        <f t="shared" si="206"/>
        <v>9.3064771211044613E-6</v>
      </c>
      <c r="AF296">
        <f t="shared" si="207"/>
        <v>-4.0489402276756903E-2</v>
      </c>
      <c r="AG296" s="153"/>
      <c r="AH296">
        <f t="shared" si="214"/>
        <v>-5.0136410684084261E-2</v>
      </c>
      <c r="AI296">
        <f t="shared" si="215"/>
        <v>0.44997897018043032</v>
      </c>
      <c r="AJ296">
        <f t="shared" si="216"/>
        <v>-0.91563302126752821</v>
      </c>
      <c r="AK296">
        <f t="shared" si="217"/>
        <v>-0.22235701457702919</v>
      </c>
      <c r="AL296">
        <f t="shared" si="218"/>
        <v>0.38418200308904232</v>
      </c>
      <c r="AM296">
        <f t="shared" si="219"/>
        <v>0.19448905429926738</v>
      </c>
      <c r="AN296" s="141">
        <f t="shared" si="223"/>
        <v>13.30127100653093</v>
      </c>
      <c r="AO296" s="141">
        <f t="shared" si="223"/>
        <v>13.304691711863708</v>
      </c>
      <c r="AP296" s="141">
        <f t="shared" si="223"/>
        <v>13.296923148139019</v>
      </c>
      <c r="AQ296" s="141">
        <f t="shared" si="223"/>
        <v>13.314645931072404</v>
      </c>
      <c r="AR296" s="141">
        <f t="shared" si="223"/>
        <v>13.274616635645936</v>
      </c>
      <c r="AS296" s="141">
        <f t="shared" si="223"/>
        <v>13.367259733266058</v>
      </c>
      <c r="AT296" s="141">
        <f t="shared" si="223"/>
        <v>13.162952104200105</v>
      </c>
      <c r="AU296" s="141">
        <f t="shared" si="220"/>
        <v>13.700567690977394</v>
      </c>
      <c r="AV296" s="141"/>
    </row>
    <row r="297" spans="1:48" x14ac:dyDescent="0.2">
      <c r="A297" s="150" t="s">
        <v>1026</v>
      </c>
      <c r="B297" s="151" t="s">
        <v>84</v>
      </c>
      <c r="C297" s="152">
        <v>52529.593399999998</v>
      </c>
      <c r="D297" s="152" t="s">
        <v>163</v>
      </c>
      <c r="E297">
        <f t="shared" si="208"/>
        <v>7417.0751908672974</v>
      </c>
      <c r="F297">
        <f t="shared" si="209"/>
        <v>7417</v>
      </c>
      <c r="G297">
        <f t="shared" si="200"/>
        <v>0.13038139999844134</v>
      </c>
      <c r="K297">
        <f>+C297-(C$7+F297*C$8)</f>
        <v>0.13038139999844134</v>
      </c>
      <c r="P297">
        <f t="shared" si="210"/>
        <v>0.17351933023266641</v>
      </c>
      <c r="Q297" s="2">
        <f t="shared" si="211"/>
        <v>37511.093399999998</v>
      </c>
      <c r="R297">
        <f t="shared" si="201"/>
        <v>1.8608810248928699E-3</v>
      </c>
      <c r="S297" s="6">
        <f>S$18</f>
        <v>1</v>
      </c>
      <c r="Z297">
        <f t="shared" si="212"/>
        <v>7417</v>
      </c>
      <c r="AA297" s="141">
        <f t="shared" si="213"/>
        <v>0.12429020130231938</v>
      </c>
      <c r="AB297" s="141">
        <f t="shared" si="203"/>
        <v>0.17961052892878837</v>
      </c>
      <c r="AC297" s="141">
        <f t="shared" si="204"/>
        <v>-4.3137930234225075E-2</v>
      </c>
      <c r="AD297" s="141">
        <f t="shared" si="205"/>
        <v>6.0911986961219577E-3</v>
      </c>
      <c r="AE297" s="141">
        <f t="shared" si="206"/>
        <v>3.7102701555637841E-5</v>
      </c>
      <c r="AF297">
        <f t="shared" si="207"/>
        <v>-4.3137930234225075E-2</v>
      </c>
      <c r="AG297" s="153"/>
      <c r="AH297">
        <f t="shared" si="214"/>
        <v>-4.9229128930347026E-2</v>
      </c>
      <c r="AI297">
        <f t="shared" si="215"/>
        <v>0.45236545821806484</v>
      </c>
      <c r="AJ297">
        <f t="shared" si="216"/>
        <v>-0.91132274039263672</v>
      </c>
      <c r="AK297">
        <f t="shared" si="217"/>
        <v>-0.22817139133265385</v>
      </c>
      <c r="AL297">
        <f t="shared" si="218"/>
        <v>0.39477607745053545</v>
      </c>
      <c r="AM297">
        <f t="shared" si="219"/>
        <v>0.19999217804216829</v>
      </c>
      <c r="AN297" s="141">
        <f t="shared" si="223"/>
        <v>13.32017378291995</v>
      </c>
      <c r="AO297" s="141">
        <f t="shared" si="223"/>
        <v>13.3232617933076</v>
      </c>
      <c r="AP297" s="141">
        <f t="shared" si="223"/>
        <v>13.316125839634195</v>
      </c>
      <c r="AQ297" s="141">
        <f t="shared" si="223"/>
        <v>13.332689577852461</v>
      </c>
      <c r="AR297" s="141">
        <f t="shared" si="223"/>
        <v>13.294625680641547</v>
      </c>
      <c r="AS297" s="141">
        <f t="shared" si="223"/>
        <v>13.384294879600981</v>
      </c>
      <c r="AT297" s="141">
        <f t="shared" si="223"/>
        <v>13.183361393279228</v>
      </c>
      <c r="AU297" s="141">
        <f t="shared" si="220"/>
        <v>13.727549334001573</v>
      </c>
    </row>
    <row r="298" spans="1:48" x14ac:dyDescent="0.2">
      <c r="A298" s="15" t="s">
        <v>158</v>
      </c>
      <c r="B298" s="70" t="s">
        <v>84</v>
      </c>
      <c r="C298" s="72">
        <v>52723.803899999999</v>
      </c>
      <c r="D298" s="15">
        <v>2.0000000000000001E-4</v>
      </c>
      <c r="E298">
        <f t="shared" si="208"/>
        <v>7529.0762579917564</v>
      </c>
      <c r="F298">
        <f t="shared" si="209"/>
        <v>7529</v>
      </c>
      <c r="G298">
        <f t="shared" si="200"/>
        <v>0.13223180000204593</v>
      </c>
      <c r="K298">
        <f>+G298</f>
        <v>0.13223180000204593</v>
      </c>
      <c r="O298">
        <f t="shared" ref="O298:O329" ca="1" si="224">+C$11+C$12*F298</f>
        <v>9.2519561341395218E-2</v>
      </c>
      <c r="P298">
        <f t="shared" si="210"/>
        <v>0.17670950058041313</v>
      </c>
      <c r="Q298" s="2">
        <f t="shared" si="211"/>
        <v>37705.303899999999</v>
      </c>
      <c r="R298">
        <f t="shared" si="201"/>
        <v>1.9782658487388855E-3</v>
      </c>
      <c r="S298" s="6">
        <f>S$18</f>
        <v>1</v>
      </c>
      <c r="Z298">
        <f t="shared" si="212"/>
        <v>7529</v>
      </c>
      <c r="AA298" s="141">
        <f t="shared" si="213"/>
        <v>0.12923355573420323</v>
      </c>
      <c r="AB298" s="141">
        <f t="shared" si="203"/>
        <v>0.17970774484825583</v>
      </c>
      <c r="AC298" s="141">
        <f t="shared" si="204"/>
        <v>-4.4477700578367196E-2</v>
      </c>
      <c r="AD298" s="141">
        <f t="shared" si="205"/>
        <v>2.9982442678427035E-3</v>
      </c>
      <c r="AE298" s="141">
        <f t="shared" si="206"/>
        <v>8.9894686896516287E-6</v>
      </c>
      <c r="AF298">
        <f t="shared" si="207"/>
        <v>-4.4477700578367196E-2</v>
      </c>
      <c r="AG298" s="153"/>
      <c r="AH298">
        <f t="shared" si="214"/>
        <v>-4.7475944846209893E-2</v>
      </c>
      <c r="AI298">
        <f t="shared" si="215"/>
        <v>0.45705577419264021</v>
      </c>
      <c r="AJ298">
        <f t="shared" si="216"/>
        <v>-0.90287541029885998</v>
      </c>
      <c r="AK298">
        <f t="shared" si="217"/>
        <v>-0.23911784299344094</v>
      </c>
      <c r="AL298">
        <f t="shared" si="218"/>
        <v>0.41484997655892808</v>
      </c>
      <c r="AM298">
        <f t="shared" si="219"/>
        <v>0.21045192137955643</v>
      </c>
      <c r="AN298" s="141">
        <f t="shared" si="223"/>
        <v>13.355713744625442</v>
      </c>
      <c r="AO298" s="141">
        <f t="shared" si="223"/>
        <v>13.35822148644495</v>
      </c>
      <c r="AP298" s="141">
        <f t="shared" si="223"/>
        <v>13.352222840473798</v>
      </c>
      <c r="AQ298" s="141">
        <f t="shared" si="223"/>
        <v>13.36663316418333</v>
      </c>
      <c r="AR298" s="141">
        <f t="shared" si="223"/>
        <v>13.332358369678472</v>
      </c>
      <c r="AS298" s="141">
        <f t="shared" si="223"/>
        <v>13.415979430499734</v>
      </c>
      <c r="AT298" s="141">
        <f t="shared" si="223"/>
        <v>13.2225221361428</v>
      </c>
      <c r="AU298" s="141">
        <f t="shared" si="220"/>
        <v>13.77791506764671</v>
      </c>
    </row>
    <row r="299" spans="1:48" x14ac:dyDescent="0.2">
      <c r="A299" s="24" t="s">
        <v>168</v>
      </c>
      <c r="B299" s="25" t="s">
        <v>84</v>
      </c>
      <c r="C299" s="15">
        <v>52817.442999999999</v>
      </c>
      <c r="D299" s="15">
        <v>2E-3</v>
      </c>
      <c r="E299">
        <f t="shared" si="208"/>
        <v>7583.0778651374767</v>
      </c>
      <c r="F299">
        <f t="shared" si="209"/>
        <v>7583</v>
      </c>
      <c r="G299">
        <f t="shared" si="200"/>
        <v>0.13501860000542365</v>
      </c>
      <c r="K299">
        <f>+G299</f>
        <v>0.13501860000542365</v>
      </c>
      <c r="O299">
        <f t="shared" ca="1" si="224"/>
        <v>9.6307648699878012E-2</v>
      </c>
      <c r="P299">
        <f t="shared" si="210"/>
        <v>0.17825499450657406</v>
      </c>
      <c r="Q299" s="2">
        <f t="shared" si="211"/>
        <v>37798.942999999999</v>
      </c>
      <c r="R299">
        <f t="shared" si="201"/>
        <v>1.8693858094591094E-3</v>
      </c>
      <c r="S299" s="6">
        <f>S$18</f>
        <v>1</v>
      </c>
      <c r="Z299">
        <f t="shared" si="212"/>
        <v>7583</v>
      </c>
      <c r="AA299" s="141">
        <f t="shared" si="213"/>
        <v>0.13165221435705057</v>
      </c>
      <c r="AB299" s="141">
        <f t="shared" si="203"/>
        <v>0.18162138015494714</v>
      </c>
      <c r="AC299" s="141">
        <f t="shared" si="204"/>
        <v>-4.323639450115041E-2</v>
      </c>
      <c r="AD299" s="141">
        <f t="shared" si="205"/>
        <v>3.366385648373077E-3</v>
      </c>
      <c r="AE299" s="141">
        <f t="shared" si="206"/>
        <v>1.1332552333572221E-5</v>
      </c>
      <c r="AF299">
        <f t="shared" si="207"/>
        <v>-4.323639450115041E-2</v>
      </c>
      <c r="AG299" s="153"/>
      <c r="AH299">
        <f t="shared" si="214"/>
        <v>-4.660278014952348E-2</v>
      </c>
      <c r="AI299">
        <f t="shared" si="215"/>
        <v>0.45943116575886622</v>
      </c>
      <c r="AJ299">
        <f t="shared" si="216"/>
        <v>-0.8986083058139358</v>
      </c>
      <c r="AK299">
        <f t="shared" si="217"/>
        <v>-0.24444040300770825</v>
      </c>
      <c r="AL299">
        <f t="shared" si="218"/>
        <v>0.4246745322537076</v>
      </c>
      <c r="AM299">
        <f t="shared" si="219"/>
        <v>0.21558711412641954</v>
      </c>
      <c r="AN299" s="141">
        <f t="shared" si="223"/>
        <v>13.372972946477196</v>
      </c>
      <c r="AO299" s="141">
        <f t="shared" si="223"/>
        <v>13.375222065886105</v>
      </c>
      <c r="AP299" s="141">
        <f t="shared" si="223"/>
        <v>13.369746066815036</v>
      </c>
      <c r="AQ299" s="141">
        <f t="shared" si="223"/>
        <v>13.383134038606324</v>
      </c>
      <c r="AR299" s="141">
        <f t="shared" si="223"/>
        <v>13.350723715379761</v>
      </c>
      <c r="AS299" s="141">
        <f t="shared" si="223"/>
        <v>13.431220167345817</v>
      </c>
      <c r="AT299" s="141">
        <f t="shared" si="223"/>
        <v>13.241904877613374</v>
      </c>
      <c r="AU299" s="141">
        <f t="shared" si="220"/>
        <v>13.802198546368473</v>
      </c>
    </row>
    <row r="300" spans="1:48" x14ac:dyDescent="0.2">
      <c r="A300" s="150" t="s">
        <v>1026</v>
      </c>
      <c r="B300" s="151" t="s">
        <v>84</v>
      </c>
      <c r="C300" s="152">
        <v>52874.665399999998</v>
      </c>
      <c r="D300" s="152" t="s">
        <v>163</v>
      </c>
      <c r="E300">
        <f t="shared" si="208"/>
        <v>7616.0779854369584</v>
      </c>
      <c r="F300">
        <f t="shared" si="209"/>
        <v>7616</v>
      </c>
      <c r="G300">
        <f t="shared" si="200"/>
        <v>0.13522720000037225</v>
      </c>
      <c r="K300">
        <f>+C300-(C$7+F300*C$8)</f>
        <v>0.13522720000037225</v>
      </c>
      <c r="O300">
        <f t="shared" ca="1" si="224"/>
        <v>9.8622590974506374E-2</v>
      </c>
      <c r="P300">
        <f t="shared" si="210"/>
        <v>0.1792018254361788</v>
      </c>
      <c r="Q300" s="2">
        <f t="shared" si="211"/>
        <v>37856.165399999998</v>
      </c>
      <c r="R300">
        <f t="shared" si="201"/>
        <v>1.9337676822194841E-3</v>
      </c>
      <c r="S300" s="6">
        <f>S$18</f>
        <v>1</v>
      </c>
      <c r="Z300">
        <f t="shared" si="212"/>
        <v>7616</v>
      </c>
      <c r="AA300" s="141">
        <f t="shared" si="213"/>
        <v>0.13314162175207311</v>
      </c>
      <c r="AB300" s="141">
        <f t="shared" si="203"/>
        <v>0.18128740368447793</v>
      </c>
      <c r="AC300" s="141">
        <f t="shared" si="204"/>
        <v>-4.3974625435806547E-2</v>
      </c>
      <c r="AD300" s="141">
        <f t="shared" si="205"/>
        <v>2.0855782482991359E-3</v>
      </c>
      <c r="AE300" s="141">
        <f t="shared" si="206"/>
        <v>4.3496366297784923E-6</v>
      </c>
      <c r="AF300">
        <f t="shared" si="207"/>
        <v>-4.3974625435806547E-2</v>
      </c>
      <c r="AG300" s="153"/>
      <c r="AH300">
        <f t="shared" si="214"/>
        <v>-4.6060203684105669E-2</v>
      </c>
      <c r="AI300">
        <f t="shared" si="215"/>
        <v>0.46092062140122714</v>
      </c>
      <c r="AJ300">
        <f t="shared" si="216"/>
        <v>-0.89593616013509125</v>
      </c>
      <c r="AK300">
        <f t="shared" si="217"/>
        <v>-0.24770788995296464</v>
      </c>
      <c r="AL300">
        <f t="shared" si="218"/>
        <v>0.43072738711970404</v>
      </c>
      <c r="AM300">
        <f t="shared" si="219"/>
        <v>0.21875628068601657</v>
      </c>
      <c r="AN300" s="141">
        <f t="shared" si="223"/>
        <v>13.383561516242318</v>
      </c>
      <c r="AO300" s="141">
        <f t="shared" si="223"/>
        <v>13.385659847192828</v>
      </c>
      <c r="AP300" s="141">
        <f t="shared" si="223"/>
        <v>13.380493649851317</v>
      </c>
      <c r="AQ300" s="141">
        <f t="shared" si="223"/>
        <v>13.393264958328079</v>
      </c>
      <c r="AR300" s="141">
        <f t="shared" si="223"/>
        <v>13.362000840909685</v>
      </c>
      <c r="AS300" s="141">
        <f t="shared" si="223"/>
        <v>13.440527852970639</v>
      </c>
      <c r="AT300" s="141">
        <f t="shared" si="223"/>
        <v>13.253912351658061</v>
      </c>
      <c r="AU300" s="141">
        <f t="shared" si="220"/>
        <v>13.81703845003177</v>
      </c>
    </row>
    <row r="301" spans="1:48" x14ac:dyDescent="0.2">
      <c r="A301" s="24" t="s">
        <v>159</v>
      </c>
      <c r="B301" s="25" t="s">
        <v>84</v>
      </c>
      <c r="C301" s="15">
        <v>53096.625</v>
      </c>
      <c r="D301" s="15">
        <v>1E-3</v>
      </c>
      <c r="E301">
        <f t="shared" si="208"/>
        <v>7744.0819402103516</v>
      </c>
      <c r="F301">
        <f t="shared" si="209"/>
        <v>7744</v>
      </c>
      <c r="G301">
        <f t="shared" si="200"/>
        <v>0.14208480000525014</v>
      </c>
      <c r="K301">
        <f>+G301</f>
        <v>0.14208480000525014</v>
      </c>
      <c r="O301">
        <f t="shared" ca="1" si="224"/>
        <v>0.10760176100942836</v>
      </c>
      <c r="P301">
        <f t="shared" si="210"/>
        <v>0.1828913391827468</v>
      </c>
      <c r="Q301" s="2">
        <f t="shared" si="211"/>
        <v>38078.125</v>
      </c>
      <c r="R301">
        <f t="shared" si="201"/>
        <v>1.6651736396445698E-3</v>
      </c>
      <c r="S301" s="6">
        <f>S$18</f>
        <v>1</v>
      </c>
      <c r="Z301">
        <f t="shared" si="212"/>
        <v>7744</v>
      </c>
      <c r="AA301" s="141">
        <f t="shared" si="213"/>
        <v>0.13900050714451284</v>
      </c>
      <c r="AB301" s="141">
        <f t="shared" si="203"/>
        <v>0.18597563204348411</v>
      </c>
      <c r="AC301" s="141">
        <f t="shared" si="204"/>
        <v>-4.0806539177496659E-2</v>
      </c>
      <c r="AD301" s="141">
        <f t="shared" si="205"/>
        <v>3.0842928607373032E-3</v>
      </c>
      <c r="AE301" s="141">
        <f t="shared" si="206"/>
        <v>9.5128624507950979E-6</v>
      </c>
      <c r="AF301">
        <f t="shared" si="207"/>
        <v>-4.0806539177496659E-2</v>
      </c>
      <c r="AG301" s="153"/>
      <c r="AH301">
        <f t="shared" si="214"/>
        <v>-4.3890832038233962E-2</v>
      </c>
      <c r="AI301">
        <f t="shared" si="215"/>
        <v>0.46698052633774778</v>
      </c>
      <c r="AJ301">
        <f t="shared" si="216"/>
        <v>-0.88508981840817935</v>
      </c>
      <c r="AK301">
        <f t="shared" si="217"/>
        <v>-0.26049187294847548</v>
      </c>
      <c r="AL301">
        <f t="shared" si="218"/>
        <v>0.45457477229489224</v>
      </c>
      <c r="AM301">
        <f t="shared" si="219"/>
        <v>0.23128384374252256</v>
      </c>
      <c r="AN301" s="141">
        <f t="shared" ref="AN301:AT310" si="225">$AU301+$AB$7*SIN(AO301)</f>
        <v>13.424942230160585</v>
      </c>
      <c r="AO301" s="141">
        <f t="shared" si="225"/>
        <v>13.426510258977714</v>
      </c>
      <c r="AP301" s="141">
        <f t="shared" si="225"/>
        <v>13.422468057903018</v>
      </c>
      <c r="AQ301" s="141">
        <f t="shared" si="225"/>
        <v>13.432927322113432</v>
      </c>
      <c r="AR301" s="141">
        <f t="shared" si="225"/>
        <v>13.406117483680704</v>
      </c>
      <c r="AS301" s="141">
        <f t="shared" si="225"/>
        <v>13.476632283892634</v>
      </c>
      <c r="AT301" s="141">
        <f t="shared" si="225"/>
        <v>13.301665472459524</v>
      </c>
      <c r="AU301" s="141">
        <f t="shared" si="220"/>
        <v>13.874599288483356</v>
      </c>
    </row>
    <row r="302" spans="1:48" x14ac:dyDescent="0.2">
      <c r="A302" s="20" t="s">
        <v>267</v>
      </c>
      <c r="B302" s="71" t="s">
        <v>84</v>
      </c>
      <c r="C302" s="20">
        <v>53202.409</v>
      </c>
      <c r="D302" s="20">
        <v>5.0000000000000001E-3</v>
      </c>
      <c r="E302">
        <f t="shared" si="208"/>
        <v>7805.0875031675223</v>
      </c>
      <c r="F302">
        <f t="shared" si="209"/>
        <v>7805</v>
      </c>
      <c r="G302">
        <f t="shared" si="200"/>
        <v>0.15173100000538398</v>
      </c>
      <c r="I302">
        <f>+G302</f>
        <v>0.15173100000538398</v>
      </c>
      <c r="O302">
        <f t="shared" ca="1" si="224"/>
        <v>0.11188089672919593</v>
      </c>
      <c r="P302">
        <f t="shared" si="210"/>
        <v>0.18465910978280156</v>
      </c>
      <c r="Q302" s="2">
        <f t="shared" si="211"/>
        <v>38183.909</v>
      </c>
      <c r="R302">
        <f t="shared" si="201"/>
        <v>1.0842604135136635E-3</v>
      </c>
      <c r="S302" s="6">
        <f>S$16</f>
        <v>0.1</v>
      </c>
      <c r="Z302">
        <f t="shared" si="212"/>
        <v>7805</v>
      </c>
      <c r="AA302" s="141">
        <f t="shared" si="213"/>
        <v>0.14183864456656661</v>
      </c>
      <c r="AB302" s="141">
        <f t="shared" si="203"/>
        <v>0.19455146522161892</v>
      </c>
      <c r="AC302" s="141">
        <f t="shared" si="204"/>
        <v>-3.2928109777417586E-2</v>
      </c>
      <c r="AD302" s="141">
        <f t="shared" si="205"/>
        <v>9.8923554388173629E-3</v>
      </c>
      <c r="AE302" s="141">
        <f t="shared" si="206"/>
        <v>9.7858696127899472E-6</v>
      </c>
      <c r="AF302">
        <f t="shared" si="207"/>
        <v>-3.2928109777417586E-2</v>
      </c>
      <c r="AG302" s="153"/>
      <c r="AH302">
        <f t="shared" si="214"/>
        <v>-4.2820465216234956E-2</v>
      </c>
      <c r="AI302">
        <f t="shared" si="215"/>
        <v>0.47003343269750619</v>
      </c>
      <c r="AJ302">
        <f t="shared" si="216"/>
        <v>-0.87963970878416009</v>
      </c>
      <c r="AK302">
        <f t="shared" si="217"/>
        <v>-0.26664810653181187</v>
      </c>
      <c r="AL302">
        <f t="shared" si="218"/>
        <v>0.46615754858523989</v>
      </c>
      <c r="AM302">
        <f t="shared" si="219"/>
        <v>0.2373932776883185</v>
      </c>
      <c r="AN302" s="141">
        <f t="shared" si="225"/>
        <v>13.444844500446003</v>
      </c>
      <c r="AO302" s="141">
        <f t="shared" si="225"/>
        <v>13.446191151230211</v>
      </c>
      <c r="AP302" s="141">
        <f t="shared" si="225"/>
        <v>13.442636993429112</v>
      </c>
      <c r="AQ302" s="141">
        <f t="shared" si="225"/>
        <v>13.452050629429651</v>
      </c>
      <c r="AR302" s="141">
        <f t="shared" si="225"/>
        <v>13.427345113816175</v>
      </c>
      <c r="AS302" s="141">
        <f t="shared" si="225"/>
        <v>13.493867802066861</v>
      </c>
      <c r="AT302" s="141">
        <f t="shared" si="225"/>
        <v>13.325088761220881</v>
      </c>
      <c r="AU302" s="141">
        <f t="shared" si="220"/>
        <v>13.902030625557941</v>
      </c>
    </row>
    <row r="303" spans="1:48" x14ac:dyDescent="0.2">
      <c r="A303" s="150" t="s">
        <v>1026</v>
      </c>
      <c r="B303" s="151" t="s">
        <v>84</v>
      </c>
      <c r="C303" s="152">
        <v>53545.743300000002</v>
      </c>
      <c r="D303" s="152" t="s">
        <v>163</v>
      </c>
      <c r="E303">
        <f t="shared" si="208"/>
        <v>8003.0881672944834</v>
      </c>
      <c r="F303">
        <f t="shared" si="209"/>
        <v>8003</v>
      </c>
      <c r="G303">
        <f t="shared" si="200"/>
        <v>0.15288260000670562</v>
      </c>
      <c r="K303">
        <f>+C303-(C$7+F303*C$8)</f>
        <v>0.15288260000670562</v>
      </c>
      <c r="O303">
        <f t="shared" ca="1" si="224"/>
        <v>0.12577055037696599</v>
      </c>
      <c r="P303">
        <f t="shared" si="210"/>
        <v>0.19043931696569852</v>
      </c>
      <c r="Q303" s="2">
        <f t="shared" si="211"/>
        <v>38527.243300000002</v>
      </c>
      <c r="R303">
        <f t="shared" si="201"/>
        <v>1.4105069887379051E-3</v>
      </c>
      <c r="S303" s="6">
        <f>S$18</f>
        <v>1</v>
      </c>
      <c r="Z303">
        <f t="shared" si="212"/>
        <v>8003</v>
      </c>
      <c r="AA303" s="141">
        <f t="shared" si="213"/>
        <v>0.15125786787478523</v>
      </c>
      <c r="AB303" s="141">
        <f t="shared" si="203"/>
        <v>0.1920640490976189</v>
      </c>
      <c r="AC303" s="141">
        <f t="shared" si="204"/>
        <v>-3.7556716958992903E-2</v>
      </c>
      <c r="AD303" s="141">
        <f t="shared" si="205"/>
        <v>1.6247321319203811E-3</v>
      </c>
      <c r="AE303" s="141">
        <f t="shared" si="206"/>
        <v>2.6397545004945468E-6</v>
      </c>
      <c r="AF303">
        <f t="shared" si="207"/>
        <v>-3.7556716958992903E-2</v>
      </c>
      <c r="AG303" s="153"/>
      <c r="AH303">
        <f t="shared" si="214"/>
        <v>-3.9181449090913291E-2</v>
      </c>
      <c r="AI303">
        <f t="shared" si="215"/>
        <v>0.48073604100837974</v>
      </c>
      <c r="AJ303">
        <f t="shared" si="216"/>
        <v>-0.86059774651686571</v>
      </c>
      <c r="AK303">
        <f t="shared" si="217"/>
        <v>-0.28693329550217439</v>
      </c>
      <c r="AL303">
        <f t="shared" si="218"/>
        <v>0.50481952348615655</v>
      </c>
      <c r="AM303">
        <f t="shared" si="219"/>
        <v>0.25791038359744323</v>
      </c>
      <c r="AN303" s="141">
        <f t="shared" si="225"/>
        <v>13.510325580451122</v>
      </c>
      <c r="AO303" s="141">
        <f t="shared" si="225"/>
        <v>13.511092551582198</v>
      </c>
      <c r="AP303" s="141">
        <f t="shared" si="225"/>
        <v>13.508889655176429</v>
      </c>
      <c r="AQ303" s="141">
        <f t="shared" si="225"/>
        <v>13.515234975328681</v>
      </c>
      <c r="AR303" s="141">
        <f t="shared" si="225"/>
        <v>13.497105130783543</v>
      </c>
      <c r="AS303" s="141">
        <f t="shared" si="225"/>
        <v>13.550188888108503</v>
      </c>
      <c r="AT303" s="141">
        <f t="shared" si="225"/>
        <v>13.404123194053154</v>
      </c>
      <c r="AU303" s="141">
        <f t="shared" si="220"/>
        <v>13.991070047537736</v>
      </c>
      <c r="AV303" s="141"/>
    </row>
    <row r="304" spans="1:48" x14ac:dyDescent="0.2">
      <c r="A304" s="150" t="s">
        <v>1026</v>
      </c>
      <c r="B304" s="151" t="s">
        <v>84</v>
      </c>
      <c r="C304" s="152">
        <v>53552.678999999996</v>
      </c>
      <c r="D304" s="152" t="s">
        <v>163</v>
      </c>
      <c r="E304">
        <f t="shared" si="208"/>
        <v>8007.087980905254</v>
      </c>
      <c r="F304">
        <f t="shared" si="209"/>
        <v>8007</v>
      </c>
      <c r="G304">
        <f t="shared" si="200"/>
        <v>0.15255939999769907</v>
      </c>
      <c r="K304">
        <f>+C304-(C$7+F304*C$8)</f>
        <v>0.15255939999769907</v>
      </c>
      <c r="O304">
        <f t="shared" ca="1" si="224"/>
        <v>0.12605114944055723</v>
      </c>
      <c r="P304">
        <f t="shared" si="210"/>
        <v>0.19055675369551386</v>
      </c>
      <c r="Q304" s="2">
        <f t="shared" si="211"/>
        <v>38534.178999999996</v>
      </c>
      <c r="R304">
        <f t="shared" si="201"/>
        <v>1.4437988880368392E-3</v>
      </c>
      <c r="S304" s="6">
        <f>S$18</f>
        <v>1</v>
      </c>
      <c r="Z304">
        <f t="shared" si="212"/>
        <v>8007</v>
      </c>
      <c r="AA304" s="141">
        <f t="shared" si="213"/>
        <v>0.15145144180893169</v>
      </c>
      <c r="AB304" s="141">
        <f t="shared" si="203"/>
        <v>0.19166471188428125</v>
      </c>
      <c r="AC304" s="141">
        <f t="shared" si="204"/>
        <v>-3.799735369781479E-2</v>
      </c>
      <c r="AD304" s="141">
        <f t="shared" si="205"/>
        <v>1.1079581887673828E-3</v>
      </c>
      <c r="AE304" s="141">
        <f t="shared" si="206"/>
        <v>1.2275713480566995E-6</v>
      </c>
      <c r="AF304">
        <f t="shared" si="207"/>
        <v>-3.799735369781479E-2</v>
      </c>
      <c r="AG304" s="153"/>
      <c r="AH304">
        <f t="shared" si="214"/>
        <v>-3.9105311886582179E-2</v>
      </c>
      <c r="AI304">
        <f t="shared" si="215"/>
        <v>0.48096545350999576</v>
      </c>
      <c r="AJ304">
        <f t="shared" si="216"/>
        <v>-0.86019057584197223</v>
      </c>
      <c r="AK304">
        <f t="shared" si="217"/>
        <v>-0.28734807242315841</v>
      </c>
      <c r="AL304">
        <f t="shared" si="218"/>
        <v>0.5056184785009824</v>
      </c>
      <c r="AM304">
        <f t="shared" si="219"/>
        <v>0.25833647737905457</v>
      </c>
      <c r="AN304" s="141">
        <f t="shared" si="225"/>
        <v>13.511663133564012</v>
      </c>
      <c r="AO304" s="141">
        <f t="shared" si="225"/>
        <v>13.512420514180901</v>
      </c>
      <c r="AP304" s="141">
        <f t="shared" si="225"/>
        <v>13.510241133350426</v>
      </c>
      <c r="AQ304" s="141">
        <f t="shared" si="225"/>
        <v>13.516530256773528</v>
      </c>
      <c r="AR304" s="141">
        <f t="shared" si="225"/>
        <v>13.498527483548438</v>
      </c>
      <c r="AS304" s="141">
        <f t="shared" si="225"/>
        <v>13.551335485243879</v>
      </c>
      <c r="AT304" s="141">
        <f t="shared" si="225"/>
        <v>13.405767565956952</v>
      </c>
      <c r="AU304" s="141">
        <f t="shared" si="220"/>
        <v>13.992868823739347</v>
      </c>
      <c r="AV304" s="141"/>
    </row>
    <row r="305" spans="1:48" x14ac:dyDescent="0.2">
      <c r="A305" s="20" t="s">
        <v>267</v>
      </c>
      <c r="B305" s="71" t="s">
        <v>84</v>
      </c>
      <c r="C305" s="20">
        <v>53554.409</v>
      </c>
      <c r="D305" s="20">
        <v>5.0000000000000001E-3</v>
      </c>
      <c r="E305">
        <f t="shared" si="208"/>
        <v>8008.0856707630401</v>
      </c>
      <c r="F305">
        <f t="shared" si="209"/>
        <v>8008</v>
      </c>
      <c r="G305">
        <f t="shared" ref="G305:G336" si="226">+C305-(C$7+F305*C$8)</f>
        <v>0.14855360000365181</v>
      </c>
      <c r="I305">
        <f>+G305</f>
        <v>0.14855360000365181</v>
      </c>
      <c r="O305">
        <f t="shared" ca="1" si="224"/>
        <v>0.12612129920645515</v>
      </c>
      <c r="P305">
        <f t="shared" si="210"/>
        <v>0.19058611699224698</v>
      </c>
      <c r="Q305" s="2">
        <f t="shared" si="211"/>
        <v>38535.909</v>
      </c>
      <c r="R305">
        <f t="shared" si="201"/>
        <v>1.7667324843965416E-3</v>
      </c>
      <c r="S305" s="6">
        <f>S$16</f>
        <v>0.1</v>
      </c>
      <c r="Z305">
        <f t="shared" si="212"/>
        <v>8008</v>
      </c>
      <c r="AA305" s="141">
        <f t="shared" si="213"/>
        <v>0.15149985576495287</v>
      </c>
      <c r="AB305" s="141">
        <f t="shared" ref="AB305:AB336" si="227">IF(S305&lt;&gt;0,G305-AH305, -9999)</f>
        <v>0.18763986123094592</v>
      </c>
      <c r="AC305" s="141">
        <f t="shared" ref="AC305:AC336" si="228">+G305-P305</f>
        <v>-4.203251698859517E-2</v>
      </c>
      <c r="AD305" s="141">
        <f t="shared" ref="AD305:AD336" si="229">IF(S305&lt;&gt;0,G305-AA305, -9999)</f>
        <v>-2.9462557613010587E-3</v>
      </c>
      <c r="AE305" s="141">
        <f t="shared" ref="AE305:AE336" si="230">+(G305-AA305)^2*S305</f>
        <v>8.6804230109996812E-7</v>
      </c>
      <c r="AF305">
        <f t="shared" ref="AF305:AF336" si="231">IF(S305&lt;&gt;0,G305-P305, -9999)</f>
        <v>-4.203251698859517E-2</v>
      </c>
      <c r="AG305" s="153"/>
      <c r="AH305">
        <f t="shared" si="214"/>
        <v>-3.9086261227294104E-2</v>
      </c>
      <c r="AI305">
        <f t="shared" si="215"/>
        <v>0.48102289188554959</v>
      </c>
      <c r="AJ305">
        <f t="shared" si="216"/>
        <v>-0.86008863795744406</v>
      </c>
      <c r="AK305">
        <f t="shared" si="217"/>
        <v>-0.28745179844375851</v>
      </c>
      <c r="AL305">
        <f t="shared" si="218"/>
        <v>0.50581833371415796</v>
      </c>
      <c r="AM305">
        <f t="shared" si="219"/>
        <v>0.25844307668003441</v>
      </c>
      <c r="AN305" s="141">
        <f t="shared" si="225"/>
        <v>13.511997617018521</v>
      </c>
      <c r="AO305" s="141">
        <f t="shared" si="225"/>
        <v>13.512752612620442</v>
      </c>
      <c r="AP305" s="141">
        <f t="shared" si="225"/>
        <v>13.510579087093332</v>
      </c>
      <c r="AQ305" s="141">
        <f t="shared" si="225"/>
        <v>13.516854199769103</v>
      </c>
      <c r="AR305" s="141">
        <f t="shared" si="225"/>
        <v>13.498883150669382</v>
      </c>
      <c r="AS305" s="141">
        <f t="shared" si="225"/>
        <v>13.551622203452135</v>
      </c>
      <c r="AT305" s="141">
        <f t="shared" si="225"/>
        <v>13.406178955729438</v>
      </c>
      <c r="AU305" s="141">
        <f t="shared" si="220"/>
        <v>13.993318517789749</v>
      </c>
      <c r="AV305" s="141"/>
    </row>
    <row r="306" spans="1:48" x14ac:dyDescent="0.2">
      <c r="A306" s="150" t="s">
        <v>1026</v>
      </c>
      <c r="B306" s="151" t="s">
        <v>84</v>
      </c>
      <c r="C306" s="152">
        <v>53798.9162</v>
      </c>
      <c r="D306" s="152" t="s">
        <v>163</v>
      </c>
      <c r="E306">
        <f t="shared" si="208"/>
        <v>8149.0928115696051</v>
      </c>
      <c r="F306">
        <f t="shared" si="209"/>
        <v>8149</v>
      </c>
      <c r="G306">
        <f t="shared" si="226"/>
        <v>0.16093580000597285</v>
      </c>
      <c r="K306">
        <f>+C306-(C$7+F306*C$8)</f>
        <v>0.16093580000597285</v>
      </c>
      <c r="O306">
        <f t="shared" ca="1" si="224"/>
        <v>0.13601241619804888</v>
      </c>
      <c r="P306">
        <f t="shared" si="210"/>
        <v>0.1947428170516409</v>
      </c>
      <c r="Q306" s="2">
        <f t="shared" si="211"/>
        <v>38780.4162</v>
      </c>
      <c r="R306">
        <f t="shared" si="201"/>
        <v>1.14291440152609E-3</v>
      </c>
      <c r="S306" s="6">
        <f>S$18</f>
        <v>1</v>
      </c>
      <c r="Z306">
        <f t="shared" si="212"/>
        <v>8149</v>
      </c>
      <c r="AA306" s="141">
        <f t="shared" si="213"/>
        <v>0.15840861883984303</v>
      </c>
      <c r="AB306" s="141">
        <f t="shared" si="227"/>
        <v>0.19726999821777075</v>
      </c>
      <c r="AC306" s="141">
        <f t="shared" si="228"/>
        <v>-3.3807017045668047E-2</v>
      </c>
      <c r="AD306" s="141">
        <f t="shared" si="229"/>
        <v>2.5271811661298216E-3</v>
      </c>
      <c r="AE306" s="141">
        <f t="shared" si="230"/>
        <v>6.386644646441285E-6</v>
      </c>
      <c r="AF306">
        <f t="shared" si="231"/>
        <v>-3.3807017045668047E-2</v>
      </c>
      <c r="AG306" s="153"/>
      <c r="AH306">
        <f t="shared" si="214"/>
        <v>-3.6334198211797883E-2</v>
      </c>
      <c r="AI306">
        <f t="shared" si="215"/>
        <v>0.48947432528824908</v>
      </c>
      <c r="AJ306">
        <f t="shared" si="216"/>
        <v>-0.84511479927768696</v>
      </c>
      <c r="AK306">
        <f t="shared" si="217"/>
        <v>-0.30220739672532937</v>
      </c>
      <c r="AL306">
        <f t="shared" si="218"/>
        <v>0.53448185604804022</v>
      </c>
      <c r="AM306">
        <f t="shared" si="219"/>
        <v>0.27378999152994149</v>
      </c>
      <c r="AN306" s="141">
        <f t="shared" si="225"/>
        <v>13.559553774535319</v>
      </c>
      <c r="AO306" s="141">
        <f t="shared" si="225"/>
        <v>13.560020955909973</v>
      </c>
      <c r="AP306" s="141">
        <f t="shared" si="225"/>
        <v>13.558579328092049</v>
      </c>
      <c r="AQ306" s="141">
        <f t="shared" si="225"/>
        <v>13.563038225430418</v>
      </c>
      <c r="AR306" s="141">
        <f t="shared" si="225"/>
        <v>13.549344078510661</v>
      </c>
      <c r="AS306" s="141">
        <f t="shared" si="225"/>
        <v>13.592370082568298</v>
      </c>
      <c r="AT306" s="141">
        <f t="shared" si="225"/>
        <v>13.465376778265473</v>
      </c>
      <c r="AU306" s="141">
        <f t="shared" si="220"/>
        <v>14.056725378896573</v>
      </c>
    </row>
    <row r="307" spans="1:48" x14ac:dyDescent="0.2">
      <c r="A307" s="24" t="s">
        <v>167</v>
      </c>
      <c r="B307" s="69"/>
      <c r="C307" s="15">
        <v>53814.522299999997</v>
      </c>
      <c r="D307" s="15">
        <v>2.9999999999999997E-4</v>
      </c>
      <c r="E307">
        <f t="shared" si="208"/>
        <v>8158.092839135832</v>
      </c>
      <c r="F307">
        <f t="shared" si="209"/>
        <v>8158</v>
      </c>
      <c r="G307">
        <f t="shared" si="226"/>
        <v>0.1609835999988718</v>
      </c>
      <c r="J307">
        <f>+G307</f>
        <v>0.1609835999988718</v>
      </c>
      <c r="O307">
        <f t="shared" ca="1" si="224"/>
        <v>0.13664376409112938</v>
      </c>
      <c r="P307">
        <f t="shared" si="210"/>
        <v>0.19500924918743828</v>
      </c>
      <c r="Q307" s="2">
        <f t="shared" si="211"/>
        <v>38796.022299999997</v>
      </c>
      <c r="R307">
        <f t="shared" si="201"/>
        <v>1.1577448027033953E-3</v>
      </c>
      <c r="S307" s="6">
        <f>S$17</f>
        <v>1</v>
      </c>
      <c r="Z307">
        <f t="shared" si="212"/>
        <v>8158</v>
      </c>
      <c r="AA307" s="141">
        <f t="shared" si="213"/>
        <v>0.158855189037136</v>
      </c>
      <c r="AB307" s="141">
        <f t="shared" si="227"/>
        <v>0.19713766014917408</v>
      </c>
      <c r="AC307" s="141">
        <f t="shared" si="228"/>
        <v>-3.4025649188566487E-2</v>
      </c>
      <c r="AD307" s="141">
        <f t="shared" si="229"/>
        <v>2.1284109617357994E-3</v>
      </c>
      <c r="AE307" s="141">
        <f t="shared" si="230"/>
        <v>4.5301332220371107E-6</v>
      </c>
      <c r="AF307">
        <f t="shared" si="231"/>
        <v>-3.4025649188566487E-2</v>
      </c>
      <c r="AG307" s="153"/>
      <c r="AH307">
        <f t="shared" si="214"/>
        <v>-3.6154060150302279E-2</v>
      </c>
      <c r="AI307">
        <f t="shared" si="215"/>
        <v>0.4900383705150515</v>
      </c>
      <c r="AJ307">
        <f t="shared" si="216"/>
        <v>-0.84411714129492854</v>
      </c>
      <c r="AK307">
        <f t="shared" si="217"/>
        <v>-0.30315822869987419</v>
      </c>
      <c r="AL307">
        <f t="shared" si="218"/>
        <v>0.53634534165042114</v>
      </c>
      <c r="AM307">
        <f t="shared" si="219"/>
        <v>0.27479183452740158</v>
      </c>
      <c r="AN307" s="141">
        <f t="shared" si="225"/>
        <v>13.562616761287005</v>
      </c>
      <c r="AO307" s="141">
        <f t="shared" si="225"/>
        <v>13.563068682683035</v>
      </c>
      <c r="AP307" s="141">
        <f t="shared" si="225"/>
        <v>13.561667545746548</v>
      </c>
      <c r="AQ307" s="141">
        <f t="shared" si="225"/>
        <v>13.566021562141056</v>
      </c>
      <c r="AR307" s="141">
        <f t="shared" si="225"/>
        <v>13.552585770207722</v>
      </c>
      <c r="AS307" s="141">
        <f t="shared" si="225"/>
        <v>13.594995828532332</v>
      </c>
      <c r="AT307" s="141">
        <f t="shared" si="225"/>
        <v>13.469235928615761</v>
      </c>
      <c r="AU307" s="141">
        <f t="shared" si="220"/>
        <v>14.0607726253502</v>
      </c>
    </row>
    <row r="308" spans="1:48" x14ac:dyDescent="0.2">
      <c r="A308" s="15" t="s">
        <v>174</v>
      </c>
      <c r="B308" s="25" t="s">
        <v>84</v>
      </c>
      <c r="C308" s="15">
        <v>53814.522640000003</v>
      </c>
      <c r="D308" s="15" t="s">
        <v>175</v>
      </c>
      <c r="E308">
        <f t="shared" si="208"/>
        <v>8158.0930352136111</v>
      </c>
      <c r="F308">
        <f t="shared" si="209"/>
        <v>8158</v>
      </c>
      <c r="G308">
        <f t="shared" si="226"/>
        <v>0.16132360000483459</v>
      </c>
      <c r="K308">
        <f>+G308</f>
        <v>0.16132360000483459</v>
      </c>
      <c r="O308">
        <f t="shared" ca="1" si="224"/>
        <v>0.13664376409112938</v>
      </c>
      <c r="P308">
        <f t="shared" si="210"/>
        <v>0.19500924918743828</v>
      </c>
      <c r="Q308" s="2">
        <f t="shared" si="211"/>
        <v>38796.022640000003</v>
      </c>
      <c r="R308">
        <f t="shared" si="201"/>
        <v>1.134722960853449E-3</v>
      </c>
      <c r="S308" s="6">
        <f>S$18</f>
        <v>1</v>
      </c>
      <c r="Z308">
        <f t="shared" si="212"/>
        <v>8158</v>
      </c>
      <c r="AA308" s="141">
        <f t="shared" si="213"/>
        <v>0.158855189037136</v>
      </c>
      <c r="AB308" s="141">
        <f t="shared" si="227"/>
        <v>0.19747766015513687</v>
      </c>
      <c r="AC308" s="141">
        <f t="shared" si="228"/>
        <v>-3.3685649182603694E-2</v>
      </c>
      <c r="AD308" s="141">
        <f t="shared" si="229"/>
        <v>2.4684109676985921E-3</v>
      </c>
      <c r="AE308" s="141">
        <f t="shared" si="230"/>
        <v>6.0930527054547E-6</v>
      </c>
      <c r="AF308">
        <f t="shared" si="231"/>
        <v>-3.3685649182603694E-2</v>
      </c>
      <c r="AG308" s="153"/>
      <c r="AH308">
        <f t="shared" si="214"/>
        <v>-3.6154060150302279E-2</v>
      </c>
      <c r="AI308">
        <f t="shared" si="215"/>
        <v>0.4900383705150515</v>
      </c>
      <c r="AJ308">
        <f t="shared" si="216"/>
        <v>-0.84411714129492854</v>
      </c>
      <c r="AK308">
        <f t="shared" si="217"/>
        <v>-0.30315822869987419</v>
      </c>
      <c r="AL308">
        <f t="shared" si="218"/>
        <v>0.53634534165042114</v>
      </c>
      <c r="AM308">
        <f t="shared" si="219"/>
        <v>0.27479183452740158</v>
      </c>
      <c r="AN308" s="141">
        <f t="shared" si="225"/>
        <v>13.562616761287005</v>
      </c>
      <c r="AO308" s="141">
        <f t="shared" si="225"/>
        <v>13.563068682683035</v>
      </c>
      <c r="AP308" s="141">
        <f t="shared" si="225"/>
        <v>13.561667545746548</v>
      </c>
      <c r="AQ308" s="141">
        <f t="shared" si="225"/>
        <v>13.566021562141056</v>
      </c>
      <c r="AR308" s="141">
        <f t="shared" si="225"/>
        <v>13.552585770207722</v>
      </c>
      <c r="AS308" s="141">
        <f t="shared" si="225"/>
        <v>13.594995828532332</v>
      </c>
      <c r="AT308" s="141">
        <f t="shared" si="225"/>
        <v>13.469235928615761</v>
      </c>
      <c r="AU308" s="141">
        <f t="shared" si="220"/>
        <v>14.0607726253502</v>
      </c>
    </row>
    <row r="309" spans="1:48" x14ac:dyDescent="0.2">
      <c r="A309" s="15" t="s">
        <v>174</v>
      </c>
      <c r="B309" s="25" t="s">
        <v>84</v>
      </c>
      <c r="C309" s="15">
        <v>53847.468950000002</v>
      </c>
      <c r="D309" s="15" t="s">
        <v>176</v>
      </c>
      <c r="E309">
        <f t="shared" si="208"/>
        <v>8177.0931504381388</v>
      </c>
      <c r="F309">
        <f t="shared" si="209"/>
        <v>8177</v>
      </c>
      <c r="G309">
        <f t="shared" si="226"/>
        <v>0.16152340000553522</v>
      </c>
      <c r="K309">
        <f>+G309</f>
        <v>0.16152340000553522</v>
      </c>
      <c r="O309">
        <f t="shared" ca="1" si="224"/>
        <v>0.13797660964318809</v>
      </c>
      <c r="P309">
        <f t="shared" si="210"/>
        <v>0.19557215478899453</v>
      </c>
      <c r="Q309" s="2">
        <f t="shared" si="211"/>
        <v>38828.968950000002</v>
      </c>
      <c r="R309">
        <f t="shared" si="201"/>
        <v>1.1593177023041434E-3</v>
      </c>
      <c r="S309" s="6">
        <f>S$18</f>
        <v>1</v>
      </c>
      <c r="Z309">
        <f t="shared" si="212"/>
        <v>8177</v>
      </c>
      <c r="AA309" s="141">
        <f t="shared" si="213"/>
        <v>0.15980016285718401</v>
      </c>
      <c r="AB309" s="141">
        <f t="shared" si="227"/>
        <v>0.19729539193734574</v>
      </c>
      <c r="AC309" s="141">
        <f t="shared" si="228"/>
        <v>-3.4048754783459312E-2</v>
      </c>
      <c r="AD309" s="141">
        <f t="shared" si="229"/>
        <v>1.7232371483512088E-3</v>
      </c>
      <c r="AE309" s="141">
        <f t="shared" si="230"/>
        <v>2.9695462694576059E-6</v>
      </c>
      <c r="AF309">
        <f t="shared" si="231"/>
        <v>-3.4048754783459312E-2</v>
      </c>
      <c r="AG309" s="153"/>
      <c r="AH309">
        <f t="shared" si="214"/>
        <v>-3.5771991931810528E-2</v>
      </c>
      <c r="AI309">
        <f t="shared" si="215"/>
        <v>0.49123919972257324</v>
      </c>
      <c r="AJ309">
        <f t="shared" si="216"/>
        <v>-0.84199383225634372</v>
      </c>
      <c r="AK309">
        <f t="shared" si="217"/>
        <v>-0.30516917156957613</v>
      </c>
      <c r="AL309">
        <f t="shared" si="218"/>
        <v>0.54029330666817188</v>
      </c>
      <c r="AM309">
        <f t="shared" si="219"/>
        <v>0.27691602854048769</v>
      </c>
      <c r="AN309" s="141">
        <f t="shared" si="225"/>
        <v>13.569094317542767</v>
      </c>
      <c r="AO309" s="141">
        <f t="shared" si="225"/>
        <v>13.569515173580074</v>
      </c>
      <c r="AP309" s="141">
        <f t="shared" si="225"/>
        <v>13.568197122288527</v>
      </c>
      <c r="AQ309" s="141">
        <f t="shared" si="225"/>
        <v>13.572334178411417</v>
      </c>
      <c r="AR309" s="141">
        <f t="shared" si="225"/>
        <v>13.559437447112657</v>
      </c>
      <c r="AS309" s="141">
        <f t="shared" si="225"/>
        <v>13.600550303803789</v>
      </c>
      <c r="AT309" s="141">
        <f t="shared" si="225"/>
        <v>13.477414847117466</v>
      </c>
      <c r="AU309" s="141">
        <f t="shared" si="220"/>
        <v>14.069316812307857</v>
      </c>
    </row>
    <row r="310" spans="1:48" x14ac:dyDescent="0.2">
      <c r="A310" s="15" t="s">
        <v>174</v>
      </c>
      <c r="B310" s="25" t="s">
        <v>84</v>
      </c>
      <c r="C310" s="15">
        <v>53906.428070000002</v>
      </c>
      <c r="D310" s="15" t="s">
        <v>176</v>
      </c>
      <c r="E310">
        <f t="shared" si="208"/>
        <v>8211.0948360149687</v>
      </c>
      <c r="F310">
        <f t="shared" si="209"/>
        <v>8211</v>
      </c>
      <c r="G310">
        <f t="shared" si="226"/>
        <v>0.1644462000040221</v>
      </c>
      <c r="K310">
        <f>+G310</f>
        <v>0.1644462000040221</v>
      </c>
      <c r="O310">
        <f t="shared" ca="1" si="224"/>
        <v>0.14036170168371426</v>
      </c>
      <c r="P310">
        <f t="shared" si="210"/>
        <v>0.19658094233593321</v>
      </c>
      <c r="Q310" s="2">
        <f t="shared" si="211"/>
        <v>38887.928070000002</v>
      </c>
      <c r="R310">
        <f t="shared" si="201"/>
        <v>1.0326416647383195E-3</v>
      </c>
      <c r="S310" s="6">
        <f>S$18</f>
        <v>1</v>
      </c>
      <c r="Z310">
        <f t="shared" si="212"/>
        <v>8211</v>
      </c>
      <c r="AA310" s="141">
        <f t="shared" si="213"/>
        <v>0.16149868694399114</v>
      </c>
      <c r="AB310" s="141">
        <f t="shared" si="227"/>
        <v>0.19952845539596417</v>
      </c>
      <c r="AC310" s="141">
        <f t="shared" si="228"/>
        <v>-3.2134742331911104E-2</v>
      </c>
      <c r="AD310" s="141">
        <f t="shared" si="229"/>
        <v>2.9475130600309651E-3</v>
      </c>
      <c r="AE310" s="141">
        <f t="shared" si="230"/>
        <v>8.6878332390531031E-6</v>
      </c>
      <c r="AF310">
        <f t="shared" si="231"/>
        <v>-3.2134742331911104E-2</v>
      </c>
      <c r="AG310" s="153"/>
      <c r="AH310">
        <f t="shared" si="214"/>
        <v>-3.5082255391942062E-2</v>
      </c>
      <c r="AI310">
        <f t="shared" si="215"/>
        <v>0.49342264336018238</v>
      </c>
      <c r="AJ310">
        <f t="shared" si="216"/>
        <v>-0.83813532773893373</v>
      </c>
      <c r="AK310">
        <f t="shared" si="217"/>
        <v>-0.3087801109449963</v>
      </c>
      <c r="AL310">
        <f t="shared" si="218"/>
        <v>0.54740605846877322</v>
      </c>
      <c r="AM310">
        <f t="shared" si="219"/>
        <v>0.2807489070340064</v>
      </c>
      <c r="AN310" s="141">
        <f t="shared" si="225"/>
        <v>13.580724381752912</v>
      </c>
      <c r="AO310" s="141">
        <f t="shared" si="225"/>
        <v>13.581093440368084</v>
      </c>
      <c r="AP310" s="141">
        <f t="shared" si="225"/>
        <v>13.579916053708265</v>
      </c>
      <c r="AQ310" s="141">
        <f t="shared" si="225"/>
        <v>13.583680030759782</v>
      </c>
      <c r="AR310" s="141">
        <f t="shared" si="225"/>
        <v>13.571725734169885</v>
      </c>
      <c r="AS310" s="141">
        <f t="shared" si="225"/>
        <v>13.61052981096385</v>
      </c>
      <c r="AT310" s="141">
        <f t="shared" si="225"/>
        <v>13.492158668632268</v>
      </c>
      <c r="AU310" s="141">
        <f t="shared" si="220"/>
        <v>14.084606410021561</v>
      </c>
    </row>
    <row r="311" spans="1:48" x14ac:dyDescent="0.2">
      <c r="A311" s="15" t="s">
        <v>174</v>
      </c>
      <c r="B311" s="25" t="s">
        <v>84</v>
      </c>
      <c r="C311" s="15">
        <v>53939.375509999998</v>
      </c>
      <c r="D311" s="15" t="s">
        <v>175</v>
      </c>
      <c r="E311">
        <f t="shared" si="208"/>
        <v>8230.0956029097488</v>
      </c>
      <c r="F311">
        <f t="shared" si="209"/>
        <v>8230</v>
      </c>
      <c r="G311">
        <f t="shared" si="226"/>
        <v>0.16577600000164239</v>
      </c>
      <c r="K311">
        <f>+G311</f>
        <v>0.16577600000164239</v>
      </c>
      <c r="O311">
        <f t="shared" ca="1" si="224"/>
        <v>0.14169454723577307</v>
      </c>
      <c r="P311">
        <f t="shared" si="210"/>
        <v>0.19714550516919077</v>
      </c>
      <c r="Q311" s="2">
        <f t="shared" si="211"/>
        <v>38920.875509999998</v>
      </c>
      <c r="R311">
        <f t="shared" si="201"/>
        <v>9.840458544568447E-4</v>
      </c>
      <c r="S311" s="6">
        <f>S$18</f>
        <v>1</v>
      </c>
      <c r="Z311">
        <f t="shared" si="212"/>
        <v>8230</v>
      </c>
      <c r="AA311" s="141">
        <f t="shared" si="213"/>
        <v>0.1624520748938717</v>
      </c>
      <c r="AB311" s="141">
        <f t="shared" si="227"/>
        <v>0.20046943027696146</v>
      </c>
      <c r="AC311" s="141">
        <f t="shared" si="228"/>
        <v>-3.1369505167548384E-2</v>
      </c>
      <c r="AD311" s="141">
        <f t="shared" si="229"/>
        <v>3.3239251077706866E-3</v>
      </c>
      <c r="AE311" s="141">
        <f t="shared" si="230"/>
        <v>1.104847812206837E-5</v>
      </c>
      <c r="AF311">
        <f t="shared" si="231"/>
        <v>-3.1369505167548384E-2</v>
      </c>
      <c r="AG311" s="153"/>
      <c r="AH311">
        <f t="shared" si="214"/>
        <v>-3.469343027531907E-2</v>
      </c>
      <c r="AI311">
        <f t="shared" si="215"/>
        <v>0.49466245956837507</v>
      </c>
      <c r="AJ311">
        <f t="shared" si="216"/>
        <v>-0.8359456376170078</v>
      </c>
      <c r="AK311">
        <f t="shared" si="217"/>
        <v>-0.31080499578659443</v>
      </c>
      <c r="AL311">
        <f t="shared" si="218"/>
        <v>0.55140813837648617</v>
      </c>
      <c r="AM311">
        <f t="shared" si="219"/>
        <v>0.28290888519119534</v>
      </c>
      <c r="AN311" s="141">
        <f t="shared" ref="AN311:AT320" si="232">$AU311+$AB$7*SIN(AO311)</f>
        <v>13.587245486749627</v>
      </c>
      <c r="AO311" s="141">
        <f t="shared" si="232"/>
        <v>13.58758765115549</v>
      </c>
      <c r="AP311" s="141">
        <f t="shared" si="232"/>
        <v>13.586484461842087</v>
      </c>
      <c r="AQ311" s="141">
        <f t="shared" si="232"/>
        <v>13.590048464181487</v>
      </c>
      <c r="AR311" s="141">
        <f t="shared" si="232"/>
        <v>13.578607995411314</v>
      </c>
      <c r="AS311" s="141">
        <f t="shared" si="232"/>
        <v>13.616130130770282</v>
      </c>
      <c r="AT311" s="141">
        <f t="shared" si="232"/>
        <v>13.500458178108756</v>
      </c>
      <c r="AU311" s="141">
        <f t="shared" si="220"/>
        <v>14.093150596979218</v>
      </c>
    </row>
    <row r="312" spans="1:48" x14ac:dyDescent="0.2">
      <c r="A312" s="150" t="s">
        <v>1154</v>
      </c>
      <c r="B312" s="151" t="s">
        <v>84</v>
      </c>
      <c r="C312" s="152">
        <v>53980.99</v>
      </c>
      <c r="D312" s="152" t="s">
        <v>163</v>
      </c>
      <c r="E312">
        <f t="shared" si="208"/>
        <v>8254.0946518171968</v>
      </c>
      <c r="F312">
        <f t="shared" si="209"/>
        <v>8254</v>
      </c>
      <c r="G312">
        <f t="shared" si="226"/>
        <v>0.16412680000212276</v>
      </c>
      <c r="I312">
        <f>+C312-(C$7+F312*C$8)</f>
        <v>0.16412680000212276</v>
      </c>
      <c r="O312">
        <f t="shared" ca="1" si="224"/>
        <v>0.14337814161732093</v>
      </c>
      <c r="P312">
        <f t="shared" si="210"/>
        <v>0.19785948635634221</v>
      </c>
      <c r="Q312" s="2">
        <f t="shared" si="211"/>
        <v>38962.49</v>
      </c>
      <c r="R312">
        <f t="shared" si="201"/>
        <v>1.1378941286721426E-3</v>
      </c>
      <c r="S312" s="6">
        <f>S$16</f>
        <v>0.1</v>
      </c>
      <c r="Z312">
        <f t="shared" si="212"/>
        <v>8254</v>
      </c>
      <c r="AA312" s="141">
        <f t="shared" si="213"/>
        <v>0.16366068427489769</v>
      </c>
      <c r="AB312" s="141">
        <f t="shared" si="227"/>
        <v>0.19832560208356728</v>
      </c>
      <c r="AC312" s="141">
        <f t="shared" si="228"/>
        <v>-3.3732686354219443E-2</v>
      </c>
      <c r="AD312" s="141">
        <f t="shared" si="229"/>
        <v>4.6611572722507488E-4</v>
      </c>
      <c r="AE312" s="141">
        <f t="shared" si="230"/>
        <v>2.1726387116656044E-8</v>
      </c>
      <c r="AF312">
        <f t="shared" si="231"/>
        <v>-3.3732686354219443E-2</v>
      </c>
      <c r="AG312" s="153"/>
      <c r="AH312">
        <f t="shared" si="214"/>
        <v>-3.4198802081444525E-2</v>
      </c>
      <c r="AI312">
        <f t="shared" si="215"/>
        <v>0.49624905404846265</v>
      </c>
      <c r="AJ312">
        <f t="shared" si="216"/>
        <v>-0.83314479428430055</v>
      </c>
      <c r="AK312">
        <f t="shared" si="217"/>
        <v>-0.31337000435319329</v>
      </c>
      <c r="AL312">
        <f t="shared" si="218"/>
        <v>0.55649194039546213</v>
      </c>
      <c r="AM312">
        <f t="shared" si="219"/>
        <v>0.28565621503784788</v>
      </c>
      <c r="AN312" s="141">
        <f t="shared" si="232"/>
        <v>13.595505562792445</v>
      </c>
      <c r="AO312" s="141">
        <f t="shared" si="232"/>
        <v>13.5958157809873</v>
      </c>
      <c r="AP312" s="141">
        <f t="shared" si="232"/>
        <v>13.594801879721514</v>
      </c>
      <c r="AQ312" s="141">
        <f t="shared" si="232"/>
        <v>13.598122026432838</v>
      </c>
      <c r="AR312" s="141">
        <f t="shared" si="232"/>
        <v>13.58731701778447</v>
      </c>
      <c r="AS312" s="141">
        <f t="shared" si="232"/>
        <v>13.623229705897538</v>
      </c>
      <c r="AT312" s="141">
        <f t="shared" si="232"/>
        <v>13.511003616814666</v>
      </c>
      <c r="AU312" s="141">
        <f t="shared" si="220"/>
        <v>14.103943254188888</v>
      </c>
    </row>
    <row r="313" spans="1:48" x14ac:dyDescent="0.2">
      <c r="A313" s="150" t="s">
        <v>1158</v>
      </c>
      <c r="B313" s="151" t="s">
        <v>84</v>
      </c>
      <c r="C313" s="152">
        <v>54242.833700000003</v>
      </c>
      <c r="D313" s="152" t="s">
        <v>163</v>
      </c>
      <c r="E313">
        <f t="shared" si="208"/>
        <v>8405.0997407275136</v>
      </c>
      <c r="F313">
        <f t="shared" si="209"/>
        <v>8405</v>
      </c>
      <c r="G313">
        <f t="shared" si="226"/>
        <v>0.17295100000774255</v>
      </c>
      <c r="K313">
        <f>+C313-(C$7+F313*C$8)</f>
        <v>0.17295100000774255</v>
      </c>
      <c r="O313">
        <f t="shared" ca="1" si="224"/>
        <v>0.15397075626789297</v>
      </c>
      <c r="P313">
        <f t="shared" si="210"/>
        <v>0.2023733619582615</v>
      </c>
      <c r="Q313" s="2">
        <f t="shared" si="211"/>
        <v>39224.333700000003</v>
      </c>
      <c r="R313">
        <f t="shared" si="201"/>
        <v>8.6567538274734521E-4</v>
      </c>
      <c r="S313" s="6">
        <f>S$18</f>
        <v>1</v>
      </c>
      <c r="Z313">
        <f t="shared" si="212"/>
        <v>8405</v>
      </c>
      <c r="AA313" s="141">
        <f t="shared" si="213"/>
        <v>0.17137655045105851</v>
      </c>
      <c r="AB313" s="141">
        <f t="shared" si="227"/>
        <v>0.20394781151494554</v>
      </c>
      <c r="AC313" s="141">
        <f t="shared" si="228"/>
        <v>-2.9422361950518949E-2</v>
      </c>
      <c r="AD313" s="141">
        <f t="shared" si="229"/>
        <v>1.5744495566840377E-3</v>
      </c>
      <c r="AE313" s="141">
        <f t="shared" si="230"/>
        <v>2.4788914065425628E-6</v>
      </c>
      <c r="AF313">
        <f t="shared" si="231"/>
        <v>-2.9422361950518949E-2</v>
      </c>
      <c r="AG313" s="153"/>
      <c r="AH313">
        <f t="shared" si="214"/>
        <v>-3.0996811507202984E-2</v>
      </c>
      <c r="AI313">
        <f t="shared" si="215"/>
        <v>0.50678165589063218</v>
      </c>
      <c r="AJ313">
        <f t="shared" si="216"/>
        <v>-0.8145861885189104</v>
      </c>
      <c r="AK313">
        <f t="shared" si="217"/>
        <v>-0.32969901457147593</v>
      </c>
      <c r="AL313">
        <f t="shared" si="218"/>
        <v>0.58924631001372596</v>
      </c>
      <c r="AM313">
        <f t="shared" si="219"/>
        <v>0.30345462609930524</v>
      </c>
      <c r="AN313" s="141">
        <f t="shared" si="232"/>
        <v>13.648087737930297</v>
      </c>
      <c r="AO313" s="141">
        <f t="shared" si="232"/>
        <v>13.648243641801551</v>
      </c>
      <c r="AP313" s="141">
        <f t="shared" si="232"/>
        <v>13.647684424621922</v>
      </c>
      <c r="AQ313" s="141">
        <f t="shared" si="232"/>
        <v>13.649693035871438</v>
      </c>
      <c r="AR313" s="141">
        <f t="shared" si="232"/>
        <v>13.642513344515297</v>
      </c>
      <c r="AS313" s="141">
        <f t="shared" si="232"/>
        <v>13.668641586598689</v>
      </c>
      <c r="AT313" s="141">
        <f t="shared" si="232"/>
        <v>13.578936748945091</v>
      </c>
      <c r="AU313" s="141">
        <f t="shared" si="220"/>
        <v>14.171847055799741</v>
      </c>
    </row>
    <row r="314" spans="1:48" x14ac:dyDescent="0.2">
      <c r="A314" s="15" t="s">
        <v>169</v>
      </c>
      <c r="B314" s="70"/>
      <c r="C314" s="15">
        <v>54251.503799999999</v>
      </c>
      <c r="D314" s="15">
        <v>1E-4</v>
      </c>
      <c r="E314">
        <f t="shared" si="208"/>
        <v>8410.0997816731651</v>
      </c>
      <c r="F314">
        <f t="shared" si="209"/>
        <v>8410</v>
      </c>
      <c r="G314">
        <f t="shared" si="226"/>
        <v>0.17302200000267476</v>
      </c>
      <c r="J314">
        <f>+G314</f>
        <v>0.17302200000267476</v>
      </c>
      <c r="O314">
        <f t="shared" ca="1" si="224"/>
        <v>0.15432150509738213</v>
      </c>
      <c r="P314">
        <f t="shared" si="210"/>
        <v>0.20252346986536576</v>
      </c>
      <c r="Q314" s="2">
        <f t="shared" si="211"/>
        <v>39233.003799999999</v>
      </c>
      <c r="R314">
        <f t="shared" si="201"/>
        <v>8.7033672405926554E-4</v>
      </c>
      <c r="S314" s="6">
        <f>S$17</f>
        <v>1</v>
      </c>
      <c r="Z314">
        <f t="shared" si="212"/>
        <v>8410</v>
      </c>
      <c r="AA314" s="141">
        <f t="shared" si="213"/>
        <v>0.17163536292540732</v>
      </c>
      <c r="AB314" s="141">
        <f t="shared" si="227"/>
        <v>0.20391010694263323</v>
      </c>
      <c r="AC314" s="141">
        <f t="shared" si="228"/>
        <v>-2.9501469862691004E-2</v>
      </c>
      <c r="AD314" s="141">
        <f t="shared" si="229"/>
        <v>1.3866370772674386E-3</v>
      </c>
      <c r="AE314" s="141">
        <f t="shared" si="230"/>
        <v>1.9227623840527845E-6</v>
      </c>
      <c r="AF314">
        <f t="shared" si="231"/>
        <v>-2.9501469862691004E-2</v>
      </c>
      <c r="AG314" s="153"/>
      <c r="AH314">
        <f t="shared" si="214"/>
        <v>-3.0888106939958457E-2</v>
      </c>
      <c r="AI314">
        <f t="shared" si="215"/>
        <v>0.50714738400993475</v>
      </c>
      <c r="AJ314">
        <f t="shared" si="216"/>
        <v>-0.81394279228525512</v>
      </c>
      <c r="AK314">
        <f t="shared" si="217"/>
        <v>-0.33024547549836086</v>
      </c>
      <c r="AL314">
        <f t="shared" si="218"/>
        <v>0.59035467014814802</v>
      </c>
      <c r="AM314">
        <f t="shared" si="219"/>
        <v>0.30405993953397165</v>
      </c>
      <c r="AN314" s="141">
        <f t="shared" si="232"/>
        <v>13.649847696174271</v>
      </c>
      <c r="AO314" s="141">
        <f t="shared" si="232"/>
        <v>13.649999723069637</v>
      </c>
      <c r="AP314" s="141">
        <f t="shared" si="232"/>
        <v>13.649452600528448</v>
      </c>
      <c r="AQ314" s="141">
        <f t="shared" si="232"/>
        <v>13.651424264461744</v>
      </c>
      <c r="AR314" s="141">
        <f t="shared" si="232"/>
        <v>13.644353019221644</v>
      </c>
      <c r="AS314" s="141">
        <f t="shared" si="232"/>
        <v>13.670169807716102</v>
      </c>
      <c r="AT314" s="141">
        <f t="shared" si="232"/>
        <v>13.581232969954948</v>
      </c>
      <c r="AU314" s="141">
        <f t="shared" si="220"/>
        <v>14.174095526051758</v>
      </c>
    </row>
    <row r="315" spans="1:48" x14ac:dyDescent="0.2">
      <c r="A315" s="15" t="s">
        <v>171</v>
      </c>
      <c r="B315" s="25" t="s">
        <v>84</v>
      </c>
      <c r="C315" s="15">
        <v>54584.435109999999</v>
      </c>
      <c r="D315" s="15">
        <v>1E-4</v>
      </c>
      <c r="E315">
        <f t="shared" si="208"/>
        <v>8602.1010483355949</v>
      </c>
      <c r="F315">
        <f t="shared" si="209"/>
        <v>8602</v>
      </c>
      <c r="G315">
        <f t="shared" si="226"/>
        <v>0.17521839999972144</v>
      </c>
      <c r="K315">
        <f>+G315</f>
        <v>0.17521839999972144</v>
      </c>
      <c r="O315">
        <f t="shared" ca="1" si="224"/>
        <v>0.16779026014976522</v>
      </c>
      <c r="P315">
        <f t="shared" si="210"/>
        <v>0.20831873719820554</v>
      </c>
      <c r="Q315" s="2">
        <f t="shared" si="211"/>
        <v>39565.935109999999</v>
      </c>
      <c r="R315">
        <f t="shared" si="201"/>
        <v>1.09563232265335E-3</v>
      </c>
      <c r="S315" s="6">
        <f>S$18</f>
        <v>1</v>
      </c>
      <c r="Z315">
        <f t="shared" si="212"/>
        <v>8602</v>
      </c>
      <c r="AA315" s="141">
        <f t="shared" si="213"/>
        <v>0.18173699164952326</v>
      </c>
      <c r="AB315" s="141">
        <f t="shared" si="227"/>
        <v>0.20180014554840373</v>
      </c>
      <c r="AC315" s="141">
        <f t="shared" si="228"/>
        <v>-3.3100337198484098E-2</v>
      </c>
      <c r="AD315" s="141">
        <f t="shared" si="229"/>
        <v>-6.5185916498018137E-3</v>
      </c>
      <c r="AE315" s="141">
        <f t="shared" si="230"/>
        <v>4.2492037096865929E-5</v>
      </c>
      <c r="AF315">
        <f t="shared" si="231"/>
        <v>-3.3100337198484098E-2</v>
      </c>
      <c r="AG315" s="153"/>
      <c r="AH315">
        <f t="shared" si="214"/>
        <v>-2.6581745548682274E-2</v>
      </c>
      <c r="AI315">
        <f t="shared" si="215"/>
        <v>0.52208896250117465</v>
      </c>
      <c r="AJ315">
        <f t="shared" si="216"/>
        <v>-0.78770953530665921</v>
      </c>
      <c r="AK315">
        <f t="shared" si="217"/>
        <v>-0.35152071832565635</v>
      </c>
      <c r="AL315">
        <f t="shared" si="218"/>
        <v>0.63417962690595187</v>
      </c>
      <c r="AM315">
        <f t="shared" si="219"/>
        <v>0.32816272779623429</v>
      </c>
      <c r="AN315" s="141">
        <f t="shared" si="232"/>
        <v>13.718417269414125</v>
      </c>
      <c r="AO315" s="141">
        <f t="shared" si="232"/>
        <v>13.718466607305109</v>
      </c>
      <c r="AP315" s="141">
        <f t="shared" si="232"/>
        <v>13.718262108096447</v>
      </c>
      <c r="AQ315" s="141">
        <f t="shared" si="232"/>
        <v>13.719110344406962</v>
      </c>
      <c r="AR315" s="141">
        <f t="shared" si="232"/>
        <v>13.71560245367316</v>
      </c>
      <c r="AS315" s="141">
        <f t="shared" si="232"/>
        <v>13.730293776374621</v>
      </c>
      <c r="AT315" s="141">
        <f t="shared" si="232"/>
        <v>13.671671524548142</v>
      </c>
      <c r="AU315" s="141">
        <f t="shared" si="220"/>
        <v>14.260436783729133</v>
      </c>
    </row>
    <row r="316" spans="1:48" x14ac:dyDescent="0.2">
      <c r="A316" s="15" t="s">
        <v>171</v>
      </c>
      <c r="B316" s="25" t="s">
        <v>84</v>
      </c>
      <c r="C316" s="15">
        <v>54584.435210000003</v>
      </c>
      <c r="D316" s="15">
        <v>1E-4</v>
      </c>
      <c r="E316">
        <f t="shared" si="208"/>
        <v>8602.1011060055316</v>
      </c>
      <c r="F316">
        <f t="shared" si="209"/>
        <v>8602</v>
      </c>
      <c r="G316">
        <f t="shared" si="226"/>
        <v>0.17531840000447119</v>
      </c>
      <c r="K316">
        <f>+G316</f>
        <v>0.17531840000447119</v>
      </c>
      <c r="O316">
        <f t="shared" ca="1" si="224"/>
        <v>0.16779026014976522</v>
      </c>
      <c r="P316">
        <f t="shared" si="210"/>
        <v>0.20831873719820554</v>
      </c>
      <c r="Q316" s="2">
        <f t="shared" si="211"/>
        <v>39565.935210000003</v>
      </c>
      <c r="R316">
        <f t="shared" si="201"/>
        <v>1.089022254900167E-3</v>
      </c>
      <c r="S316" s="6">
        <f>S$18</f>
        <v>1</v>
      </c>
      <c r="Z316">
        <f t="shared" si="212"/>
        <v>8602</v>
      </c>
      <c r="AA316" s="141">
        <f t="shared" si="213"/>
        <v>0.18173699164952326</v>
      </c>
      <c r="AB316" s="141">
        <f t="shared" si="227"/>
        <v>0.20190014555315347</v>
      </c>
      <c r="AC316" s="141">
        <f t="shared" si="228"/>
        <v>-3.3000337193734353E-2</v>
      </c>
      <c r="AD316" s="141">
        <f t="shared" si="229"/>
        <v>-6.4185916450520686E-3</v>
      </c>
      <c r="AE316" s="141">
        <f t="shared" si="230"/>
        <v>4.1198318705932218E-5</v>
      </c>
      <c r="AF316">
        <f t="shared" si="231"/>
        <v>-3.3000337193734353E-2</v>
      </c>
      <c r="AG316" s="153"/>
      <c r="AH316">
        <f t="shared" si="214"/>
        <v>-2.6581745548682274E-2</v>
      </c>
      <c r="AI316">
        <f t="shared" si="215"/>
        <v>0.52208896250117465</v>
      </c>
      <c r="AJ316">
        <f t="shared" si="216"/>
        <v>-0.78770953530665921</v>
      </c>
      <c r="AK316">
        <f t="shared" si="217"/>
        <v>-0.35152071832565635</v>
      </c>
      <c r="AL316">
        <f t="shared" si="218"/>
        <v>0.63417962690595187</v>
      </c>
      <c r="AM316">
        <f t="shared" si="219"/>
        <v>0.32816272779623429</v>
      </c>
      <c r="AN316" s="141">
        <f t="shared" si="232"/>
        <v>13.718417269414125</v>
      </c>
      <c r="AO316" s="141">
        <f t="shared" si="232"/>
        <v>13.718466607305109</v>
      </c>
      <c r="AP316" s="141">
        <f t="shared" si="232"/>
        <v>13.718262108096447</v>
      </c>
      <c r="AQ316" s="141">
        <f t="shared" si="232"/>
        <v>13.719110344406962</v>
      </c>
      <c r="AR316" s="141">
        <f t="shared" si="232"/>
        <v>13.71560245367316</v>
      </c>
      <c r="AS316" s="141">
        <f t="shared" si="232"/>
        <v>13.730293776374621</v>
      </c>
      <c r="AT316" s="141">
        <f t="shared" si="232"/>
        <v>13.671671524548142</v>
      </c>
      <c r="AU316" s="141">
        <f t="shared" si="220"/>
        <v>14.260436783729133</v>
      </c>
    </row>
    <row r="317" spans="1:48" x14ac:dyDescent="0.2">
      <c r="A317" s="15" t="s">
        <v>172</v>
      </c>
      <c r="B317" s="25" t="s">
        <v>173</v>
      </c>
      <c r="C317" s="15">
        <v>54616.526100000003</v>
      </c>
      <c r="D317" s="15">
        <v>2.5000000000000001E-3</v>
      </c>
      <c r="E317">
        <f t="shared" si="208"/>
        <v>8620.6079010808407</v>
      </c>
      <c r="F317">
        <f t="shared" si="209"/>
        <v>8620.5</v>
      </c>
      <c r="G317">
        <f t="shared" si="226"/>
        <v>0.18710110000392888</v>
      </c>
      <c r="J317">
        <f>+G317</f>
        <v>0.18710110000392888</v>
      </c>
      <c r="O317">
        <f t="shared" ca="1" si="224"/>
        <v>0.16908803081887508</v>
      </c>
      <c r="P317">
        <f t="shared" si="210"/>
        <v>0.20888033975910331</v>
      </c>
      <c r="Q317" s="2">
        <f t="shared" si="211"/>
        <v>39598.026100000003</v>
      </c>
      <c r="R317">
        <f t="shared" si="201"/>
        <v>4.7433528431337031E-4</v>
      </c>
      <c r="S317" s="6">
        <f>S$17</f>
        <v>1</v>
      </c>
      <c r="Z317">
        <f t="shared" si="212"/>
        <v>8620.5</v>
      </c>
      <c r="AA317" s="141">
        <f t="shared" si="213"/>
        <v>0.18272727545102449</v>
      </c>
      <c r="AB317" s="141">
        <f t="shared" si="227"/>
        <v>0.21325416431200769</v>
      </c>
      <c r="AC317" s="141">
        <f t="shared" si="228"/>
        <v>-2.1779239755174429E-2</v>
      </c>
      <c r="AD317" s="141">
        <f t="shared" si="229"/>
        <v>4.3738245529043873E-3</v>
      </c>
      <c r="AE317" s="141">
        <f t="shared" si="230"/>
        <v>1.9130341219589264E-5</v>
      </c>
      <c r="AF317">
        <f t="shared" si="231"/>
        <v>-2.1779239755174429E-2</v>
      </c>
      <c r="AG317" s="153"/>
      <c r="AH317">
        <f t="shared" si="214"/>
        <v>-2.6153064308078816E-2</v>
      </c>
      <c r="AI317">
        <f t="shared" si="215"/>
        <v>0.52362632078384563</v>
      </c>
      <c r="AJ317">
        <f t="shared" si="216"/>
        <v>-0.78501575915780586</v>
      </c>
      <c r="AK317">
        <f t="shared" si="217"/>
        <v>-0.35360131917945897</v>
      </c>
      <c r="AL317">
        <f t="shared" si="218"/>
        <v>0.63854016526645418</v>
      </c>
      <c r="AM317">
        <f t="shared" si="219"/>
        <v>0.33057952486309788</v>
      </c>
      <c r="AN317" s="141">
        <f t="shared" si="232"/>
        <v>13.725130886448483</v>
      </c>
      <c r="AO317" s="141">
        <f t="shared" si="232"/>
        <v>13.725174253077396</v>
      </c>
      <c r="AP317" s="141">
        <f t="shared" si="232"/>
        <v>13.724991745215217</v>
      </c>
      <c r="AQ317" s="141">
        <f t="shared" si="232"/>
        <v>13.725760342374448</v>
      </c>
      <c r="AR317" s="141">
        <f t="shared" si="232"/>
        <v>13.722532624394812</v>
      </c>
      <c r="AS317" s="141">
        <f t="shared" si="232"/>
        <v>13.736251916676775</v>
      </c>
      <c r="AT317" s="141">
        <f t="shared" si="232"/>
        <v>13.68061810174825</v>
      </c>
      <c r="AU317" s="141">
        <f t="shared" si="220"/>
        <v>14.268756123661589</v>
      </c>
    </row>
    <row r="318" spans="1:48" x14ac:dyDescent="0.2">
      <c r="A318" s="24" t="s">
        <v>270</v>
      </c>
      <c r="B318" s="25" t="s">
        <v>84</v>
      </c>
      <c r="C318" s="15">
        <v>54627.786200000002</v>
      </c>
      <c r="D318" s="15">
        <v>1E-4</v>
      </c>
      <c r="E318">
        <f t="shared" si="208"/>
        <v>8627.1015933164726</v>
      </c>
      <c r="F318">
        <f t="shared" si="209"/>
        <v>8627</v>
      </c>
      <c r="G318">
        <f t="shared" si="226"/>
        <v>0.17616340000677155</v>
      </c>
      <c r="K318">
        <f t="shared" ref="K318:K328" si="233">+G318</f>
        <v>0.17616340000677155</v>
      </c>
      <c r="O318">
        <f t="shared" ca="1" si="224"/>
        <v>0.169544004297211</v>
      </c>
      <c r="P318">
        <f t="shared" si="210"/>
        <v>0.20907779329187431</v>
      </c>
      <c r="Q318" s="2">
        <f t="shared" si="211"/>
        <v>39609.286200000002</v>
      </c>
      <c r="Z318">
        <f t="shared" si="212"/>
        <v>8627</v>
      </c>
      <c r="AA318" s="141">
        <f t="shared" si="213"/>
        <v>0.18307592637308295</v>
      </c>
      <c r="AB318" s="141">
        <f t="shared" si="227"/>
        <v>-9999</v>
      </c>
      <c r="AC318" s="141">
        <f t="shared" si="228"/>
        <v>-3.2914393285102761E-2</v>
      </c>
      <c r="AD318" s="141">
        <f t="shared" si="229"/>
        <v>-9999</v>
      </c>
      <c r="AE318" s="141">
        <f t="shared" si="230"/>
        <v>0</v>
      </c>
      <c r="AF318">
        <f t="shared" si="231"/>
        <v>-9999</v>
      </c>
      <c r="AG318" s="153"/>
      <c r="AH318">
        <f t="shared" si="214"/>
        <v>-2.6001866918791371E-2</v>
      </c>
      <c r="AI318">
        <f t="shared" si="215"/>
        <v>0.5241707839598142</v>
      </c>
      <c r="AJ318">
        <f t="shared" si="216"/>
        <v>-0.78406197020363011</v>
      </c>
      <c r="AK318">
        <f t="shared" si="217"/>
        <v>-0.35433364550656399</v>
      </c>
      <c r="AL318">
        <f t="shared" si="218"/>
        <v>0.64007833782687074</v>
      </c>
      <c r="AM318">
        <f t="shared" si="219"/>
        <v>0.33143287619042439</v>
      </c>
      <c r="AN318" s="141">
        <f t="shared" si="232"/>
        <v>13.72749439375745</v>
      </c>
      <c r="AO318" s="141">
        <f t="shared" si="232"/>
        <v>13.72753579275377</v>
      </c>
      <c r="AP318" s="141">
        <f t="shared" si="232"/>
        <v>13.727360617283626</v>
      </c>
      <c r="AQ318" s="141">
        <f t="shared" si="232"/>
        <v>13.728102337577022</v>
      </c>
      <c r="AR318" s="141">
        <f t="shared" si="232"/>
        <v>13.724970399817803</v>
      </c>
      <c r="AS318" s="141">
        <f t="shared" si="232"/>
        <v>13.738352914358487</v>
      </c>
      <c r="AT318" s="141">
        <f t="shared" si="232"/>
        <v>13.683771159549798</v>
      </c>
      <c r="AU318" s="141">
        <f t="shared" si="220"/>
        <v>14.27167913498921</v>
      </c>
    </row>
    <row r="319" spans="1:48" x14ac:dyDescent="0.2">
      <c r="A319" s="24" t="s">
        <v>270</v>
      </c>
      <c r="B319" s="25" t="s">
        <v>84</v>
      </c>
      <c r="C319" s="15">
        <v>54653.796799999996</v>
      </c>
      <c r="D319" s="15">
        <v>2.0000000000000001E-4</v>
      </c>
      <c r="E319">
        <f t="shared" si="208"/>
        <v>8642.1018891632302</v>
      </c>
      <c r="F319">
        <f t="shared" si="209"/>
        <v>8642</v>
      </c>
      <c r="G319">
        <f t="shared" si="226"/>
        <v>0.17667639999854146</v>
      </c>
      <c r="K319">
        <f t="shared" si="233"/>
        <v>0.17667639999854146</v>
      </c>
      <c r="O319">
        <f t="shared" ca="1" si="224"/>
        <v>0.17059625078567836</v>
      </c>
      <c r="P319">
        <f t="shared" si="210"/>
        <v>0.2095337206615914</v>
      </c>
      <c r="Q319" s="2">
        <f t="shared" si="211"/>
        <v>39635.296799999996</v>
      </c>
      <c r="Z319">
        <f t="shared" si="212"/>
        <v>8642</v>
      </c>
      <c r="AA319" s="141">
        <f t="shared" si="213"/>
        <v>0.18388192342115295</v>
      </c>
      <c r="AB319" s="141">
        <f t="shared" si="227"/>
        <v>-9999</v>
      </c>
      <c r="AC319" s="141">
        <f t="shared" si="228"/>
        <v>-3.2857320663049944E-2</v>
      </c>
      <c r="AD319" s="141">
        <f t="shared" si="229"/>
        <v>-9999</v>
      </c>
      <c r="AE319" s="141">
        <f t="shared" si="230"/>
        <v>0</v>
      </c>
      <c r="AF319">
        <f t="shared" si="231"/>
        <v>-9999</v>
      </c>
      <c r="AG319" s="153"/>
      <c r="AH319">
        <f t="shared" si="214"/>
        <v>-2.5651797240438454E-2</v>
      </c>
      <c r="AI319">
        <f t="shared" si="215"/>
        <v>0.52543588291293397</v>
      </c>
      <c r="AJ319">
        <f t="shared" si="216"/>
        <v>-0.7818462232057547</v>
      </c>
      <c r="AK319">
        <f t="shared" si="217"/>
        <v>-0.35602622649007554</v>
      </c>
      <c r="AL319">
        <f t="shared" si="218"/>
        <v>0.64364018771588938</v>
      </c>
      <c r="AM319">
        <f t="shared" si="219"/>
        <v>0.33341060119262689</v>
      </c>
      <c r="AN319" s="141">
        <f t="shared" si="232"/>
        <v>13.732957990346193</v>
      </c>
      <c r="AO319" s="141">
        <f t="shared" si="232"/>
        <v>13.732995095990619</v>
      </c>
      <c r="AP319" s="141">
        <f t="shared" si="232"/>
        <v>13.732836083197945</v>
      </c>
      <c r="AQ319" s="141">
        <f t="shared" si="232"/>
        <v>13.733517934438172</v>
      </c>
      <c r="AR319" s="141">
        <f t="shared" si="232"/>
        <v>13.730601755339919</v>
      </c>
      <c r="AS319" s="141">
        <f t="shared" si="232"/>
        <v>13.743216713933577</v>
      </c>
      <c r="AT319" s="141">
        <f t="shared" si="232"/>
        <v>13.691066614361528</v>
      </c>
      <c r="AU319" s="141">
        <f t="shared" si="220"/>
        <v>14.278424545745256</v>
      </c>
    </row>
    <row r="320" spans="1:48" x14ac:dyDescent="0.2">
      <c r="A320" s="20" t="s">
        <v>264</v>
      </c>
      <c r="B320" s="71" t="s">
        <v>173</v>
      </c>
      <c r="C320" s="20">
        <v>54935.580499999996</v>
      </c>
      <c r="D320" s="20">
        <v>1E-3</v>
      </c>
      <c r="E320">
        <f t="shared" si="208"/>
        <v>8804.6063629083583</v>
      </c>
      <c r="F320">
        <f t="shared" si="209"/>
        <v>8804.5</v>
      </c>
      <c r="G320">
        <f t="shared" si="226"/>
        <v>0.18443390000174986</v>
      </c>
      <c r="K320">
        <f t="shared" si="233"/>
        <v>0.18443390000174986</v>
      </c>
      <c r="O320">
        <f t="shared" ca="1" si="224"/>
        <v>0.18199558774407548</v>
      </c>
      <c r="P320">
        <f t="shared" si="210"/>
        <v>0.21449666808222806</v>
      </c>
      <c r="Q320" s="2">
        <f t="shared" si="211"/>
        <v>39917.080499999996</v>
      </c>
      <c r="Z320">
        <f t="shared" si="212"/>
        <v>8804.5</v>
      </c>
      <c r="AA320" s="141">
        <f t="shared" si="213"/>
        <v>0.19274129718917513</v>
      </c>
      <c r="AB320" s="141">
        <f t="shared" si="227"/>
        <v>-9999</v>
      </c>
      <c r="AC320" s="141">
        <f t="shared" si="228"/>
        <v>-3.0062768080478197E-2</v>
      </c>
      <c r="AD320" s="141">
        <f t="shared" si="229"/>
        <v>-9999</v>
      </c>
      <c r="AE320" s="141">
        <f t="shared" si="230"/>
        <v>0</v>
      </c>
      <c r="AF320">
        <f t="shared" si="231"/>
        <v>-9999</v>
      </c>
      <c r="AG320" s="153"/>
      <c r="AH320">
        <f t="shared" si="214"/>
        <v>-2.1755370893052933E-2</v>
      </c>
      <c r="AI320">
        <f t="shared" si="215"/>
        <v>0.53995407169985321</v>
      </c>
      <c r="AJ320">
        <f t="shared" si="216"/>
        <v>-0.7564608895273246</v>
      </c>
      <c r="AK320">
        <f t="shared" si="217"/>
        <v>-0.37459780969707418</v>
      </c>
      <c r="AL320">
        <f t="shared" si="218"/>
        <v>0.68337684477526484</v>
      </c>
      <c r="AM320">
        <f t="shared" si="219"/>
        <v>0.3556377094384231</v>
      </c>
      <c r="AN320" s="141">
        <f t="shared" si="232"/>
        <v>13.793018460782726</v>
      </c>
      <c r="AO320" s="141">
        <f t="shared" si="232"/>
        <v>13.793026839564011</v>
      </c>
      <c r="AP320" s="141">
        <f t="shared" si="232"/>
        <v>13.792984981752674</v>
      </c>
      <c r="AQ320" s="141">
        <f t="shared" si="232"/>
        <v>13.793194139304019</v>
      </c>
      <c r="AR320" s="141">
        <f t="shared" si="232"/>
        <v>13.792150224460482</v>
      </c>
      <c r="AS320" s="141">
        <f t="shared" si="232"/>
        <v>13.797391120029868</v>
      </c>
      <c r="AT320" s="141">
        <f t="shared" si="232"/>
        <v>13.771807631240142</v>
      </c>
      <c r="AU320" s="141">
        <f t="shared" si="220"/>
        <v>14.351499828935744</v>
      </c>
    </row>
    <row r="321" spans="1:48" x14ac:dyDescent="0.2">
      <c r="A321" s="24" t="s">
        <v>263</v>
      </c>
      <c r="B321" s="25" t="s">
        <v>84</v>
      </c>
      <c r="C321" s="15">
        <v>54969.393799999998</v>
      </c>
      <c r="D321" s="15">
        <v>2.0000000000000001E-4</v>
      </c>
      <c r="E321">
        <f t="shared" si="208"/>
        <v>8824.1064706934667</v>
      </c>
      <c r="F321">
        <f t="shared" si="209"/>
        <v>8824</v>
      </c>
      <c r="G321">
        <f t="shared" si="226"/>
        <v>0.18462079999881098</v>
      </c>
      <c r="K321">
        <f t="shared" si="233"/>
        <v>0.18462079999881098</v>
      </c>
      <c r="O321">
        <f t="shared" ca="1" si="224"/>
        <v>0.18336350817908315</v>
      </c>
      <c r="P321">
        <f t="shared" si="210"/>
        <v>0.21509514208815034</v>
      </c>
      <c r="Q321" s="2">
        <f t="shared" si="211"/>
        <v>39950.893799999998</v>
      </c>
      <c r="R321">
        <f>+(P321-G321)^2</f>
        <v>9.286855257780802E-4</v>
      </c>
      <c r="S321" s="6">
        <f>S$18</f>
        <v>1</v>
      </c>
      <c r="Z321">
        <f t="shared" si="212"/>
        <v>8824</v>
      </c>
      <c r="AA321" s="141">
        <f t="shared" si="213"/>
        <v>0.1938202595311137</v>
      </c>
      <c r="AB321" s="141">
        <f t="shared" si="227"/>
        <v>0.20589568255584761</v>
      </c>
      <c r="AC321" s="141">
        <f t="shared" si="228"/>
        <v>-3.0474342089339357E-2</v>
      </c>
      <c r="AD321" s="141">
        <f t="shared" si="229"/>
        <v>-9.1994595323027228E-3</v>
      </c>
      <c r="AE321" s="141">
        <f t="shared" si="230"/>
        <v>8.4630055686475431E-5</v>
      </c>
      <c r="AF321">
        <f t="shared" si="231"/>
        <v>-3.0474342089339357E-2</v>
      </c>
      <c r="AG321" s="153"/>
      <c r="AH321">
        <f t="shared" si="214"/>
        <v>-2.1274882557036627E-2</v>
      </c>
      <c r="AI321">
        <f t="shared" si="215"/>
        <v>0.54180181903942704</v>
      </c>
      <c r="AJ321">
        <f t="shared" si="216"/>
        <v>-0.75323533183977054</v>
      </c>
      <c r="AK321">
        <f t="shared" si="217"/>
        <v>-0.37685567813131216</v>
      </c>
      <c r="AL321">
        <f t="shared" si="218"/>
        <v>0.6882946304947517</v>
      </c>
      <c r="AM321">
        <f t="shared" si="219"/>
        <v>0.3584100285038771</v>
      </c>
      <c r="AN321" s="141">
        <f t="shared" ref="AN321:AT330" si="234">$AU321+$AB$7*SIN(AO321)</f>
        <v>13.800337776236807</v>
      </c>
      <c r="AO321" s="141">
        <f t="shared" si="234"/>
        <v>13.800344376367335</v>
      </c>
      <c r="AP321" s="141">
        <f t="shared" si="234"/>
        <v>13.800310715656824</v>
      </c>
      <c r="AQ321" s="141">
        <f t="shared" si="234"/>
        <v>13.800482419352479</v>
      </c>
      <c r="AR321" s="141">
        <f t="shared" si="234"/>
        <v>13.799607435436529</v>
      </c>
      <c r="AS321" s="141">
        <f t="shared" si="234"/>
        <v>13.80408933296008</v>
      </c>
      <c r="AT321" s="141">
        <f t="shared" si="234"/>
        <v>13.781705462116687</v>
      </c>
      <c r="AU321" s="141">
        <f t="shared" si="220"/>
        <v>14.360268862918602</v>
      </c>
    </row>
    <row r="322" spans="1:48" x14ac:dyDescent="0.2">
      <c r="A322" s="24" t="s">
        <v>263</v>
      </c>
      <c r="B322" s="25" t="s">
        <v>84</v>
      </c>
      <c r="C322" s="15">
        <v>54969.393900000003</v>
      </c>
      <c r="D322" s="15">
        <v>2.9999999999999997E-4</v>
      </c>
      <c r="E322">
        <f t="shared" si="208"/>
        <v>8824.1065283634034</v>
      </c>
      <c r="F322">
        <f t="shared" si="209"/>
        <v>8824</v>
      </c>
      <c r="G322">
        <f t="shared" si="226"/>
        <v>0.18472080000356073</v>
      </c>
      <c r="K322">
        <f t="shared" si="233"/>
        <v>0.18472080000356073</v>
      </c>
      <c r="O322">
        <f t="shared" ca="1" si="224"/>
        <v>0.18336350817908315</v>
      </c>
      <c r="P322">
        <f t="shared" si="210"/>
        <v>0.21509514208815034</v>
      </c>
      <c r="Q322" s="2">
        <f t="shared" si="211"/>
        <v>39950.893900000003</v>
      </c>
      <c r="R322">
        <f>+(P322-G322)^2</f>
        <v>9.2260065707167158E-4</v>
      </c>
      <c r="S322" s="6">
        <f>S$18</f>
        <v>1</v>
      </c>
      <c r="Z322">
        <f t="shared" si="212"/>
        <v>8824</v>
      </c>
      <c r="AA322" s="141">
        <f t="shared" si="213"/>
        <v>0.1938202595311137</v>
      </c>
      <c r="AB322" s="141">
        <f t="shared" si="227"/>
        <v>0.20599568256059736</v>
      </c>
      <c r="AC322" s="141">
        <f t="shared" si="228"/>
        <v>-3.0374342084589612E-2</v>
      </c>
      <c r="AD322" s="141">
        <f t="shared" si="229"/>
        <v>-9.0994595275529777E-3</v>
      </c>
      <c r="AE322" s="141">
        <f t="shared" si="230"/>
        <v>8.2800163693574666E-5</v>
      </c>
      <c r="AF322">
        <f t="shared" si="231"/>
        <v>-3.0374342084589612E-2</v>
      </c>
      <c r="AG322" s="153"/>
      <c r="AH322">
        <f t="shared" si="214"/>
        <v>-2.1274882557036627E-2</v>
      </c>
      <c r="AI322">
        <f t="shared" si="215"/>
        <v>0.54180181903942704</v>
      </c>
      <c r="AJ322">
        <f t="shared" si="216"/>
        <v>-0.75323533183977054</v>
      </c>
      <c r="AK322">
        <f t="shared" si="217"/>
        <v>-0.37685567813131216</v>
      </c>
      <c r="AL322">
        <f t="shared" si="218"/>
        <v>0.6882946304947517</v>
      </c>
      <c r="AM322">
        <f t="shared" si="219"/>
        <v>0.3584100285038771</v>
      </c>
      <c r="AN322" s="141">
        <f t="shared" si="234"/>
        <v>13.800337776236807</v>
      </c>
      <c r="AO322" s="141">
        <f t="shared" si="234"/>
        <v>13.800344376367335</v>
      </c>
      <c r="AP322" s="141">
        <f t="shared" si="234"/>
        <v>13.800310715656824</v>
      </c>
      <c r="AQ322" s="141">
        <f t="shared" si="234"/>
        <v>13.800482419352479</v>
      </c>
      <c r="AR322" s="141">
        <f t="shared" si="234"/>
        <v>13.799607435436529</v>
      </c>
      <c r="AS322" s="141">
        <f t="shared" si="234"/>
        <v>13.80408933296008</v>
      </c>
      <c r="AT322" s="141">
        <f t="shared" si="234"/>
        <v>13.781705462116687</v>
      </c>
      <c r="AU322" s="141">
        <f t="shared" si="220"/>
        <v>14.360268862918602</v>
      </c>
    </row>
    <row r="323" spans="1:48" x14ac:dyDescent="0.2">
      <c r="A323" s="24" t="s">
        <v>263</v>
      </c>
      <c r="B323" s="25" t="s">
        <v>84</v>
      </c>
      <c r="C323" s="15">
        <v>54969.393900000003</v>
      </c>
      <c r="D323" s="15">
        <v>2.0000000000000001E-4</v>
      </c>
      <c r="E323">
        <f t="shared" si="208"/>
        <v>8824.1065283634034</v>
      </c>
      <c r="F323">
        <f t="shared" si="209"/>
        <v>8824</v>
      </c>
      <c r="G323">
        <f t="shared" si="226"/>
        <v>0.18472080000356073</v>
      </c>
      <c r="K323">
        <f t="shared" si="233"/>
        <v>0.18472080000356073</v>
      </c>
      <c r="O323">
        <f t="shared" ca="1" si="224"/>
        <v>0.18336350817908315</v>
      </c>
      <c r="P323">
        <f t="shared" si="210"/>
        <v>0.21509514208815034</v>
      </c>
      <c r="Q323" s="2">
        <f t="shared" si="211"/>
        <v>39950.893900000003</v>
      </c>
      <c r="R323">
        <f>+(P323-G323)^2</f>
        <v>9.2260065707167158E-4</v>
      </c>
      <c r="S323" s="6">
        <f>S$18</f>
        <v>1</v>
      </c>
      <c r="Z323">
        <f t="shared" si="212"/>
        <v>8824</v>
      </c>
      <c r="AA323" s="141">
        <f t="shared" si="213"/>
        <v>0.1938202595311137</v>
      </c>
      <c r="AB323" s="141">
        <f t="shared" si="227"/>
        <v>0.20599568256059736</v>
      </c>
      <c r="AC323" s="141">
        <f t="shared" si="228"/>
        <v>-3.0374342084589612E-2</v>
      </c>
      <c r="AD323" s="141">
        <f t="shared" si="229"/>
        <v>-9.0994595275529777E-3</v>
      </c>
      <c r="AE323" s="141">
        <f t="shared" si="230"/>
        <v>8.2800163693574666E-5</v>
      </c>
      <c r="AF323">
        <f t="shared" si="231"/>
        <v>-3.0374342084589612E-2</v>
      </c>
      <c r="AG323" s="153"/>
      <c r="AH323">
        <f t="shared" si="214"/>
        <v>-2.1274882557036627E-2</v>
      </c>
      <c r="AI323">
        <f t="shared" si="215"/>
        <v>0.54180181903942704</v>
      </c>
      <c r="AJ323">
        <f t="shared" si="216"/>
        <v>-0.75323533183977054</v>
      </c>
      <c r="AK323">
        <f t="shared" si="217"/>
        <v>-0.37685567813131216</v>
      </c>
      <c r="AL323">
        <f t="shared" si="218"/>
        <v>0.6882946304947517</v>
      </c>
      <c r="AM323">
        <f t="shared" si="219"/>
        <v>0.3584100285038771</v>
      </c>
      <c r="AN323" s="141">
        <f t="shared" si="234"/>
        <v>13.800337776236807</v>
      </c>
      <c r="AO323" s="141">
        <f t="shared" si="234"/>
        <v>13.800344376367335</v>
      </c>
      <c r="AP323" s="141">
        <f t="shared" si="234"/>
        <v>13.800310715656824</v>
      </c>
      <c r="AQ323" s="141">
        <f t="shared" si="234"/>
        <v>13.800482419352479</v>
      </c>
      <c r="AR323" s="141">
        <f t="shared" si="234"/>
        <v>13.799607435436529</v>
      </c>
      <c r="AS323" s="141">
        <f t="shared" si="234"/>
        <v>13.80408933296008</v>
      </c>
      <c r="AT323" s="141">
        <f t="shared" si="234"/>
        <v>13.781705462116687</v>
      </c>
      <c r="AU323" s="141">
        <f t="shared" si="220"/>
        <v>14.360268862918602</v>
      </c>
    </row>
    <row r="324" spans="1:48" x14ac:dyDescent="0.2">
      <c r="A324" s="24" t="s">
        <v>268</v>
      </c>
      <c r="B324" s="25" t="s">
        <v>84</v>
      </c>
      <c r="C324" s="15">
        <v>54986.734700000001</v>
      </c>
      <c r="D324" s="15">
        <v>1E-4</v>
      </c>
      <c r="E324">
        <f t="shared" si="208"/>
        <v>8834.1069562743123</v>
      </c>
      <c r="F324">
        <f t="shared" si="209"/>
        <v>8834</v>
      </c>
      <c r="G324">
        <f t="shared" si="226"/>
        <v>0.18546280000009574</v>
      </c>
      <c r="K324">
        <f t="shared" si="233"/>
        <v>0.18546280000009574</v>
      </c>
      <c r="O324">
        <f t="shared" ca="1" si="224"/>
        <v>0.18406500583806146</v>
      </c>
      <c r="P324">
        <f t="shared" si="210"/>
        <v>0.21540229457725579</v>
      </c>
      <c r="Q324" s="2">
        <f t="shared" si="211"/>
        <v>39968.234700000001</v>
      </c>
      <c r="Z324">
        <f t="shared" si="212"/>
        <v>8834</v>
      </c>
      <c r="AA324" s="141">
        <f t="shared" si="213"/>
        <v>0.19437489966914767</v>
      </c>
      <c r="AB324" s="141">
        <f t="shared" si="227"/>
        <v>-9999</v>
      </c>
      <c r="AC324" s="141">
        <f t="shared" si="228"/>
        <v>-2.9939494577160053E-2</v>
      </c>
      <c r="AD324" s="141">
        <f t="shared" si="229"/>
        <v>-9999</v>
      </c>
      <c r="AE324" s="141">
        <f t="shared" si="230"/>
        <v>0</v>
      </c>
      <c r="AF324">
        <f t="shared" si="231"/>
        <v>-9999</v>
      </c>
      <c r="AG324" s="153"/>
      <c r="AH324">
        <f t="shared" si="214"/>
        <v>-2.1027394908108114E-2</v>
      </c>
      <c r="AI324">
        <f t="shared" si="215"/>
        <v>0.54275863176741934</v>
      </c>
      <c r="AJ324">
        <f t="shared" si="216"/>
        <v>-0.75156549273110806</v>
      </c>
      <c r="AK324">
        <f t="shared" si="217"/>
        <v>-0.37801601335417895</v>
      </c>
      <c r="AL324">
        <f t="shared" si="218"/>
        <v>0.69082966320661598</v>
      </c>
      <c r="AM324">
        <f t="shared" si="219"/>
        <v>0.35984101800850388</v>
      </c>
      <c r="AN324" s="141">
        <f t="shared" si="234"/>
        <v>13.80410099166358</v>
      </c>
      <c r="AO324" s="141">
        <f t="shared" si="234"/>
        <v>13.804106780783528</v>
      </c>
      <c r="AP324" s="141">
        <f t="shared" si="234"/>
        <v>13.804076935196546</v>
      </c>
      <c r="AQ324" s="141">
        <f t="shared" si="234"/>
        <v>13.804230830572283</v>
      </c>
      <c r="AR324" s="141">
        <f t="shared" si="234"/>
        <v>13.803438018722607</v>
      </c>
      <c r="AS324" s="141">
        <f t="shared" si="234"/>
        <v>13.807541921536325</v>
      </c>
      <c r="AT324" s="141">
        <f t="shared" si="234"/>
        <v>13.786798535790533</v>
      </c>
      <c r="AU324" s="141">
        <f t="shared" si="220"/>
        <v>14.364765803422632</v>
      </c>
      <c r="AV324" s="141"/>
    </row>
    <row r="325" spans="1:48" x14ac:dyDescent="0.2">
      <c r="A325" s="20" t="s">
        <v>264</v>
      </c>
      <c r="B325" s="71" t="s">
        <v>84</v>
      </c>
      <c r="C325" s="20">
        <v>54988.468500000003</v>
      </c>
      <c r="D325" s="20">
        <v>1E-4</v>
      </c>
      <c r="E325">
        <f t="shared" si="208"/>
        <v>8835.1068375895884</v>
      </c>
      <c r="F325">
        <f t="shared" si="209"/>
        <v>8835</v>
      </c>
      <c r="G325">
        <f t="shared" si="226"/>
        <v>0.18525700000463985</v>
      </c>
      <c r="K325">
        <f t="shared" si="233"/>
        <v>0.18525700000463985</v>
      </c>
      <c r="O325">
        <f t="shared" ca="1" si="224"/>
        <v>0.18413515560395927</v>
      </c>
      <c r="P325">
        <f t="shared" si="210"/>
        <v>0.21543301887758076</v>
      </c>
      <c r="Q325" s="2">
        <f t="shared" si="211"/>
        <v>39969.968500000003</v>
      </c>
      <c r="Z325">
        <f t="shared" si="212"/>
        <v>8835</v>
      </c>
      <c r="AA325" s="141">
        <f t="shared" si="213"/>
        <v>0.19443041318819299</v>
      </c>
      <c r="AB325" s="141">
        <f t="shared" si="227"/>
        <v>-9999</v>
      </c>
      <c r="AC325" s="141">
        <f t="shared" si="228"/>
        <v>-3.0176018872940913E-2</v>
      </c>
      <c r="AD325" s="141">
        <f t="shared" si="229"/>
        <v>-9999</v>
      </c>
      <c r="AE325" s="141">
        <f t="shared" si="230"/>
        <v>0</v>
      </c>
      <c r="AF325">
        <f t="shared" si="231"/>
        <v>-9999</v>
      </c>
      <c r="AG325" s="153"/>
      <c r="AH325">
        <f t="shared" si="214"/>
        <v>-2.1002605689387787E-2</v>
      </c>
      <c r="AI325">
        <f t="shared" si="215"/>
        <v>0.54285466092565793</v>
      </c>
      <c r="AJ325">
        <f t="shared" si="216"/>
        <v>-0.75139791812793133</v>
      </c>
      <c r="AK325">
        <f t="shared" si="217"/>
        <v>-0.37813213846219684</v>
      </c>
      <c r="AL325">
        <f t="shared" si="218"/>
        <v>0.69108365882239997</v>
      </c>
      <c r="AM325">
        <f t="shared" si="219"/>
        <v>0.3599844667546846</v>
      </c>
      <c r="AN325" s="141">
        <f t="shared" si="234"/>
        <v>13.804477678148272</v>
      </c>
      <c r="AO325" s="141">
        <f t="shared" si="234"/>
        <v>13.804483389741099</v>
      </c>
      <c r="AP325" s="141">
        <f t="shared" si="234"/>
        <v>13.804453911735397</v>
      </c>
      <c r="AQ325" s="141">
        <f t="shared" si="234"/>
        <v>13.804606077189131</v>
      </c>
      <c r="AR325" s="141">
        <f t="shared" si="234"/>
        <v>13.803821317601882</v>
      </c>
      <c r="AS325" s="141">
        <f t="shared" si="234"/>
        <v>13.807887844159238</v>
      </c>
      <c r="AT325" s="141">
        <f t="shared" si="234"/>
        <v>13.787308486193833</v>
      </c>
      <c r="AU325" s="141">
        <f t="shared" si="220"/>
        <v>14.365215497473034</v>
      </c>
    </row>
    <row r="326" spans="1:48" x14ac:dyDescent="0.2">
      <c r="A326" s="24" t="s">
        <v>268</v>
      </c>
      <c r="B326" s="25" t="s">
        <v>84</v>
      </c>
      <c r="C326" s="15">
        <v>55059.565000000002</v>
      </c>
      <c r="D326" s="15">
        <v>1E-4</v>
      </c>
      <c r="E326">
        <f t="shared" si="208"/>
        <v>8876.1081421988347</v>
      </c>
      <c r="F326">
        <f t="shared" si="209"/>
        <v>8876</v>
      </c>
      <c r="G326">
        <f t="shared" si="226"/>
        <v>0.18751920000067912</v>
      </c>
      <c r="K326">
        <f t="shared" si="233"/>
        <v>0.18751920000067912</v>
      </c>
      <c r="O326">
        <f t="shared" ca="1" si="224"/>
        <v>0.18701129600577021</v>
      </c>
      <c r="P326">
        <f t="shared" si="210"/>
        <v>0.21669413214869604</v>
      </c>
      <c r="Q326" s="2">
        <f t="shared" si="211"/>
        <v>40041.065000000002</v>
      </c>
      <c r="Z326">
        <f t="shared" si="212"/>
        <v>8876</v>
      </c>
      <c r="AA326" s="141">
        <f t="shared" si="213"/>
        <v>0.19671423239861613</v>
      </c>
      <c r="AB326" s="141">
        <f t="shared" si="227"/>
        <v>-9999</v>
      </c>
      <c r="AC326" s="141">
        <f t="shared" si="228"/>
        <v>-2.9174932148016919E-2</v>
      </c>
      <c r="AD326" s="141">
        <f t="shared" si="229"/>
        <v>-9999</v>
      </c>
      <c r="AE326" s="141">
        <f t="shared" si="230"/>
        <v>0</v>
      </c>
      <c r="AF326">
        <f t="shared" si="231"/>
        <v>-9999</v>
      </c>
      <c r="AG326" s="153"/>
      <c r="AH326">
        <f t="shared" si="214"/>
        <v>-1.9979899750079903E-2</v>
      </c>
      <c r="AI326">
        <f t="shared" si="215"/>
        <v>0.54684712551599768</v>
      </c>
      <c r="AJ326">
        <f t="shared" si="216"/>
        <v>-0.74443352492273407</v>
      </c>
      <c r="AK326">
        <f t="shared" si="217"/>
        <v>-0.38290762270066547</v>
      </c>
      <c r="AL326">
        <f t="shared" si="218"/>
        <v>0.70157569397975217</v>
      </c>
      <c r="AM326">
        <f t="shared" si="219"/>
        <v>0.36592157614734966</v>
      </c>
      <c r="AN326" s="141">
        <f t="shared" si="234"/>
        <v>13.819979627475323</v>
      </c>
      <c r="AO326" s="141">
        <f t="shared" si="234"/>
        <v>13.819982670114676</v>
      </c>
      <c r="AP326" s="141">
        <f t="shared" si="234"/>
        <v>13.819966226987574</v>
      </c>
      <c r="AQ326" s="141">
        <f t="shared" si="234"/>
        <v>13.820055099255452</v>
      </c>
      <c r="AR326" s="141">
        <f t="shared" si="234"/>
        <v>13.819575046007424</v>
      </c>
      <c r="AS326" s="141">
        <f t="shared" si="234"/>
        <v>13.822176509309321</v>
      </c>
      <c r="AT326" s="141">
        <f t="shared" si="234"/>
        <v>13.808316932494101</v>
      </c>
      <c r="AU326" s="141">
        <f t="shared" si="220"/>
        <v>14.383652953539556</v>
      </c>
    </row>
    <row r="327" spans="1:48" x14ac:dyDescent="0.2">
      <c r="A327" s="24" t="s">
        <v>269</v>
      </c>
      <c r="B327" s="25" t="s">
        <v>84</v>
      </c>
      <c r="C327" s="15">
        <v>55305.803599999999</v>
      </c>
      <c r="D327" s="15">
        <v>1E-4</v>
      </c>
      <c r="E327">
        <f t="shared" si="208"/>
        <v>9018.1137802422581</v>
      </c>
      <c r="F327">
        <f t="shared" si="209"/>
        <v>9018</v>
      </c>
      <c r="G327">
        <f t="shared" si="226"/>
        <v>0.19729560000268975</v>
      </c>
      <c r="K327">
        <f t="shared" si="233"/>
        <v>0.19729560000268975</v>
      </c>
      <c r="O327">
        <f t="shared" ca="1" si="224"/>
        <v>0.19697256276326186</v>
      </c>
      <c r="P327">
        <f t="shared" si="210"/>
        <v>0.22108327303956166</v>
      </c>
      <c r="Q327" s="2">
        <f t="shared" si="211"/>
        <v>40287.303599999999</v>
      </c>
      <c r="Z327">
        <f t="shared" si="212"/>
        <v>9018</v>
      </c>
      <c r="AA327" s="141">
        <f t="shared" si="213"/>
        <v>0.20474201922928684</v>
      </c>
      <c r="AB327" s="141">
        <f t="shared" si="227"/>
        <v>-9999</v>
      </c>
      <c r="AC327" s="141">
        <f t="shared" si="228"/>
        <v>-2.3787673036871904E-2</v>
      </c>
      <c r="AD327" s="141">
        <f t="shared" si="229"/>
        <v>-9999</v>
      </c>
      <c r="AE327" s="141">
        <f t="shared" si="230"/>
        <v>0</v>
      </c>
      <c r="AF327">
        <f t="shared" si="231"/>
        <v>-9999</v>
      </c>
      <c r="AG327" s="153"/>
      <c r="AH327">
        <f t="shared" si="214"/>
        <v>-1.6341253810274813E-2</v>
      </c>
      <c r="AI327">
        <f t="shared" si="215"/>
        <v>0.56155446039354251</v>
      </c>
      <c r="AJ327">
        <f t="shared" si="216"/>
        <v>-0.71881986412262044</v>
      </c>
      <c r="AK327">
        <f t="shared" si="217"/>
        <v>-0.39966396381784464</v>
      </c>
      <c r="AL327">
        <f t="shared" si="218"/>
        <v>0.73915846329491519</v>
      </c>
      <c r="AM327">
        <f t="shared" si="219"/>
        <v>0.3873791727831889</v>
      </c>
      <c r="AN327" s="141">
        <f t="shared" si="234"/>
        <v>13.874578946807661</v>
      </c>
      <c r="AO327" s="141">
        <f t="shared" si="234"/>
        <v>13.874578157062182</v>
      </c>
      <c r="AP327" s="141">
        <f t="shared" si="234"/>
        <v>13.874583285291042</v>
      </c>
      <c r="AQ327" s="141">
        <f t="shared" si="234"/>
        <v>13.874549986774085</v>
      </c>
      <c r="AR327" s="141">
        <f t="shared" si="234"/>
        <v>13.874766273682663</v>
      </c>
      <c r="AS327" s="141">
        <f t="shared" si="234"/>
        <v>13.873364497314796</v>
      </c>
      <c r="AT327" s="141">
        <f t="shared" si="234"/>
        <v>13.882583426519012</v>
      </c>
      <c r="AU327" s="141">
        <f t="shared" si="220"/>
        <v>14.447509508696783</v>
      </c>
    </row>
    <row r="328" spans="1:48" x14ac:dyDescent="0.2">
      <c r="A328" s="24" t="s">
        <v>263</v>
      </c>
      <c r="B328" s="25" t="s">
        <v>84</v>
      </c>
      <c r="C328" s="15">
        <v>55340.485509999999</v>
      </c>
      <c r="D328" s="15">
        <v>2.0000000000000001E-4</v>
      </c>
      <c r="E328">
        <f t="shared" si="208"/>
        <v>9038.1148148408738</v>
      </c>
      <c r="F328">
        <f t="shared" si="209"/>
        <v>9038</v>
      </c>
      <c r="G328">
        <f t="shared" si="226"/>
        <v>0.19908959999884246</v>
      </c>
      <c r="K328">
        <f t="shared" si="233"/>
        <v>0.19908959999884246</v>
      </c>
      <c r="O328">
        <f t="shared" ca="1" si="224"/>
        <v>0.19837555808121848</v>
      </c>
      <c r="P328">
        <f t="shared" si="210"/>
        <v>0.2217041279504153</v>
      </c>
      <c r="Q328" s="2">
        <f t="shared" si="211"/>
        <v>40321.985509999999</v>
      </c>
      <c r="R328">
        <f>+(P328-G328)^2</f>
        <v>5.1141687447246948E-4</v>
      </c>
      <c r="S328" s="6">
        <f>S$18</f>
        <v>1</v>
      </c>
      <c r="Z328">
        <f t="shared" si="212"/>
        <v>9038</v>
      </c>
      <c r="AA328" s="141">
        <f t="shared" si="213"/>
        <v>0.20588751055508664</v>
      </c>
      <c r="AB328" s="141">
        <f t="shared" si="227"/>
        <v>0.2149062173941711</v>
      </c>
      <c r="AC328" s="141">
        <f t="shared" si="228"/>
        <v>-2.2614527951572844E-2</v>
      </c>
      <c r="AD328" s="141">
        <f t="shared" si="229"/>
        <v>-6.7979105562441799E-3</v>
      </c>
      <c r="AE328" s="141">
        <f t="shared" si="230"/>
        <v>4.6211587930696059E-5</v>
      </c>
      <c r="AF328">
        <f t="shared" si="231"/>
        <v>-2.2614527951572844E-2</v>
      </c>
      <c r="AG328" s="153"/>
      <c r="AH328">
        <f t="shared" si="214"/>
        <v>-1.581661739532865E-2</v>
      </c>
      <c r="AI328">
        <f t="shared" si="215"/>
        <v>0.56374228663123582</v>
      </c>
      <c r="AJ328">
        <f t="shared" si="216"/>
        <v>-0.71501489775529148</v>
      </c>
      <c r="AK328">
        <f t="shared" si="217"/>
        <v>-0.4020509702782053</v>
      </c>
      <c r="AL328">
        <f t="shared" si="218"/>
        <v>0.7446163154907609</v>
      </c>
      <c r="AM328">
        <f t="shared" si="219"/>
        <v>0.39052093774094199</v>
      </c>
      <c r="AN328" s="141">
        <f t="shared" si="234"/>
        <v>13.882387760464564</v>
      </c>
      <c r="AO328" s="141">
        <f t="shared" si="234"/>
        <v>13.882386846019825</v>
      </c>
      <c r="AP328" s="141">
        <f t="shared" si="234"/>
        <v>13.882392961852746</v>
      </c>
      <c r="AQ328" s="141">
        <f t="shared" si="234"/>
        <v>13.882352061716192</v>
      </c>
      <c r="AR328" s="141">
        <f t="shared" si="234"/>
        <v>13.882625707017871</v>
      </c>
      <c r="AS328" s="141">
        <f t="shared" si="234"/>
        <v>13.880800303027376</v>
      </c>
      <c r="AT328" s="141">
        <f t="shared" si="234"/>
        <v>13.893229598123456</v>
      </c>
      <c r="AU328" s="141">
        <f t="shared" si="220"/>
        <v>14.456503389704846</v>
      </c>
    </row>
    <row r="329" spans="1:48" x14ac:dyDescent="0.2">
      <c r="A329" s="20" t="s">
        <v>265</v>
      </c>
      <c r="B329" s="71" t="s">
        <v>84</v>
      </c>
      <c r="C329" s="20">
        <v>55340.486100000002</v>
      </c>
      <c r="D329" s="20">
        <v>5.9999999999999995E-4</v>
      </c>
      <c r="E329">
        <f t="shared" si="208"/>
        <v>9038.1151550934865</v>
      </c>
      <c r="F329">
        <f t="shared" si="209"/>
        <v>9038</v>
      </c>
      <c r="G329">
        <f t="shared" si="226"/>
        <v>0.1996796000021277</v>
      </c>
      <c r="J329">
        <f>+G329</f>
        <v>0.1996796000021277</v>
      </c>
      <c r="O329">
        <f t="shared" ca="1" si="224"/>
        <v>0.19837555808121848</v>
      </c>
      <c r="P329">
        <f t="shared" si="210"/>
        <v>0.2217041279504153</v>
      </c>
      <c r="Q329" s="2">
        <f t="shared" si="211"/>
        <v>40321.986100000002</v>
      </c>
      <c r="R329">
        <f>+(P329-G329)^2</f>
        <v>4.8507983134490174E-4</v>
      </c>
      <c r="S329" s="6">
        <f>S$17</f>
        <v>1</v>
      </c>
      <c r="Z329">
        <f t="shared" si="212"/>
        <v>9038</v>
      </c>
      <c r="AA329" s="141">
        <f t="shared" si="213"/>
        <v>0.20588751055508664</v>
      </c>
      <c r="AB329" s="141">
        <f t="shared" si="227"/>
        <v>0.21549621739745634</v>
      </c>
      <c r="AC329" s="141">
        <f t="shared" si="228"/>
        <v>-2.2024527948287603E-2</v>
      </c>
      <c r="AD329" s="141">
        <f t="shared" si="229"/>
        <v>-6.2079105529589396E-3</v>
      </c>
      <c r="AE329" s="141">
        <f t="shared" si="230"/>
        <v>3.8538153433538968E-5</v>
      </c>
      <c r="AF329">
        <f t="shared" si="231"/>
        <v>-2.2024527948287603E-2</v>
      </c>
      <c r="AG329" s="153"/>
      <c r="AH329">
        <f t="shared" si="214"/>
        <v>-1.581661739532865E-2</v>
      </c>
      <c r="AI329">
        <f t="shared" si="215"/>
        <v>0.56374228663123582</v>
      </c>
      <c r="AJ329">
        <f t="shared" si="216"/>
        <v>-0.71501489775529148</v>
      </c>
      <c r="AK329">
        <f t="shared" si="217"/>
        <v>-0.4020509702782053</v>
      </c>
      <c r="AL329">
        <f t="shared" si="218"/>
        <v>0.7446163154907609</v>
      </c>
      <c r="AM329">
        <f t="shared" si="219"/>
        <v>0.39052093774094199</v>
      </c>
      <c r="AN329" s="141">
        <f t="shared" si="234"/>
        <v>13.882387760464564</v>
      </c>
      <c r="AO329" s="141">
        <f t="shared" si="234"/>
        <v>13.882386846019825</v>
      </c>
      <c r="AP329" s="141">
        <f t="shared" si="234"/>
        <v>13.882392961852746</v>
      </c>
      <c r="AQ329" s="141">
        <f t="shared" si="234"/>
        <v>13.882352061716192</v>
      </c>
      <c r="AR329" s="141">
        <f t="shared" si="234"/>
        <v>13.882625707017871</v>
      </c>
      <c r="AS329" s="141">
        <f t="shared" si="234"/>
        <v>13.880800303027376</v>
      </c>
      <c r="AT329" s="141">
        <f t="shared" si="234"/>
        <v>13.893229598123456</v>
      </c>
      <c r="AU329" s="141">
        <f t="shared" si="220"/>
        <v>14.456503389704846</v>
      </c>
    </row>
    <row r="330" spans="1:48" x14ac:dyDescent="0.2">
      <c r="A330" s="24" t="s">
        <v>263</v>
      </c>
      <c r="B330" s="25" t="s">
        <v>84</v>
      </c>
      <c r="C330" s="15">
        <v>55340.486109999998</v>
      </c>
      <c r="D330" s="15">
        <v>2.0000000000000001E-4</v>
      </c>
      <c r="E330" s="19">
        <f t="shared" si="208"/>
        <v>9038.1151608604778</v>
      </c>
      <c r="F330">
        <f t="shared" si="209"/>
        <v>9038</v>
      </c>
      <c r="G330">
        <f t="shared" si="226"/>
        <v>0.1996895999982371</v>
      </c>
      <c r="K330">
        <f>+G330</f>
        <v>0.1996895999982371</v>
      </c>
      <c r="O330">
        <f t="shared" ref="O330:O353" ca="1" si="235">+C$11+C$12*F330</f>
        <v>0.19837555808121848</v>
      </c>
      <c r="P330">
        <f t="shared" si="210"/>
        <v>0.2217041279504153</v>
      </c>
      <c r="Q330" s="2">
        <f t="shared" si="211"/>
        <v>40321.986109999998</v>
      </c>
      <c r="R330">
        <f>+(P330-G330)^2</f>
        <v>4.8463944095723544E-4</v>
      </c>
      <c r="S330" s="6">
        <f>S$18</f>
        <v>1</v>
      </c>
      <c r="Z330">
        <f t="shared" si="212"/>
        <v>9038</v>
      </c>
      <c r="AA330" s="141">
        <f t="shared" si="213"/>
        <v>0.20588751055508664</v>
      </c>
      <c r="AB330" s="141">
        <f t="shared" si="227"/>
        <v>0.21550621739356574</v>
      </c>
      <c r="AC330" s="141">
        <f t="shared" si="228"/>
        <v>-2.2014527952178203E-2</v>
      </c>
      <c r="AD330" s="141">
        <f t="shared" si="229"/>
        <v>-6.1979105568495396E-3</v>
      </c>
      <c r="AE330" s="141">
        <f t="shared" si="230"/>
        <v>3.8414095270706968E-5</v>
      </c>
      <c r="AF330">
        <f t="shared" si="231"/>
        <v>-2.2014527952178203E-2</v>
      </c>
      <c r="AG330" s="153"/>
      <c r="AH330">
        <f t="shared" si="214"/>
        <v>-1.581661739532865E-2</v>
      </c>
      <c r="AI330">
        <f t="shared" si="215"/>
        <v>0.56374228663123582</v>
      </c>
      <c r="AJ330">
        <f t="shared" si="216"/>
        <v>-0.71501489775529148</v>
      </c>
      <c r="AK330">
        <f t="shared" si="217"/>
        <v>-0.4020509702782053</v>
      </c>
      <c r="AL330">
        <f t="shared" si="218"/>
        <v>0.7446163154907609</v>
      </c>
      <c r="AM330">
        <f t="shared" si="219"/>
        <v>0.39052093774094199</v>
      </c>
      <c r="AN330" s="141">
        <f t="shared" si="234"/>
        <v>13.882387760464564</v>
      </c>
      <c r="AO330" s="141">
        <f t="shared" si="234"/>
        <v>13.882386846019825</v>
      </c>
      <c r="AP330" s="141">
        <f t="shared" si="234"/>
        <v>13.882392961852746</v>
      </c>
      <c r="AQ330" s="141">
        <f t="shared" si="234"/>
        <v>13.882352061716192</v>
      </c>
      <c r="AR330" s="141">
        <f t="shared" si="234"/>
        <v>13.882625707017871</v>
      </c>
      <c r="AS330" s="141">
        <f t="shared" si="234"/>
        <v>13.880800303027376</v>
      </c>
      <c r="AT330" s="141">
        <f t="shared" si="234"/>
        <v>13.893229598123456</v>
      </c>
      <c r="AU330" s="141">
        <f t="shared" si="220"/>
        <v>14.456503389704846</v>
      </c>
    </row>
    <row r="331" spans="1:48" x14ac:dyDescent="0.2">
      <c r="A331" s="20" t="s">
        <v>266</v>
      </c>
      <c r="B331" s="71" t="s">
        <v>84</v>
      </c>
      <c r="C331" s="20">
        <v>55690.769399999997</v>
      </c>
      <c r="D331" s="20">
        <v>5.9999999999999995E-4</v>
      </c>
      <c r="E331" s="19">
        <f t="shared" si="208"/>
        <v>9240.1233029324358</v>
      </c>
      <c r="F331">
        <f t="shared" si="209"/>
        <v>9240</v>
      </c>
      <c r="G331">
        <f t="shared" si="226"/>
        <v>0.21380800000042655</v>
      </c>
      <c r="K331">
        <f>+G331</f>
        <v>0.21380800000042655</v>
      </c>
      <c r="O331">
        <f t="shared" ca="1" si="235"/>
        <v>0.21254581079257978</v>
      </c>
      <c r="P331">
        <f t="shared" si="210"/>
        <v>0.22801166269820752</v>
      </c>
      <c r="Q331" s="2">
        <f t="shared" si="211"/>
        <v>40672.269399999997</v>
      </c>
      <c r="Z331">
        <f t="shared" si="212"/>
        <v>9240</v>
      </c>
      <c r="AA331" s="141">
        <f t="shared" si="213"/>
        <v>0.21766461510898852</v>
      </c>
      <c r="AB331" s="141">
        <f t="shared" si="227"/>
        <v>-9999</v>
      </c>
      <c r="AC331" s="141">
        <f t="shared" si="228"/>
        <v>-1.4203662697780978E-2</v>
      </c>
      <c r="AD331" s="141">
        <f t="shared" si="229"/>
        <v>-9999</v>
      </c>
      <c r="AE331" s="141">
        <f t="shared" si="230"/>
        <v>0</v>
      </c>
      <c r="AF331">
        <f t="shared" si="231"/>
        <v>-9999</v>
      </c>
      <c r="AG331" s="153"/>
      <c r="AH331">
        <f t="shared" si="214"/>
        <v>-1.0347047589218993E-2</v>
      </c>
      <c r="AI331">
        <f t="shared" si="215"/>
        <v>0.58763721476166375</v>
      </c>
      <c r="AJ331">
        <f t="shared" si="216"/>
        <v>-0.67353744964275841</v>
      </c>
      <c r="AK331">
        <f t="shared" si="217"/>
        <v>-0.42652398352949733</v>
      </c>
      <c r="AL331">
        <f t="shared" si="218"/>
        <v>0.80227750146081822</v>
      </c>
      <c r="AM331">
        <f t="shared" si="219"/>
        <v>0.42413617299111939</v>
      </c>
      <c r="AN331" s="141">
        <f t="shared" ref="AN331:AT340" si="236">$AU331+$AB$7*SIN(AO331)</f>
        <v>13.96304533419074</v>
      </c>
      <c r="AO331" s="141">
        <f t="shared" si="236"/>
        <v>13.963044879338867</v>
      </c>
      <c r="AP331" s="141">
        <f t="shared" si="236"/>
        <v>13.963049304898338</v>
      </c>
      <c r="AQ331" s="141">
        <f t="shared" si="236"/>
        <v>13.963006250384522</v>
      </c>
      <c r="AR331" s="141">
        <f t="shared" si="236"/>
        <v>13.963425559095235</v>
      </c>
      <c r="AS331" s="141">
        <f t="shared" si="236"/>
        <v>13.959383558191007</v>
      </c>
      <c r="AT331" s="141">
        <f t="shared" si="236"/>
        <v>14.003285345387379</v>
      </c>
      <c r="AU331" s="141">
        <f t="shared" si="220"/>
        <v>14.547341587886251</v>
      </c>
    </row>
    <row r="332" spans="1:48" x14ac:dyDescent="0.2">
      <c r="A332" s="24" t="s">
        <v>271</v>
      </c>
      <c r="B332" s="25" t="s">
        <v>84</v>
      </c>
      <c r="C332" s="15">
        <v>56075.736100000002</v>
      </c>
      <c r="D332" s="15">
        <v>1E-4</v>
      </c>
      <c r="E332" s="19">
        <f t="shared" si="208"/>
        <v>9462.1333446520221</v>
      </c>
      <c r="F332">
        <f t="shared" si="209"/>
        <v>9462</v>
      </c>
      <c r="G332">
        <f t="shared" si="226"/>
        <v>0.23122040000453126</v>
      </c>
      <c r="K332">
        <f>+G332</f>
        <v>0.23122040000453126</v>
      </c>
      <c r="O332">
        <f t="shared" ca="1" si="235"/>
        <v>0.2281190588218977</v>
      </c>
      <c r="P332">
        <f t="shared" si="210"/>
        <v>0.23502115961322756</v>
      </c>
      <c r="Q332" s="2">
        <f t="shared" si="211"/>
        <v>41057.236100000002</v>
      </c>
      <c r="Z332">
        <f t="shared" si="212"/>
        <v>9462</v>
      </c>
      <c r="AA332" s="141">
        <f t="shared" si="213"/>
        <v>0.23104952997440267</v>
      </c>
      <c r="AB332" s="141">
        <f t="shared" si="227"/>
        <v>-9999</v>
      </c>
      <c r="AC332" s="141">
        <f t="shared" si="228"/>
        <v>-3.8007596086963025E-3</v>
      </c>
      <c r="AD332" s="141">
        <f t="shared" si="229"/>
        <v>-9999</v>
      </c>
      <c r="AE332" s="141">
        <f t="shared" si="230"/>
        <v>0</v>
      </c>
      <c r="AF332">
        <f t="shared" si="231"/>
        <v>-9999</v>
      </c>
      <c r="AG332" s="153"/>
      <c r="AH332">
        <f t="shared" si="214"/>
        <v>-3.9716296388248905E-3</v>
      </c>
      <c r="AI332">
        <f t="shared" si="215"/>
        <v>0.61824713519844376</v>
      </c>
      <c r="AJ332">
        <f t="shared" si="216"/>
        <v>-0.62059051627963735</v>
      </c>
      <c r="AK332">
        <f t="shared" si="217"/>
        <v>-0.45412611176984075</v>
      </c>
      <c r="AL332">
        <f t="shared" si="218"/>
        <v>0.8717661723747675</v>
      </c>
      <c r="AM332">
        <f t="shared" si="219"/>
        <v>0.46576086469810285</v>
      </c>
      <c r="AN332" s="141">
        <f t="shared" si="236"/>
        <v>14.055866241888438</v>
      </c>
      <c r="AO332" s="141">
        <f t="shared" si="236"/>
        <v>14.055866230796854</v>
      </c>
      <c r="AP332" s="141">
        <f t="shared" si="236"/>
        <v>14.055866461008954</v>
      </c>
      <c r="AQ332" s="141">
        <f t="shared" si="236"/>
        <v>14.055861682959717</v>
      </c>
      <c r="AR332" s="141">
        <f t="shared" si="236"/>
        <v>14.055960908819015</v>
      </c>
      <c r="AS332" s="141">
        <f t="shared" si="236"/>
        <v>14.053924502865694</v>
      </c>
      <c r="AT332" s="141">
        <f t="shared" si="236"/>
        <v>14.129405068418649</v>
      </c>
      <c r="AU332" s="141">
        <f t="shared" si="220"/>
        <v>14.64717366707572</v>
      </c>
    </row>
    <row r="333" spans="1:48" x14ac:dyDescent="0.2">
      <c r="A333" s="150" t="s">
        <v>1218</v>
      </c>
      <c r="B333" s="151" t="s">
        <v>84</v>
      </c>
      <c r="C333" s="152">
        <v>56126.0236</v>
      </c>
      <c r="D333" s="152" t="s">
        <v>163</v>
      </c>
      <c r="E333">
        <f t="shared" si="208"/>
        <v>9491.1341127002015</v>
      </c>
      <c r="F333">
        <f t="shared" si="209"/>
        <v>9491</v>
      </c>
      <c r="G333">
        <f t="shared" si="226"/>
        <v>0.23255220000282861</v>
      </c>
      <c r="K333">
        <f>+C333-(C$7+F333*C$8)</f>
        <v>0.23255220000282861</v>
      </c>
      <c r="O333">
        <f t="shared" ca="1" si="235"/>
        <v>0.23015340203293472</v>
      </c>
      <c r="P333">
        <f t="shared" si="210"/>
        <v>0.23594280418344249</v>
      </c>
      <c r="Q333" s="2">
        <f t="shared" si="211"/>
        <v>41107.5236</v>
      </c>
      <c r="R333">
        <f>+(P333-G333)^2</f>
        <v>1.1496196709596296E-5</v>
      </c>
      <c r="S333" s="6">
        <f>S$18</f>
        <v>1</v>
      </c>
      <c r="Z333">
        <f t="shared" si="212"/>
        <v>9491</v>
      </c>
      <c r="AA333" s="141">
        <f t="shared" si="213"/>
        <v>0.23283257786252856</v>
      </c>
      <c r="AB333" s="141">
        <f t="shared" si="227"/>
        <v>0.23566242632374254</v>
      </c>
      <c r="AC333" s="141">
        <f t="shared" si="228"/>
        <v>-3.3906041806138765E-3</v>
      </c>
      <c r="AD333" s="141">
        <f t="shared" si="229"/>
        <v>-2.8037785969994844E-4</v>
      </c>
      <c r="AE333" s="141">
        <f t="shared" si="230"/>
        <v>7.8611744209923974E-8</v>
      </c>
      <c r="AF333">
        <f t="shared" si="231"/>
        <v>-3.3906041806138765E-3</v>
      </c>
      <c r="AG333" s="153"/>
      <c r="AH333">
        <f t="shared" si="214"/>
        <v>-3.1102263209139267E-3</v>
      </c>
      <c r="AI333">
        <f t="shared" si="215"/>
        <v>0.62263478985240051</v>
      </c>
      <c r="AJ333">
        <f t="shared" si="216"/>
        <v>-0.61301618497737609</v>
      </c>
      <c r="AK333">
        <f t="shared" si="217"/>
        <v>-0.45777862919280887</v>
      </c>
      <c r="AL333">
        <f t="shared" si="218"/>
        <v>0.88138915292986941</v>
      </c>
      <c r="AM333">
        <f t="shared" si="219"/>
        <v>0.47162932340148778</v>
      </c>
      <c r="AN333" s="141">
        <f t="shared" si="236"/>
        <v>14.068351915476882</v>
      </c>
      <c r="AO333" s="141">
        <f t="shared" si="236"/>
        <v>14.068351911462393</v>
      </c>
      <c r="AP333" s="141">
        <f t="shared" si="236"/>
        <v>14.068352009872527</v>
      </c>
      <c r="AQ333" s="141">
        <f t="shared" si="236"/>
        <v>14.06834959751237</v>
      </c>
      <c r="AR333" s="141">
        <f t="shared" si="236"/>
        <v>14.068408756847846</v>
      </c>
      <c r="AS333" s="141">
        <f t="shared" si="236"/>
        <v>14.066972324289857</v>
      </c>
      <c r="AT333" s="141">
        <f t="shared" si="236"/>
        <v>14.146267126722845</v>
      </c>
      <c r="AU333" s="141">
        <f t="shared" si="220"/>
        <v>14.660214794537406</v>
      </c>
    </row>
    <row r="334" spans="1:48" x14ac:dyDescent="0.2">
      <c r="A334" s="15" t="s">
        <v>273</v>
      </c>
      <c r="B334" s="25" t="s">
        <v>173</v>
      </c>
      <c r="C334" s="15">
        <v>56416.479500000001</v>
      </c>
      <c r="D334" s="15">
        <v>2.0000000000000001E-4</v>
      </c>
      <c r="E334" s="19">
        <f t="shared" si="208"/>
        <v>9658.6398384595959</v>
      </c>
      <c r="F334">
        <f t="shared" si="209"/>
        <v>9658.5</v>
      </c>
      <c r="G334">
        <f t="shared" si="226"/>
        <v>0.24248070000612643</v>
      </c>
      <c r="K334">
        <f>+G334</f>
        <v>0.24248070000612643</v>
      </c>
      <c r="O334">
        <f t="shared" ca="1" si="235"/>
        <v>0.24190348782082099</v>
      </c>
      <c r="P334">
        <f t="shared" si="210"/>
        <v>0.24129317936966557</v>
      </c>
      <c r="Q334" s="2">
        <f t="shared" si="211"/>
        <v>41397.979500000001</v>
      </c>
      <c r="Z334">
        <f t="shared" si="212"/>
        <v>9658.5</v>
      </c>
      <c r="AA334" s="141">
        <f t="shared" si="213"/>
        <v>0.2432887170211861</v>
      </c>
      <c r="AB334" s="141">
        <f t="shared" si="227"/>
        <v>-9999</v>
      </c>
      <c r="AC334" s="141">
        <f t="shared" si="228"/>
        <v>1.1875206364608537E-3</v>
      </c>
      <c r="AD334" s="141">
        <f t="shared" si="229"/>
        <v>-9999</v>
      </c>
      <c r="AE334" s="141">
        <f t="shared" si="230"/>
        <v>0</v>
      </c>
      <c r="AF334">
        <f t="shared" si="231"/>
        <v>-9999</v>
      </c>
      <c r="AG334" s="153"/>
      <c r="AH334">
        <f t="shared" si="214"/>
        <v>1.9955376515205319E-3</v>
      </c>
      <c r="AI334">
        <f t="shared" si="215"/>
        <v>0.65000566617709465</v>
      </c>
      <c r="AJ334">
        <f t="shared" si="216"/>
        <v>-0.5658426573158476</v>
      </c>
      <c r="AK334">
        <f t="shared" si="217"/>
        <v>-0.47903000059208173</v>
      </c>
      <c r="AL334">
        <f t="shared" si="218"/>
        <v>0.93980682999623655</v>
      </c>
      <c r="AM334">
        <f t="shared" si="219"/>
        <v>0.50784439633817036</v>
      </c>
      <c r="AN334" s="141">
        <f t="shared" si="236"/>
        <v>14.142279265433514</v>
      </c>
      <c r="AO334" s="141">
        <f t="shared" si="236"/>
        <v>14.142279265433904</v>
      </c>
      <c r="AP334" s="141">
        <f t="shared" si="236"/>
        <v>14.142279265562912</v>
      </c>
      <c r="AQ334" s="141">
        <f t="shared" si="236"/>
        <v>14.142279308097988</v>
      </c>
      <c r="AR334" s="141">
        <f t="shared" si="236"/>
        <v>14.142293313075575</v>
      </c>
      <c r="AS334" s="141">
        <f t="shared" si="236"/>
        <v>14.145739755554972</v>
      </c>
      <c r="AT334" s="141">
        <f t="shared" si="236"/>
        <v>14.245349298742649</v>
      </c>
      <c r="AU334" s="141">
        <f t="shared" si="220"/>
        <v>14.73553854797991</v>
      </c>
    </row>
    <row r="335" spans="1:48" x14ac:dyDescent="0.2">
      <c r="A335" s="24" t="s">
        <v>272</v>
      </c>
      <c r="B335" s="25" t="s">
        <v>84</v>
      </c>
      <c r="C335" s="15">
        <v>56460.6944</v>
      </c>
      <c r="D335" s="15">
        <v>1E-4</v>
      </c>
      <c r="E335" s="19">
        <f t="shared" si="208"/>
        <v>9684.138542097151</v>
      </c>
      <c r="F335">
        <f t="shared" si="209"/>
        <v>9684</v>
      </c>
      <c r="G335">
        <f t="shared" si="226"/>
        <v>0.24023280000255909</v>
      </c>
      <c r="K335">
        <f>+G335</f>
        <v>0.24023280000255909</v>
      </c>
      <c r="O335">
        <f t="shared" ca="1" si="235"/>
        <v>0.24369230685121562</v>
      </c>
      <c r="P335">
        <f t="shared" si="210"/>
        <v>0.24211176378462176</v>
      </c>
      <c r="Q335" s="2">
        <f t="shared" si="211"/>
        <v>41442.1944</v>
      </c>
      <c r="Z335">
        <f t="shared" si="212"/>
        <v>9684</v>
      </c>
      <c r="AA335" s="141">
        <f t="shared" si="213"/>
        <v>0.24490414988552964</v>
      </c>
      <c r="AB335" s="141">
        <f t="shared" si="227"/>
        <v>-9999</v>
      </c>
      <c r="AC335" s="141">
        <f t="shared" si="228"/>
        <v>-1.8789637820626759E-3</v>
      </c>
      <c r="AD335" s="141">
        <f t="shared" si="229"/>
        <v>-9999</v>
      </c>
      <c r="AE335" s="141">
        <f t="shared" si="230"/>
        <v>0</v>
      </c>
      <c r="AF335">
        <f t="shared" si="231"/>
        <v>-9999</v>
      </c>
      <c r="AG335" s="153"/>
      <c r="AH335">
        <f t="shared" si="214"/>
        <v>2.7923861009078749E-3</v>
      </c>
      <c r="AI335">
        <f t="shared" si="215"/>
        <v>0.65450058390797694</v>
      </c>
      <c r="AJ335">
        <f t="shared" si="216"/>
        <v>-0.55810754021384157</v>
      </c>
      <c r="AK335">
        <f t="shared" si="217"/>
        <v>-0.48228200117302772</v>
      </c>
      <c r="AL335">
        <f t="shared" si="218"/>
        <v>0.94915839320405815</v>
      </c>
      <c r="AM335">
        <f t="shared" si="219"/>
        <v>0.51374013255068629</v>
      </c>
      <c r="AN335" s="141">
        <f t="shared" si="236"/>
        <v>14.15382098247253</v>
      </c>
      <c r="AO335" s="141">
        <f t="shared" si="236"/>
        <v>14.153820982520038</v>
      </c>
      <c r="AP335" s="141">
        <f t="shared" si="236"/>
        <v>14.153820987328658</v>
      </c>
      <c r="AQ335" s="141">
        <f t="shared" si="236"/>
        <v>14.15382147403179</v>
      </c>
      <c r="AR335" s="141">
        <f t="shared" si="236"/>
        <v>14.153870662210945</v>
      </c>
      <c r="AS335" s="141">
        <f t="shared" si="236"/>
        <v>14.158258306208584</v>
      </c>
      <c r="AT335" s="141">
        <f t="shared" si="236"/>
        <v>14.26068081880536</v>
      </c>
      <c r="AU335" s="141">
        <f t="shared" si="220"/>
        <v>14.747005746265184</v>
      </c>
    </row>
    <row r="336" spans="1:48" x14ac:dyDescent="0.2">
      <c r="A336" s="72" t="s">
        <v>274</v>
      </c>
      <c r="B336" s="70" t="s">
        <v>84</v>
      </c>
      <c r="C336" s="72">
        <v>56814.445500000002</v>
      </c>
      <c r="D336" s="72">
        <v>4.0000000000000002E-4</v>
      </c>
      <c r="E336" s="19">
        <f t="shared" si="208"/>
        <v>9888.1465679065223</v>
      </c>
      <c r="F336">
        <f t="shared" si="209"/>
        <v>9888</v>
      </c>
      <c r="G336">
        <f t="shared" si="226"/>
        <v>0.25414960000489373</v>
      </c>
      <c r="J336">
        <f>+G336</f>
        <v>0.25414960000489373</v>
      </c>
      <c r="O336">
        <f t="shared" ca="1" si="235"/>
        <v>0.25800285909437265</v>
      </c>
      <c r="P336">
        <f t="shared" si="210"/>
        <v>0.24869896356990839</v>
      </c>
      <c r="Q336" s="2">
        <f t="shared" si="211"/>
        <v>41795.945500000002</v>
      </c>
      <c r="R336">
        <f t="shared" ref="R336:R353" si="237">+(P336-G336)^2</f>
        <v>2.9709437546389633E-5</v>
      </c>
      <c r="S336" s="6">
        <f t="shared" ref="S336:S353" si="238">S$17</f>
        <v>1</v>
      </c>
      <c r="Z336">
        <f t="shared" si="212"/>
        <v>9888</v>
      </c>
      <c r="AA336" s="141">
        <f t="shared" si="213"/>
        <v>0.2580520023597106</v>
      </c>
      <c r="AB336" s="141">
        <f t="shared" si="227"/>
        <v>0.2447965612150915</v>
      </c>
      <c r="AC336" s="141">
        <f t="shared" si="228"/>
        <v>5.4506364349853342E-3</v>
      </c>
      <c r="AD336" s="141">
        <f t="shared" si="229"/>
        <v>-3.9024023548168696E-3</v>
      </c>
      <c r="AE336" s="141">
        <f t="shared" si="230"/>
        <v>1.522874413888025E-5</v>
      </c>
      <c r="AF336">
        <f t="shared" si="231"/>
        <v>5.4506364349853342E-3</v>
      </c>
      <c r="AG336" s="153"/>
      <c r="AH336">
        <f t="shared" si="214"/>
        <v>9.3530387898022212E-3</v>
      </c>
      <c r="AI336">
        <f t="shared" si="215"/>
        <v>0.69406740170749859</v>
      </c>
      <c r="AJ336">
        <f t="shared" si="216"/>
        <v>-0.49014835660438227</v>
      </c>
      <c r="AK336">
        <f t="shared" si="217"/>
        <v>-0.50830209568463136</v>
      </c>
      <c r="AL336">
        <f t="shared" si="218"/>
        <v>1.0290017824302611</v>
      </c>
      <c r="AM336">
        <f t="shared" si="219"/>
        <v>0.56528281006190395</v>
      </c>
      <c r="AN336" s="141">
        <f t="shared" si="236"/>
        <v>14.249195277793989</v>
      </c>
      <c r="AO336" s="141">
        <f t="shared" si="236"/>
        <v>14.249195557858487</v>
      </c>
      <c r="AP336" s="141">
        <f t="shared" si="236"/>
        <v>14.249199780454449</v>
      </c>
      <c r="AQ336" s="141">
        <f t="shared" si="236"/>
        <v>14.249263426293849</v>
      </c>
      <c r="AR336" s="141">
        <f t="shared" si="236"/>
        <v>14.250218417728894</v>
      </c>
      <c r="AS336" s="141">
        <f t="shared" si="236"/>
        <v>14.263688895157321</v>
      </c>
      <c r="AT336" s="141">
        <f t="shared" si="236"/>
        <v>14.38559072510848</v>
      </c>
      <c r="AU336" s="141">
        <f t="shared" si="220"/>
        <v>14.838743332547399</v>
      </c>
    </row>
    <row r="337" spans="1:48" x14ac:dyDescent="0.2">
      <c r="A337" s="156" t="s">
        <v>4</v>
      </c>
      <c r="B337" s="157" t="s">
        <v>84</v>
      </c>
      <c r="C337" s="158">
        <v>57100.569539999997</v>
      </c>
      <c r="D337" s="158">
        <v>2.9999999999999997E-4</v>
      </c>
      <c r="E337">
        <f t="shared" si="208"/>
        <v>10053.154112863982</v>
      </c>
      <c r="F337">
        <f t="shared" si="209"/>
        <v>10053</v>
      </c>
      <c r="G337">
        <f t="shared" ref="G337:G353" si="239">+C337-(C$7+F337*C$8)</f>
        <v>0.26723260000289883</v>
      </c>
      <c r="K337">
        <f>+C337-(C$7+F337*C$8)</f>
        <v>0.26723260000289883</v>
      </c>
      <c r="O337">
        <f t="shared" ca="1" si="235"/>
        <v>0.26957757046751435</v>
      </c>
      <c r="P337">
        <f t="shared" si="210"/>
        <v>0.2540769453281993</v>
      </c>
      <c r="Q337" s="2">
        <f t="shared" si="211"/>
        <v>42082.069539999997</v>
      </c>
      <c r="R337">
        <f t="shared" si="237"/>
        <v>1.7307124991994372E-4</v>
      </c>
      <c r="S337" s="6">
        <f t="shared" si="238"/>
        <v>1</v>
      </c>
      <c r="Z337">
        <f t="shared" si="212"/>
        <v>10053</v>
      </c>
      <c r="AA337" s="141">
        <f t="shared" si="213"/>
        <v>0.2689754398968795</v>
      </c>
      <c r="AB337" s="141">
        <f t="shared" ref="AB337:AB353" si="240">IF(S337&lt;&gt;0,G337-AH337, -9999)</f>
        <v>0.25233410543421864</v>
      </c>
      <c r="AC337" s="141">
        <f t="shared" ref="AC337:AC353" si="241">+G337-P337</f>
        <v>1.3155654674699535E-2</v>
      </c>
      <c r="AD337" s="141">
        <f t="shared" ref="AD337:AD353" si="242">IF(S337&lt;&gt;0,G337-AA337, -9999)</f>
        <v>-1.7428398939806633E-3</v>
      </c>
      <c r="AE337" s="141">
        <f t="shared" ref="AE337:AE353" si="243">+(G337-AA337)^2*S337</f>
        <v>3.0374908960505299E-6</v>
      </c>
      <c r="AF337">
        <f t="shared" ref="AF337:AF353" si="244">IF(S337&lt;&gt;0,G337-P337, -9999)</f>
        <v>1.3155654674699535E-2</v>
      </c>
      <c r="AG337" s="153"/>
      <c r="AH337">
        <f t="shared" si="214"/>
        <v>1.4898494568680178E-2</v>
      </c>
      <c r="AI337">
        <f t="shared" si="215"/>
        <v>0.73152756168038757</v>
      </c>
      <c r="AJ337">
        <f t="shared" si="216"/>
        <v>-0.42600125756513479</v>
      </c>
      <c r="AK337">
        <f t="shared" si="217"/>
        <v>-0.52904472876885467</v>
      </c>
      <c r="AL337">
        <f t="shared" si="218"/>
        <v>1.1011934325557662</v>
      </c>
      <c r="AM337">
        <f t="shared" si="219"/>
        <v>0.61392653460074131</v>
      </c>
      <c r="AN337" s="141">
        <f t="shared" si="236"/>
        <v>14.330758776663293</v>
      </c>
      <c r="AO337" s="141">
        <f t="shared" si="236"/>
        <v>14.330762868792679</v>
      </c>
      <c r="AP337" s="141">
        <f t="shared" si="236"/>
        <v>14.330798717992169</v>
      </c>
      <c r="AQ337" s="141">
        <f t="shared" si="236"/>
        <v>14.331112496025879</v>
      </c>
      <c r="AR337" s="141">
        <f t="shared" si="236"/>
        <v>14.3338378098442</v>
      </c>
      <c r="AS337" s="141">
        <f t="shared" si="236"/>
        <v>14.356104277370747</v>
      </c>
      <c r="AT337" s="141">
        <f t="shared" si="236"/>
        <v>14.489422624044963</v>
      </c>
      <c r="AU337" s="141">
        <f t="shared" si="220"/>
        <v>14.912942850863896</v>
      </c>
    </row>
    <row r="338" spans="1:48" x14ac:dyDescent="0.2">
      <c r="A338" s="156" t="s">
        <v>4</v>
      </c>
      <c r="B338" s="157" t="s">
        <v>84</v>
      </c>
      <c r="C338" s="158">
        <v>57100.569940000001</v>
      </c>
      <c r="D338" s="158">
        <v>1E-4</v>
      </c>
      <c r="E338">
        <f t="shared" si="208"/>
        <v>10053.15434354372</v>
      </c>
      <c r="F338">
        <f t="shared" si="209"/>
        <v>10053</v>
      </c>
      <c r="G338">
        <f t="shared" si="239"/>
        <v>0.2676326000073459</v>
      </c>
      <c r="K338">
        <f>+C338-(C$7+F338*C$8)</f>
        <v>0.2676326000073459</v>
      </c>
      <c r="O338">
        <f t="shared" ca="1" si="235"/>
        <v>0.26957757046751435</v>
      </c>
      <c r="P338">
        <f t="shared" si="210"/>
        <v>0.2540769453281993</v>
      </c>
      <c r="Q338" s="2">
        <f t="shared" si="211"/>
        <v>42082.069940000001</v>
      </c>
      <c r="R338">
        <f t="shared" si="237"/>
        <v>1.8375577378026913E-4</v>
      </c>
      <c r="S338" s="6">
        <f t="shared" si="238"/>
        <v>1</v>
      </c>
      <c r="Z338">
        <f t="shared" si="212"/>
        <v>10053</v>
      </c>
      <c r="AA338" s="141">
        <f t="shared" si="213"/>
        <v>0.2689754398968795</v>
      </c>
      <c r="AB338" s="141">
        <f t="shared" si="240"/>
        <v>0.2527341054386657</v>
      </c>
      <c r="AC338" s="141">
        <f t="shared" si="241"/>
        <v>1.35556546791466E-2</v>
      </c>
      <c r="AD338" s="141">
        <f t="shared" si="242"/>
        <v>-1.342839889533598E-3</v>
      </c>
      <c r="AE338" s="141">
        <f t="shared" si="243"/>
        <v>1.8032189689226058E-6</v>
      </c>
      <c r="AF338">
        <f t="shared" si="244"/>
        <v>1.35556546791466E-2</v>
      </c>
      <c r="AG338" s="153"/>
      <c r="AH338">
        <f t="shared" si="214"/>
        <v>1.4898494568680178E-2</v>
      </c>
      <c r="AI338">
        <f t="shared" si="215"/>
        <v>0.73152756168038757</v>
      </c>
      <c r="AJ338">
        <f t="shared" si="216"/>
        <v>-0.42600125756513479</v>
      </c>
      <c r="AK338">
        <f t="shared" si="217"/>
        <v>-0.52904472876885467</v>
      </c>
      <c r="AL338">
        <f t="shared" si="218"/>
        <v>1.1011934325557662</v>
      </c>
      <c r="AM338">
        <f t="shared" si="219"/>
        <v>0.61392653460074131</v>
      </c>
      <c r="AN338" s="141">
        <f t="shared" si="236"/>
        <v>14.330758776663293</v>
      </c>
      <c r="AO338" s="141">
        <f t="shared" si="236"/>
        <v>14.330762868792679</v>
      </c>
      <c r="AP338" s="141">
        <f t="shared" si="236"/>
        <v>14.330798717992169</v>
      </c>
      <c r="AQ338" s="141">
        <f t="shared" si="236"/>
        <v>14.331112496025879</v>
      </c>
      <c r="AR338" s="141">
        <f t="shared" si="236"/>
        <v>14.3338378098442</v>
      </c>
      <c r="AS338" s="141">
        <f t="shared" si="236"/>
        <v>14.356104277370747</v>
      </c>
      <c r="AT338" s="141">
        <f t="shared" si="236"/>
        <v>14.489422624044963</v>
      </c>
      <c r="AU338" s="141">
        <f t="shared" si="220"/>
        <v>14.912942850863896</v>
      </c>
    </row>
    <row r="339" spans="1:48" x14ac:dyDescent="0.2">
      <c r="A339" s="156" t="s">
        <v>4</v>
      </c>
      <c r="B339" s="157" t="s">
        <v>84</v>
      </c>
      <c r="C339" s="158">
        <v>57100.570050000002</v>
      </c>
      <c r="D339" s="158">
        <v>1E-4</v>
      </c>
      <c r="E339">
        <f t="shared" si="208"/>
        <v>10053.154406980648</v>
      </c>
      <c r="F339">
        <f t="shared" si="209"/>
        <v>10053</v>
      </c>
      <c r="G339">
        <f t="shared" si="239"/>
        <v>0.26774260000820505</v>
      </c>
      <c r="K339">
        <f>+C339-(C$7+F339*C$8)</f>
        <v>0.26774260000820505</v>
      </c>
      <c r="O339">
        <f t="shared" ca="1" si="235"/>
        <v>0.26957757046751435</v>
      </c>
      <c r="P339">
        <f t="shared" si="210"/>
        <v>0.2540769453281993</v>
      </c>
      <c r="Q339" s="2">
        <f t="shared" si="211"/>
        <v>42082.070050000002</v>
      </c>
      <c r="R339">
        <f t="shared" si="237"/>
        <v>1.8675011783316294E-4</v>
      </c>
      <c r="S339" s="6">
        <f t="shared" si="238"/>
        <v>1</v>
      </c>
      <c r="Z339">
        <f t="shared" si="212"/>
        <v>10053</v>
      </c>
      <c r="AA339" s="141">
        <f t="shared" si="213"/>
        <v>0.2689754398968795</v>
      </c>
      <c r="AB339" s="141">
        <f t="shared" si="240"/>
        <v>0.25284410543952485</v>
      </c>
      <c r="AC339" s="141">
        <f t="shared" si="241"/>
        <v>1.3665654680005745E-2</v>
      </c>
      <c r="AD339" s="141">
        <f t="shared" si="242"/>
        <v>-1.2328398886744529E-3</v>
      </c>
      <c r="AE339" s="141">
        <f t="shared" si="243"/>
        <v>1.5198941911068376E-6</v>
      </c>
      <c r="AF339">
        <f t="shared" si="244"/>
        <v>1.3665654680005745E-2</v>
      </c>
      <c r="AG339" s="153"/>
      <c r="AH339">
        <f t="shared" si="214"/>
        <v>1.4898494568680178E-2</v>
      </c>
      <c r="AI339">
        <f t="shared" si="215"/>
        <v>0.73152756168038757</v>
      </c>
      <c r="AJ339">
        <f t="shared" si="216"/>
        <v>-0.42600125756513479</v>
      </c>
      <c r="AK339">
        <f t="shared" si="217"/>
        <v>-0.52904472876885467</v>
      </c>
      <c r="AL339">
        <f t="shared" si="218"/>
        <v>1.1011934325557662</v>
      </c>
      <c r="AM339">
        <f t="shared" si="219"/>
        <v>0.61392653460074131</v>
      </c>
      <c r="AN339" s="141">
        <f t="shared" si="236"/>
        <v>14.330758776663293</v>
      </c>
      <c r="AO339" s="141">
        <f t="shared" si="236"/>
        <v>14.330762868792679</v>
      </c>
      <c r="AP339" s="141">
        <f t="shared" si="236"/>
        <v>14.330798717992169</v>
      </c>
      <c r="AQ339" s="141">
        <f t="shared" si="236"/>
        <v>14.331112496025879</v>
      </c>
      <c r="AR339" s="141">
        <f t="shared" si="236"/>
        <v>14.3338378098442</v>
      </c>
      <c r="AS339" s="141">
        <f t="shared" si="236"/>
        <v>14.356104277370747</v>
      </c>
      <c r="AT339" s="141">
        <f t="shared" si="236"/>
        <v>14.489422624044963</v>
      </c>
      <c r="AU339" s="141">
        <f t="shared" si="220"/>
        <v>14.912942850863896</v>
      </c>
      <c r="AV339" s="141"/>
    </row>
    <row r="340" spans="1:48" x14ac:dyDescent="0.2">
      <c r="A340" s="126" t="s">
        <v>1241</v>
      </c>
      <c r="B340" s="127" t="s">
        <v>84</v>
      </c>
      <c r="C340" s="128">
        <v>57164.729500000001</v>
      </c>
      <c r="D340" s="128">
        <v>1E-4</v>
      </c>
      <c r="E340">
        <f t="shared" si="208"/>
        <v>10090.155119435012</v>
      </c>
      <c r="F340">
        <f t="shared" si="209"/>
        <v>10090</v>
      </c>
      <c r="G340">
        <f t="shared" si="239"/>
        <v>0.26897800000733696</v>
      </c>
      <c r="J340">
        <f>+C340-(C$7+F340*C$8)</f>
        <v>0.26897800000733696</v>
      </c>
      <c r="O340">
        <f t="shared" ca="1" si="235"/>
        <v>0.27217311180573406</v>
      </c>
      <c r="P340">
        <f t="shared" si="210"/>
        <v>0.255289067019905</v>
      </c>
      <c r="Q340" s="2">
        <f t="shared" si="211"/>
        <v>42146.229500000001</v>
      </c>
      <c r="R340">
        <f t="shared" si="237"/>
        <v>1.8738688633440279E-4</v>
      </c>
      <c r="S340" s="6">
        <f t="shared" si="238"/>
        <v>1</v>
      </c>
      <c r="Z340">
        <f t="shared" si="212"/>
        <v>10090</v>
      </c>
      <c r="AA340" s="141">
        <f t="shared" si="213"/>
        <v>0.27145976384958731</v>
      </c>
      <c r="AB340" s="141">
        <f t="shared" si="240"/>
        <v>0.25280730317765465</v>
      </c>
      <c r="AC340" s="141">
        <f t="shared" si="241"/>
        <v>1.3688932987431957E-2</v>
      </c>
      <c r="AD340" s="141">
        <f t="shared" si="242"/>
        <v>-2.4817638422503507E-3</v>
      </c>
      <c r="AE340" s="141">
        <f t="shared" si="243"/>
        <v>6.1591517687012236E-6</v>
      </c>
      <c r="AF340">
        <f t="shared" si="244"/>
        <v>1.3688932987431957E-2</v>
      </c>
      <c r="AG340" s="153"/>
      <c r="AH340">
        <f t="shared" si="214"/>
        <v>1.6170696829682307E-2</v>
      </c>
      <c r="AI340">
        <f t="shared" si="215"/>
        <v>0.74071032352988131</v>
      </c>
      <c r="AJ340">
        <f t="shared" si="216"/>
        <v>-0.41030270660586682</v>
      </c>
      <c r="AK340">
        <f t="shared" si="217"/>
        <v>-0.53360532123603333</v>
      </c>
      <c r="AL340">
        <f t="shared" si="218"/>
        <v>1.1184757604307729</v>
      </c>
      <c r="AM340">
        <f t="shared" si="219"/>
        <v>0.62588835894238637</v>
      </c>
      <c r="AN340" s="141">
        <f t="shared" si="236"/>
        <v>14.349658816747564</v>
      </c>
      <c r="AO340" s="141">
        <f t="shared" si="236"/>
        <v>14.349665289621329</v>
      </c>
      <c r="AP340" s="141">
        <f t="shared" si="236"/>
        <v>14.349717016075108</v>
      </c>
      <c r="AQ340" s="141">
        <f t="shared" si="236"/>
        <v>14.350129931360314</v>
      </c>
      <c r="AR340" s="141">
        <f t="shared" si="236"/>
        <v>14.35339825805214</v>
      </c>
      <c r="AS340" s="141">
        <f t="shared" si="236"/>
        <v>14.377730236298852</v>
      </c>
      <c r="AT340" s="141">
        <f t="shared" si="236"/>
        <v>14.513032101778048</v>
      </c>
      <c r="AU340" s="141">
        <f t="shared" si="220"/>
        <v>14.929581530728804</v>
      </c>
    </row>
    <row r="341" spans="1:48" x14ac:dyDescent="0.2">
      <c r="A341" s="19" t="s">
        <v>1237</v>
      </c>
      <c r="B341" s="25" t="s">
        <v>173</v>
      </c>
      <c r="C341" s="15">
        <v>57179.467700000001</v>
      </c>
      <c r="D341" s="15" t="s">
        <v>163</v>
      </c>
      <c r="E341">
        <f t="shared" ref="E341:E353" si="245">+(C341-C$7)/C$8</f>
        <v>10098.654629644263</v>
      </c>
      <c r="F341">
        <f t="shared" ref="F341:F353" si="246">ROUND(2*E341,0)/2</f>
        <v>10098.5</v>
      </c>
      <c r="G341">
        <f t="shared" si="239"/>
        <v>0.26812870000867406</v>
      </c>
      <c r="J341">
        <f>+C341-(C$7+F341*C$8)</f>
        <v>0.26812870000867406</v>
      </c>
      <c r="O341">
        <f t="shared" ca="1" si="235"/>
        <v>0.2727693848158656</v>
      </c>
      <c r="P341">
        <f t="shared" ref="P341:P353" si="247">+D$11+D$12*F341+D$13*F341^2</f>
        <v>0.2555678456480438</v>
      </c>
      <c r="Q341" s="2">
        <f t="shared" ref="Q341:Q353" si="248">+C341-15018.5</f>
        <v>42160.967700000001</v>
      </c>
      <c r="R341">
        <f t="shared" si="237"/>
        <v>1.5777506226896418E-4</v>
      </c>
      <c r="S341" s="6">
        <f t="shared" si="238"/>
        <v>1</v>
      </c>
      <c r="Z341">
        <f t="shared" ref="Z341:Z353" si="249">F341</f>
        <v>10098.5</v>
      </c>
      <c r="AA341" s="141">
        <f t="shared" ref="AA341:AA353" si="250">AB$3+AB$4*Z341+AB$5*Z341^2+AH341</f>
        <v>0.27203226036621542</v>
      </c>
      <c r="AB341" s="141">
        <f t="shared" si="240"/>
        <v>0.25166428529050244</v>
      </c>
      <c r="AC341" s="141">
        <f t="shared" si="241"/>
        <v>1.2560854360630258E-2</v>
      </c>
      <c r="AD341" s="141">
        <f t="shared" si="242"/>
        <v>-3.903560357541358E-3</v>
      </c>
      <c r="AE341" s="141">
        <f t="shared" si="243"/>
        <v>1.5237783464968415E-5</v>
      </c>
      <c r="AF341">
        <f t="shared" si="244"/>
        <v>1.2560854360630258E-2</v>
      </c>
      <c r="AG341" s="153"/>
      <c r="AH341">
        <f t="shared" ref="AH341:AH353" si="251">$AB$6*($AB$11/AI341*AJ341+$AB$12)</f>
        <v>1.6464414718171599E-2</v>
      </c>
      <c r="AI341">
        <f t="shared" ref="AI341:AI353" si="252">1+$AB$7*COS(AL341)</f>
        <v>0.74286386050323427</v>
      </c>
      <c r="AJ341">
        <f t="shared" ref="AJ341:AJ353" si="253">SIN(AL341+RADIANS($AB$9))</f>
        <v>-0.40662250655551729</v>
      </c>
      <c r="AK341">
        <f t="shared" ref="AK341:AK353" si="254">$AB$7*SIN(AL341)</f>
        <v>-0.53464640739472757</v>
      </c>
      <c r="AL341">
        <f t="shared" ref="AL341:AL353" si="255">2*ATAN(AM341)</f>
        <v>1.1225076454224694</v>
      </c>
      <c r="AM341">
        <f t="shared" ref="AM341:AM353" si="256">SQRT((1+$AB$7)/(1-$AB$7))*TAN(AN341/2)</f>
        <v>0.62869756750564776</v>
      </c>
      <c r="AN341" s="141">
        <f t="shared" ref="AN341:AT350" si="257">$AU341+$AB$7*SIN(AO341)</f>
        <v>14.354034323365138</v>
      </c>
      <c r="AO341" s="141">
        <f t="shared" si="257"/>
        <v>14.354041478692311</v>
      </c>
      <c r="AP341" s="141">
        <f t="shared" si="257"/>
        <v>14.354097522200606</v>
      </c>
      <c r="AQ341" s="141">
        <f t="shared" si="257"/>
        <v>14.35453598640523</v>
      </c>
      <c r="AR341" s="141">
        <f t="shared" si="257"/>
        <v>14.357936790635721</v>
      </c>
      <c r="AS341" s="141">
        <f t="shared" si="257"/>
        <v>14.382745526147117</v>
      </c>
      <c r="AT341" s="141">
        <f t="shared" si="257"/>
        <v>14.5184722602315</v>
      </c>
      <c r="AU341" s="141">
        <f t="shared" ref="AU341:AU353" si="258">RADIANS($AB$9)+$AB$18*(F341-AB$15)</f>
        <v>14.93340393015723</v>
      </c>
    </row>
    <row r="342" spans="1:48" x14ac:dyDescent="0.2">
      <c r="A342" s="15" t="s">
        <v>1237</v>
      </c>
      <c r="B342" s="25"/>
      <c r="C342" s="15">
        <v>57179.467700000001</v>
      </c>
      <c r="D342" s="15">
        <v>3.04E-2</v>
      </c>
      <c r="E342">
        <f t="shared" si="245"/>
        <v>10098.654629644263</v>
      </c>
      <c r="F342">
        <f t="shared" si="246"/>
        <v>10098.5</v>
      </c>
      <c r="G342">
        <f t="shared" si="239"/>
        <v>0.26812870000867406</v>
      </c>
      <c r="J342">
        <f>+C342-(C$7+F342*C$8)</f>
        <v>0.26812870000867406</v>
      </c>
      <c r="O342">
        <f t="shared" ca="1" si="235"/>
        <v>0.2727693848158656</v>
      </c>
      <c r="P342">
        <f t="shared" si="247"/>
        <v>0.2555678456480438</v>
      </c>
      <c r="Q342" s="2">
        <f t="shared" si="248"/>
        <v>42160.967700000001</v>
      </c>
      <c r="R342">
        <f t="shared" si="237"/>
        <v>1.5777506226896418E-4</v>
      </c>
      <c r="S342" s="6">
        <f t="shared" si="238"/>
        <v>1</v>
      </c>
      <c r="Z342">
        <f t="shared" si="249"/>
        <v>10098.5</v>
      </c>
      <c r="AA342" s="141">
        <f t="shared" si="250"/>
        <v>0.27203226036621542</v>
      </c>
      <c r="AB342" s="141">
        <f t="shared" si="240"/>
        <v>0.25166428529050244</v>
      </c>
      <c r="AC342" s="141">
        <f t="shared" si="241"/>
        <v>1.2560854360630258E-2</v>
      </c>
      <c r="AD342" s="141">
        <f t="shared" si="242"/>
        <v>-3.903560357541358E-3</v>
      </c>
      <c r="AE342" s="141">
        <f t="shared" si="243"/>
        <v>1.5237783464968415E-5</v>
      </c>
      <c r="AF342">
        <f t="shared" si="244"/>
        <v>1.2560854360630258E-2</v>
      </c>
      <c r="AG342" s="153"/>
      <c r="AH342">
        <f t="shared" si="251"/>
        <v>1.6464414718171599E-2</v>
      </c>
      <c r="AI342">
        <f t="shared" si="252"/>
        <v>0.74286386050323427</v>
      </c>
      <c r="AJ342">
        <f t="shared" si="253"/>
        <v>-0.40662250655551729</v>
      </c>
      <c r="AK342">
        <f t="shared" si="254"/>
        <v>-0.53464640739472757</v>
      </c>
      <c r="AL342">
        <f t="shared" si="255"/>
        <v>1.1225076454224694</v>
      </c>
      <c r="AM342">
        <f t="shared" si="256"/>
        <v>0.62869756750564776</v>
      </c>
      <c r="AN342" s="141">
        <f t="shared" si="257"/>
        <v>14.354034323365138</v>
      </c>
      <c r="AO342" s="141">
        <f t="shared" si="257"/>
        <v>14.354041478692311</v>
      </c>
      <c r="AP342" s="141">
        <f t="shared" si="257"/>
        <v>14.354097522200606</v>
      </c>
      <c r="AQ342" s="141">
        <f t="shared" si="257"/>
        <v>14.35453598640523</v>
      </c>
      <c r="AR342" s="141">
        <f t="shared" si="257"/>
        <v>14.357936790635721</v>
      </c>
      <c r="AS342" s="141">
        <f t="shared" si="257"/>
        <v>14.382745526147117</v>
      </c>
      <c r="AT342" s="141">
        <f t="shared" si="257"/>
        <v>14.5184722602315</v>
      </c>
      <c r="AU342" s="141">
        <f t="shared" si="258"/>
        <v>14.93340393015723</v>
      </c>
    </row>
    <row r="343" spans="1:48" x14ac:dyDescent="0.2">
      <c r="A343" s="126" t="s">
        <v>1239</v>
      </c>
      <c r="B343" s="127" t="s">
        <v>84</v>
      </c>
      <c r="C343" s="128">
        <v>57197.679300000003</v>
      </c>
      <c r="D343" s="128">
        <v>1E-4</v>
      </c>
      <c r="E343">
        <f t="shared" si="245"/>
        <v>10109.157247340238</v>
      </c>
      <c r="F343">
        <f t="shared" si="246"/>
        <v>10109</v>
      </c>
      <c r="G343">
        <f t="shared" si="239"/>
        <v>0.27266780000354629</v>
      </c>
      <c r="J343">
        <f>+C343-(C$7+F343*C$8)</f>
        <v>0.27266780000354629</v>
      </c>
      <c r="O343">
        <f t="shared" ca="1" si="235"/>
        <v>0.27350595735779276</v>
      </c>
      <c r="P343">
        <f t="shared" si="247"/>
        <v>0.25591238340725342</v>
      </c>
      <c r="Q343" s="2">
        <f t="shared" si="248"/>
        <v>42179.179300000003</v>
      </c>
      <c r="R343">
        <f t="shared" si="237"/>
        <v>2.8074398531532658E-4</v>
      </c>
      <c r="S343" s="6">
        <f t="shared" si="238"/>
        <v>1</v>
      </c>
      <c r="Z343">
        <f t="shared" si="249"/>
        <v>10109</v>
      </c>
      <c r="AA343" s="141">
        <f t="shared" si="250"/>
        <v>0.27274037185558098</v>
      </c>
      <c r="AB343" s="141">
        <f t="shared" si="240"/>
        <v>0.25583981155521873</v>
      </c>
      <c r="AC343" s="141">
        <f t="shared" si="241"/>
        <v>1.6755416596292871E-2</v>
      </c>
      <c r="AD343" s="141">
        <f t="shared" si="242"/>
        <v>-7.2571852034686302E-5</v>
      </c>
      <c r="AE343" s="141">
        <f t="shared" si="243"/>
        <v>5.2666737077444027E-9</v>
      </c>
      <c r="AF343">
        <f t="shared" si="244"/>
        <v>1.6755416596292871E-2</v>
      </c>
      <c r="AG343" s="153"/>
      <c r="AH343">
        <f t="shared" si="251"/>
        <v>1.6827988448327551E-2</v>
      </c>
      <c r="AI343">
        <f t="shared" si="252"/>
        <v>0.74554731718074818</v>
      </c>
      <c r="AJ343">
        <f t="shared" si="253"/>
        <v>-0.40203746525369377</v>
      </c>
      <c r="AK343">
        <f t="shared" si="254"/>
        <v>-0.53592873349119319</v>
      </c>
      <c r="AL343">
        <f t="shared" si="255"/>
        <v>1.1275207471752702</v>
      </c>
      <c r="AM343">
        <f t="shared" si="256"/>
        <v>0.6322003865608754</v>
      </c>
      <c r="AN343" s="141">
        <f t="shared" si="257"/>
        <v>14.359456995503637</v>
      </c>
      <c r="AO343" s="141">
        <f t="shared" si="257"/>
        <v>14.359465074305835</v>
      </c>
      <c r="AP343" s="141">
        <f t="shared" si="257"/>
        <v>14.359526831052666</v>
      </c>
      <c r="AQ343" s="141">
        <f t="shared" si="257"/>
        <v>14.359998361693957</v>
      </c>
      <c r="AR343" s="141">
        <f t="shared" si="257"/>
        <v>14.36356679803956</v>
      </c>
      <c r="AS343" s="141">
        <f t="shared" si="257"/>
        <v>14.388965258407937</v>
      </c>
      <c r="AT343" s="141">
        <f t="shared" si="257"/>
        <v>14.525200823358194</v>
      </c>
      <c r="AU343" s="141">
        <f t="shared" si="258"/>
        <v>14.938125717686461</v>
      </c>
    </row>
    <row r="344" spans="1:48" x14ac:dyDescent="0.2">
      <c r="A344" s="126" t="s">
        <v>1240</v>
      </c>
      <c r="B344" s="127" t="s">
        <v>84</v>
      </c>
      <c r="C344" s="128">
        <v>57476.867700000003</v>
      </c>
      <c r="D344" s="128">
        <v>1E-4</v>
      </c>
      <c r="E344">
        <f t="shared" si="245"/>
        <v>10270.165013288886</v>
      </c>
      <c r="F344">
        <f t="shared" si="246"/>
        <v>10270</v>
      </c>
      <c r="G344">
        <f t="shared" si="239"/>
        <v>0.28613400000904221</v>
      </c>
      <c r="K344">
        <f>+C344-(C$7+F344*C$8)</f>
        <v>0.28613400000904221</v>
      </c>
      <c r="O344">
        <f t="shared" ca="1" si="235"/>
        <v>0.28480006966734323</v>
      </c>
      <c r="P344">
        <f t="shared" si="247"/>
        <v>0.26121801599970268</v>
      </c>
      <c r="Q344" s="2">
        <f t="shared" si="248"/>
        <v>42458.367700000003</v>
      </c>
      <c r="R344">
        <f t="shared" si="237"/>
        <v>6.2080625915366327E-4</v>
      </c>
      <c r="S344" s="6">
        <f t="shared" si="238"/>
        <v>1</v>
      </c>
      <c r="Z344">
        <f t="shared" si="249"/>
        <v>10270</v>
      </c>
      <c r="AA344" s="141">
        <f t="shared" si="250"/>
        <v>0.28372132091879537</v>
      </c>
      <c r="AB344" s="141">
        <f t="shared" si="240"/>
        <v>0.26363069508994952</v>
      </c>
      <c r="AC344" s="141">
        <f t="shared" si="241"/>
        <v>2.4915984009339531E-2</v>
      </c>
      <c r="AD344" s="141">
        <f t="shared" si="242"/>
        <v>2.4126790902468387E-3</v>
      </c>
      <c r="AE344" s="141">
        <f t="shared" si="243"/>
        <v>5.8210203925143134E-6</v>
      </c>
      <c r="AF344">
        <f t="shared" si="244"/>
        <v>2.4915984009339531E-2</v>
      </c>
      <c r="AG344" s="153"/>
      <c r="AH344">
        <f t="shared" si="251"/>
        <v>2.250330491909271E-2</v>
      </c>
      <c r="AI344">
        <f t="shared" si="252"/>
        <v>0.79015371028959147</v>
      </c>
      <c r="AJ344">
        <f t="shared" si="253"/>
        <v>-0.32593750036992281</v>
      </c>
      <c r="AK344">
        <f t="shared" si="254"/>
        <v>-0.5549146870196936</v>
      </c>
      <c r="AL344">
        <f t="shared" si="255"/>
        <v>1.2092585193609373</v>
      </c>
      <c r="AM344">
        <f t="shared" si="256"/>
        <v>0.69095440174833345</v>
      </c>
      <c r="AN344" s="141">
        <f t="shared" si="257"/>
        <v>14.44518850580169</v>
      </c>
      <c r="AO344" s="141">
        <f t="shared" si="257"/>
        <v>14.445228051872153</v>
      </c>
      <c r="AP344" s="141">
        <f t="shared" si="257"/>
        <v>14.445447816284554</v>
      </c>
      <c r="AQ344" s="141">
        <f t="shared" si="257"/>
        <v>14.446666332939422</v>
      </c>
      <c r="AR344" s="141">
        <f t="shared" si="257"/>
        <v>14.453340114861032</v>
      </c>
      <c r="AS344" s="141">
        <f t="shared" si="257"/>
        <v>14.487719634264762</v>
      </c>
      <c r="AT344" s="141">
        <f t="shared" si="257"/>
        <v>14.629497659428953</v>
      </c>
      <c r="AU344" s="141">
        <f t="shared" si="258"/>
        <v>15.010526459801348</v>
      </c>
    </row>
    <row r="345" spans="1:48" x14ac:dyDescent="0.2">
      <c r="A345" s="159" t="s">
        <v>3</v>
      </c>
      <c r="B345" s="160" t="s">
        <v>84</v>
      </c>
      <c r="C345" s="134">
        <v>57518.4856</v>
      </c>
      <c r="D345" s="134" t="s">
        <v>2</v>
      </c>
      <c r="E345">
        <f t="shared" si="245"/>
        <v>10294.166028741081</v>
      </c>
      <c r="F345">
        <f t="shared" si="246"/>
        <v>10294</v>
      </c>
      <c r="G345">
        <f t="shared" si="239"/>
        <v>0.2878947999997763</v>
      </c>
      <c r="K345">
        <f>+C345-(C$7+F345*C$8)</f>
        <v>0.2878947999997763</v>
      </c>
      <c r="O345">
        <f t="shared" ca="1" si="235"/>
        <v>0.28648366404889108</v>
      </c>
      <c r="P345">
        <f t="shared" si="247"/>
        <v>0.26201257123263122</v>
      </c>
      <c r="Q345" s="2">
        <f t="shared" si="248"/>
        <v>42499.9856</v>
      </c>
      <c r="R345">
        <f t="shared" si="237"/>
        <v>6.6988976595483212E-4</v>
      </c>
      <c r="S345" s="6">
        <f t="shared" si="238"/>
        <v>1</v>
      </c>
      <c r="Z345">
        <f t="shared" si="249"/>
        <v>10294</v>
      </c>
      <c r="AA345" s="141">
        <f t="shared" si="250"/>
        <v>0.2853774826572123</v>
      </c>
      <c r="AB345" s="141">
        <f t="shared" si="240"/>
        <v>0.26452988857519522</v>
      </c>
      <c r="AC345" s="141">
        <f t="shared" si="241"/>
        <v>2.5882228767145077E-2</v>
      </c>
      <c r="AD345" s="141">
        <f t="shared" si="242"/>
        <v>2.5173173425639961E-3</v>
      </c>
      <c r="AE345" s="141">
        <f t="shared" si="243"/>
        <v>6.3368866031734588E-6</v>
      </c>
      <c r="AF345">
        <f t="shared" si="244"/>
        <v>2.5882228767145077E-2</v>
      </c>
      <c r="AG345" s="153"/>
      <c r="AH345">
        <f t="shared" si="251"/>
        <v>2.3364911424581063E-2</v>
      </c>
      <c r="AI345">
        <f t="shared" si="252"/>
        <v>0.79740609700839626</v>
      </c>
      <c r="AJ345">
        <f t="shared" si="253"/>
        <v>-0.31358451230744477</v>
      </c>
      <c r="AK345">
        <f t="shared" si="254"/>
        <v>-0.55760334077731089</v>
      </c>
      <c r="AL345">
        <f t="shared" si="255"/>
        <v>1.2222961220025255</v>
      </c>
      <c r="AM345">
        <f t="shared" si="256"/>
        <v>0.70062910987092419</v>
      </c>
      <c r="AN345" s="141">
        <f t="shared" si="257"/>
        <v>14.458410629987471</v>
      </c>
      <c r="AO345" s="141">
        <f t="shared" si="257"/>
        <v>14.45845899305246</v>
      </c>
      <c r="AP345" s="141">
        <f t="shared" si="257"/>
        <v>14.458717036663508</v>
      </c>
      <c r="AQ345" s="141">
        <f t="shared" si="257"/>
        <v>14.460090477317111</v>
      </c>
      <c r="AR345" s="141">
        <f t="shared" si="257"/>
        <v>14.467307861762499</v>
      </c>
      <c r="AS345" s="141">
        <f t="shared" si="257"/>
        <v>14.502985737310977</v>
      </c>
      <c r="AT345" s="141">
        <f t="shared" si="257"/>
        <v>14.645220198559912</v>
      </c>
      <c r="AU345" s="141">
        <f t="shared" si="258"/>
        <v>15.021319117011018</v>
      </c>
    </row>
    <row r="346" spans="1:48" x14ac:dyDescent="0.2">
      <c r="A346" s="126" t="s">
        <v>1242</v>
      </c>
      <c r="B346" s="127" t="s">
        <v>84</v>
      </c>
      <c r="C346" s="128">
        <v>57575.711300000003</v>
      </c>
      <c r="D346" s="128">
        <v>8.0000000000000004E-4</v>
      </c>
      <c r="E346">
        <f t="shared" si="245"/>
        <v>10327.168052148387</v>
      </c>
      <c r="F346">
        <f t="shared" si="246"/>
        <v>10327</v>
      </c>
      <c r="G346">
        <f t="shared" si="239"/>
        <v>0.29140340000594733</v>
      </c>
      <c r="K346">
        <f>+C346-(C$7+F346*C$8)</f>
        <v>0.29140340000594733</v>
      </c>
      <c r="O346">
        <f t="shared" ca="1" si="235"/>
        <v>0.28879860632351945</v>
      </c>
      <c r="P346">
        <f t="shared" si="247"/>
        <v>0.26310663246978</v>
      </c>
      <c r="Q346" s="2">
        <f t="shared" si="248"/>
        <v>42557.211300000003</v>
      </c>
      <c r="R346">
        <f t="shared" si="237"/>
        <v>8.0070705299589348E-4</v>
      </c>
      <c r="S346" s="6">
        <f t="shared" si="238"/>
        <v>1</v>
      </c>
      <c r="Z346">
        <f t="shared" si="249"/>
        <v>10327</v>
      </c>
      <c r="AA346" s="141">
        <f t="shared" si="250"/>
        <v>0.28766253420141807</v>
      </c>
      <c r="AB346" s="141">
        <f t="shared" si="240"/>
        <v>0.26684749827430926</v>
      </c>
      <c r="AC346" s="141">
        <f t="shared" si="241"/>
        <v>2.8296767536167333E-2</v>
      </c>
      <c r="AD346" s="141">
        <f t="shared" si="242"/>
        <v>3.7408658045292587E-3</v>
      </c>
      <c r="AE346" s="141">
        <f t="shared" si="243"/>
        <v>1.3994076967496338E-5</v>
      </c>
      <c r="AF346">
        <f t="shared" si="244"/>
        <v>2.8296767536167333E-2</v>
      </c>
      <c r="AG346" s="153"/>
      <c r="AH346">
        <f t="shared" si="251"/>
        <v>2.4555901731638071E-2</v>
      </c>
      <c r="AI346">
        <f t="shared" si="252"/>
        <v>0.80765739121530133</v>
      </c>
      <c r="AJ346">
        <f t="shared" si="253"/>
        <v>-0.29613253542057488</v>
      </c>
      <c r="AK346">
        <f t="shared" si="254"/>
        <v>-0.56122196680216063</v>
      </c>
      <c r="AL346">
        <f t="shared" si="255"/>
        <v>1.2406207116922874</v>
      </c>
      <c r="AM346">
        <f t="shared" si="256"/>
        <v>0.71437764419883776</v>
      </c>
      <c r="AN346" s="141">
        <f t="shared" si="257"/>
        <v>14.476792085877465</v>
      </c>
      <c r="AO346" s="141">
        <f t="shared" si="257"/>
        <v>14.47685510125017</v>
      </c>
      <c r="AP346" s="141">
        <f t="shared" si="257"/>
        <v>14.477173744381936</v>
      </c>
      <c r="AQ346" s="141">
        <f t="shared" si="257"/>
        <v>14.478780618601576</v>
      </c>
      <c r="AR346" s="141">
        <f t="shared" si="257"/>
        <v>14.486775748427503</v>
      </c>
      <c r="AS346" s="141">
        <f t="shared" si="257"/>
        <v>14.524207014626306</v>
      </c>
      <c r="AT346" s="141">
        <f t="shared" si="257"/>
        <v>14.666910102231874</v>
      </c>
      <c r="AU346" s="141">
        <f t="shared" si="258"/>
        <v>15.036159020674319</v>
      </c>
    </row>
    <row r="347" spans="1:48" x14ac:dyDescent="0.2">
      <c r="A347" s="133" t="s">
        <v>1</v>
      </c>
      <c r="B347" s="134" t="s">
        <v>84</v>
      </c>
      <c r="C347" s="134">
        <v>57890.445699999997</v>
      </c>
      <c r="D347" s="134">
        <v>3.5999999999999999E-3</v>
      </c>
      <c r="E347">
        <f t="shared" si="245"/>
        <v>10508.675172828142</v>
      </c>
      <c r="F347">
        <f t="shared" si="246"/>
        <v>10508.5</v>
      </c>
      <c r="G347">
        <f t="shared" si="239"/>
        <v>0.30375069999718107</v>
      </c>
      <c r="K347">
        <f>+C347-(C$7+F347*C$8)</f>
        <v>0.30375069999718107</v>
      </c>
      <c r="O347">
        <f t="shared" ca="1" si="235"/>
        <v>0.30153078883397527</v>
      </c>
      <c r="P347">
        <f t="shared" si="247"/>
        <v>0.2691560044927121</v>
      </c>
      <c r="Q347" s="2">
        <f t="shared" si="248"/>
        <v>42871.945699999997</v>
      </c>
      <c r="R347">
        <f t="shared" si="237"/>
        <v>1.196792957046926E-3</v>
      </c>
      <c r="S347" s="6">
        <f t="shared" si="238"/>
        <v>1</v>
      </c>
      <c r="Z347">
        <f t="shared" si="249"/>
        <v>10508.5</v>
      </c>
      <c r="AA347" s="141">
        <f t="shared" si="250"/>
        <v>0.30038203832337668</v>
      </c>
      <c r="AB347" s="141">
        <f t="shared" si="240"/>
        <v>0.27252466616651649</v>
      </c>
      <c r="AC347" s="141">
        <f t="shared" si="241"/>
        <v>3.4594695504468975E-2</v>
      </c>
      <c r="AD347" s="141">
        <f t="shared" si="242"/>
        <v>3.3686616738043962E-3</v>
      </c>
      <c r="AE347" s="141">
        <f t="shared" si="243"/>
        <v>1.1347881472558636E-5</v>
      </c>
      <c r="AF347">
        <f t="shared" si="244"/>
        <v>3.4594695504468975E-2</v>
      </c>
      <c r="AG347" s="153"/>
      <c r="AH347">
        <f t="shared" si="251"/>
        <v>3.1226033830664572E-2</v>
      </c>
      <c r="AI347">
        <f t="shared" si="252"/>
        <v>0.87043434283974896</v>
      </c>
      <c r="AJ347">
        <f t="shared" si="253"/>
        <v>-0.18948077978034217</v>
      </c>
      <c r="AK347">
        <f t="shared" si="254"/>
        <v>-0.57894603864265404</v>
      </c>
      <c r="AL347">
        <f t="shared" si="255"/>
        <v>1.3506284116050675</v>
      </c>
      <c r="AM347">
        <f t="shared" si="256"/>
        <v>0.8009405837344824</v>
      </c>
      <c r="AN347" s="141">
        <f t="shared" si="257"/>
        <v>14.582406529643421</v>
      </c>
      <c r="AO347" s="141">
        <f t="shared" si="257"/>
        <v>14.582625620788557</v>
      </c>
      <c r="AP347" s="141">
        <f t="shared" si="257"/>
        <v>14.583481943124971</v>
      </c>
      <c r="AQ347" s="141">
        <f t="shared" si="257"/>
        <v>14.586814304826646</v>
      </c>
      <c r="AR347" s="141">
        <f t="shared" si="257"/>
        <v>14.599569135797729</v>
      </c>
      <c r="AS347" s="141">
        <f t="shared" si="257"/>
        <v>14.645649762492612</v>
      </c>
      <c r="AT347" s="141">
        <f t="shared" si="257"/>
        <v>14.787616752309898</v>
      </c>
      <c r="AU347" s="141">
        <f t="shared" si="258"/>
        <v>15.117778490822463</v>
      </c>
    </row>
    <row r="348" spans="1:48" x14ac:dyDescent="0.2">
      <c r="A348" s="129" t="s">
        <v>1243</v>
      </c>
      <c r="B348" s="130" t="s">
        <v>84</v>
      </c>
      <c r="C348" s="131">
        <v>57922.5291</v>
      </c>
      <c r="D348" s="131">
        <v>1E-4</v>
      </c>
      <c r="E348">
        <f t="shared" si="245"/>
        <v>10527.177648425399</v>
      </c>
      <c r="F348">
        <f t="shared" si="246"/>
        <v>10527</v>
      </c>
      <c r="G348">
        <f t="shared" si="239"/>
        <v>0.30804340000031516</v>
      </c>
      <c r="J348">
        <f>+C348-(C$7+F348*C$8)</f>
        <v>0.30804340000031516</v>
      </c>
      <c r="O348">
        <f t="shared" ca="1" si="235"/>
        <v>0.30282855950308513</v>
      </c>
      <c r="P348">
        <f t="shared" si="247"/>
        <v>0.26977565171737766</v>
      </c>
      <c r="Q348" s="2">
        <f t="shared" si="248"/>
        <v>42904.0291</v>
      </c>
      <c r="R348">
        <f t="shared" si="237"/>
        <v>1.4644205586462657E-3</v>
      </c>
      <c r="S348" s="6">
        <f t="shared" si="238"/>
        <v>1</v>
      </c>
      <c r="Z348">
        <f t="shared" si="249"/>
        <v>10527</v>
      </c>
      <c r="AA348" s="141">
        <f t="shared" si="250"/>
        <v>0.30169175144775029</v>
      </c>
      <c r="AB348" s="141">
        <f t="shared" si="240"/>
        <v>0.27612730026994253</v>
      </c>
      <c r="AC348" s="141">
        <f t="shared" si="241"/>
        <v>3.8267748282937497E-2</v>
      </c>
      <c r="AD348" s="141">
        <f t="shared" si="242"/>
        <v>6.3516485525648703E-3</v>
      </c>
      <c r="AE348" s="141">
        <f t="shared" si="243"/>
        <v>4.0343439335299413E-5</v>
      </c>
      <c r="AF348">
        <f t="shared" si="244"/>
        <v>3.8267748282937497E-2</v>
      </c>
      <c r="AG348" s="153"/>
      <c r="AH348">
        <f t="shared" si="251"/>
        <v>3.1916099730372613E-2</v>
      </c>
      <c r="AI348">
        <f t="shared" si="252"/>
        <v>0.87750257106128693</v>
      </c>
      <c r="AJ348">
        <f t="shared" si="253"/>
        <v>-0.17749541220859508</v>
      </c>
      <c r="AK348">
        <f t="shared" si="254"/>
        <v>-0.58048269145495979</v>
      </c>
      <c r="AL348">
        <f t="shared" si="255"/>
        <v>1.3628208654863077</v>
      </c>
      <c r="AM348">
        <f t="shared" si="256"/>
        <v>0.8109968019593895</v>
      </c>
      <c r="AN348" s="141">
        <f t="shared" si="257"/>
        <v>14.593636987892076</v>
      </c>
      <c r="AO348" s="141">
        <f t="shared" si="257"/>
        <v>14.593881553335683</v>
      </c>
      <c r="AP348" s="141">
        <f t="shared" si="257"/>
        <v>14.594815435384824</v>
      </c>
      <c r="AQ348" s="141">
        <f t="shared" si="257"/>
        <v>14.598365331044945</v>
      </c>
      <c r="AR348" s="141">
        <f t="shared" si="257"/>
        <v>14.611634300556165</v>
      </c>
      <c r="AS348" s="141">
        <f t="shared" si="257"/>
        <v>14.658471440617681</v>
      </c>
      <c r="AT348" s="141">
        <f t="shared" si="257"/>
        <v>14.800048145513305</v>
      </c>
      <c r="AU348" s="141">
        <f t="shared" si="258"/>
        <v>15.126097830754919</v>
      </c>
    </row>
    <row r="349" spans="1:48" x14ac:dyDescent="0.2">
      <c r="A349" s="129" t="s">
        <v>1243</v>
      </c>
      <c r="B349" s="130" t="s">
        <v>84</v>
      </c>
      <c r="C349" s="131">
        <v>57929.465600000003</v>
      </c>
      <c r="D349" s="131">
        <v>1E-4</v>
      </c>
      <c r="E349">
        <f t="shared" si="245"/>
        <v>10531.177923395646</v>
      </c>
      <c r="F349">
        <f t="shared" si="246"/>
        <v>10531</v>
      </c>
      <c r="G349">
        <f t="shared" si="239"/>
        <v>0.30852020000747871</v>
      </c>
      <c r="K349">
        <f>+C349-(C$7+F349*C$8)</f>
        <v>0.30852020000747871</v>
      </c>
      <c r="O349">
        <f t="shared" ca="1" si="235"/>
        <v>0.30310915856667636</v>
      </c>
      <c r="P349">
        <f t="shared" si="247"/>
        <v>0.2699097035527111</v>
      </c>
      <c r="Q349" s="2">
        <f t="shared" si="248"/>
        <v>42910.965600000003</v>
      </c>
      <c r="R349">
        <f t="shared" si="237"/>
        <v>1.490770436483622E-3</v>
      </c>
      <c r="S349" s="6">
        <f t="shared" si="238"/>
        <v>1</v>
      </c>
      <c r="Z349">
        <f t="shared" si="249"/>
        <v>10531</v>
      </c>
      <c r="AA349" s="141">
        <f t="shared" si="250"/>
        <v>0.30197522411305833</v>
      </c>
      <c r="AB349" s="141">
        <f t="shared" si="240"/>
        <v>0.27645467944713148</v>
      </c>
      <c r="AC349" s="141">
        <f t="shared" si="241"/>
        <v>3.8610496454767607E-2</v>
      </c>
      <c r="AD349" s="141">
        <f t="shared" si="242"/>
        <v>6.5449758944203795E-3</v>
      </c>
      <c r="AE349" s="141">
        <f t="shared" si="243"/>
        <v>4.2836709458543848E-5</v>
      </c>
      <c r="AF349">
        <f t="shared" si="244"/>
        <v>3.8610496454767607E-2</v>
      </c>
      <c r="AG349" s="153"/>
      <c r="AH349">
        <f t="shared" si="251"/>
        <v>3.2065520560347227E-2</v>
      </c>
      <c r="AI349">
        <f t="shared" si="252"/>
        <v>0.87904852459785943</v>
      </c>
      <c r="AJ349">
        <f t="shared" si="253"/>
        <v>-0.17487458606130876</v>
      </c>
      <c r="AK349">
        <f t="shared" si="254"/>
        <v>-0.58080678006841013</v>
      </c>
      <c r="AL349">
        <f t="shared" si="255"/>
        <v>1.3654833413999161</v>
      </c>
      <c r="AM349">
        <f t="shared" si="256"/>
        <v>0.81320600259468812</v>
      </c>
      <c r="AN349" s="141">
        <f t="shared" si="257"/>
        <v>14.596077348550835</v>
      </c>
      <c r="AO349" s="141">
        <f t="shared" si="257"/>
        <v>14.59632770832458</v>
      </c>
      <c r="AP349" s="141">
        <f t="shared" si="257"/>
        <v>14.597278972206063</v>
      </c>
      <c r="AQ349" s="141">
        <f t="shared" si="257"/>
        <v>14.600876860944313</v>
      </c>
      <c r="AR349" s="141">
        <f t="shared" si="257"/>
        <v>14.614257278131083</v>
      </c>
      <c r="AS349" s="141">
        <f t="shared" si="257"/>
        <v>14.661254311749378</v>
      </c>
      <c r="AT349" s="141">
        <f t="shared" si="257"/>
        <v>14.802738991192227</v>
      </c>
      <c r="AU349" s="141">
        <f t="shared" si="258"/>
        <v>15.127896606956529</v>
      </c>
    </row>
    <row r="350" spans="1:48" x14ac:dyDescent="0.2">
      <c r="A350" s="129" t="s">
        <v>1243</v>
      </c>
      <c r="B350" s="130" t="s">
        <v>84</v>
      </c>
      <c r="C350" s="131">
        <v>57962.413399999998</v>
      </c>
      <c r="D350" s="131">
        <v>1E-4</v>
      </c>
      <c r="E350">
        <f t="shared" si="245"/>
        <v>10550.178897902188</v>
      </c>
      <c r="F350">
        <f t="shared" si="246"/>
        <v>10550</v>
      </c>
      <c r="G350">
        <f t="shared" si="239"/>
        <v>0.31021000000328058</v>
      </c>
      <c r="J350">
        <f>+C350-(C$7+F350*C$8)</f>
        <v>0.31021000000328058</v>
      </c>
      <c r="O350">
        <f t="shared" ca="1" si="235"/>
        <v>0.30444200411873518</v>
      </c>
      <c r="P350">
        <f t="shared" si="247"/>
        <v>0.27054680935855552</v>
      </c>
      <c r="Q350" s="2">
        <f t="shared" si="248"/>
        <v>42943.913399999998</v>
      </c>
      <c r="R350">
        <f t="shared" si="237"/>
        <v>1.5731686921198059E-3</v>
      </c>
      <c r="S350" s="6">
        <f t="shared" si="238"/>
        <v>1</v>
      </c>
      <c r="Z350">
        <f t="shared" si="249"/>
        <v>10550</v>
      </c>
      <c r="AA350" s="141">
        <f t="shared" si="250"/>
        <v>0.30332309855159112</v>
      </c>
      <c r="AB350" s="141">
        <f t="shared" si="240"/>
        <v>0.27743371081024498</v>
      </c>
      <c r="AC350" s="141">
        <f t="shared" si="241"/>
        <v>3.9663190644725066E-2</v>
      </c>
      <c r="AD350" s="141">
        <f t="shared" si="242"/>
        <v>6.8869014516894644E-3</v>
      </c>
      <c r="AE350" s="141">
        <f t="shared" si="243"/>
        <v>4.7429411605282453E-5</v>
      </c>
      <c r="AF350">
        <f t="shared" si="244"/>
        <v>3.9663190644725066E-2</v>
      </c>
      <c r="AG350" s="153"/>
      <c r="AH350">
        <f t="shared" si="251"/>
        <v>3.2776289193035588E-2</v>
      </c>
      <c r="AI350">
        <f t="shared" si="252"/>
        <v>0.88647915242320008</v>
      </c>
      <c r="AJ350">
        <f t="shared" si="253"/>
        <v>-0.1622805575179439</v>
      </c>
      <c r="AK350">
        <f t="shared" si="254"/>
        <v>-0.5823047246423767</v>
      </c>
      <c r="AL350">
        <f t="shared" si="255"/>
        <v>1.3782603222941865</v>
      </c>
      <c r="AM350">
        <f t="shared" si="256"/>
        <v>0.823874798576126</v>
      </c>
      <c r="AN350" s="141">
        <f t="shared" si="257"/>
        <v>14.607728961014519</v>
      </c>
      <c r="AO350" s="141">
        <f t="shared" si="257"/>
        <v>14.608008287435347</v>
      </c>
      <c r="AP350" s="141">
        <f t="shared" si="257"/>
        <v>14.609045128158959</v>
      </c>
      <c r="AQ350" s="141">
        <f t="shared" si="257"/>
        <v>14.612875534590074</v>
      </c>
      <c r="AR350" s="141">
        <f t="shared" si="257"/>
        <v>14.626786226657471</v>
      </c>
      <c r="AS350" s="141">
        <f t="shared" si="257"/>
        <v>14.674524299322545</v>
      </c>
      <c r="AT350" s="141">
        <f t="shared" si="257"/>
        <v>14.815534826242702</v>
      </c>
      <c r="AU350" s="141">
        <f t="shared" si="258"/>
        <v>15.136440793914186</v>
      </c>
    </row>
    <row r="351" spans="1:48" x14ac:dyDescent="0.2">
      <c r="A351" s="132" t="s">
        <v>0</v>
      </c>
      <c r="B351" s="135" t="s">
        <v>84</v>
      </c>
      <c r="C351" s="132">
        <v>58338.700799999999</v>
      </c>
      <c r="D351" s="132">
        <v>1E-4</v>
      </c>
      <c r="E351">
        <f t="shared" si="245"/>
        <v>10767.183593042193</v>
      </c>
      <c r="F351">
        <f t="shared" si="246"/>
        <v>10767</v>
      </c>
      <c r="G351">
        <f t="shared" si="239"/>
        <v>0.31835140000475803</v>
      </c>
      <c r="K351">
        <f>+C351-(C$7+F351*C$8)</f>
        <v>0.31835140000475803</v>
      </c>
      <c r="O351">
        <f t="shared" ca="1" si="235"/>
        <v>0.31966450331856394</v>
      </c>
      <c r="P351">
        <f t="shared" si="247"/>
        <v>0.27786536839327403</v>
      </c>
      <c r="Q351" s="2">
        <f t="shared" si="248"/>
        <v>43320.200799999999</v>
      </c>
      <c r="R351">
        <f t="shared" si="237"/>
        <v>1.6391187556460823E-3</v>
      </c>
      <c r="S351" s="6">
        <f t="shared" si="238"/>
        <v>1</v>
      </c>
      <c r="Z351">
        <f t="shared" si="249"/>
        <v>10767</v>
      </c>
      <c r="AA351" s="141">
        <f t="shared" si="250"/>
        <v>0.31884841484140775</v>
      </c>
      <c r="AB351" s="141">
        <f t="shared" si="240"/>
        <v>0.27736835355662431</v>
      </c>
      <c r="AC351" s="141">
        <f t="shared" si="241"/>
        <v>4.0486031611484008E-2</v>
      </c>
      <c r="AD351" s="141">
        <f t="shared" si="242"/>
        <v>-4.970148366497118E-4</v>
      </c>
      <c r="AE351" s="141">
        <f t="shared" si="243"/>
        <v>2.4702374784993968E-7</v>
      </c>
      <c r="AF351">
        <f t="shared" si="244"/>
        <v>4.0486031611484008E-2</v>
      </c>
      <c r="AG351" s="153"/>
      <c r="AH351">
        <f t="shared" si="251"/>
        <v>4.098304644813372E-2</v>
      </c>
      <c r="AI351">
        <f t="shared" si="252"/>
        <v>0.98261345218080454</v>
      </c>
      <c r="AJ351">
        <f t="shared" si="253"/>
        <v>2.2395357832035261E-4</v>
      </c>
      <c r="AK351">
        <f t="shared" si="254"/>
        <v>-0.5930122116198957</v>
      </c>
      <c r="AL351">
        <f t="shared" si="255"/>
        <v>1.5414856849798759</v>
      </c>
      <c r="AM351">
        <f t="shared" si="256"/>
        <v>0.97111067225609249</v>
      </c>
      <c r="AN351" s="141">
        <f t="shared" ref="AN351:AT353" si="259">$AU351+$AB$7*SIN(AO351)</f>
        <v>14.748475363556267</v>
      </c>
      <c r="AO351" s="141">
        <f t="shared" si="259"/>
        <v>14.749285496922871</v>
      </c>
      <c r="AP351" s="141">
        <f t="shared" si="259"/>
        <v>14.751657995237821</v>
      </c>
      <c r="AQ351" s="141">
        <f t="shared" si="259"/>
        <v>14.758560530370298</v>
      </c>
      <c r="AR351" s="141">
        <f t="shared" si="259"/>
        <v>14.778275638497343</v>
      </c>
      <c r="AS351" s="141">
        <f t="shared" si="259"/>
        <v>14.831935750332105</v>
      </c>
      <c r="AT351" s="141">
        <f t="shared" si="259"/>
        <v>14.963260572916582</v>
      </c>
      <c r="AU351" s="141">
        <f t="shared" si="258"/>
        <v>15.234024402851638</v>
      </c>
    </row>
    <row r="352" spans="1:48" x14ac:dyDescent="0.2">
      <c r="A352" s="136" t="s">
        <v>1244</v>
      </c>
      <c r="B352" s="6" t="s">
        <v>173</v>
      </c>
      <c r="C352" s="133">
        <v>58963.834000000003</v>
      </c>
      <c r="D352" s="133">
        <v>1E-3</v>
      </c>
      <c r="E352">
        <f t="shared" si="245"/>
        <v>11127.697496744247</v>
      </c>
      <c r="F352">
        <f t="shared" si="246"/>
        <v>11127.5</v>
      </c>
      <c r="G352">
        <f t="shared" si="239"/>
        <v>0.34246050000365358</v>
      </c>
      <c r="K352">
        <f>+C352-(C$7+F352*C$8)</f>
        <v>0.34246050000365358</v>
      </c>
      <c r="O352">
        <f t="shared" ca="1" si="235"/>
        <v>0.34495349392473112</v>
      </c>
      <c r="P352">
        <f t="shared" si="247"/>
        <v>0.29019492902573812</v>
      </c>
      <c r="Q352" s="2">
        <f t="shared" si="248"/>
        <v>43945.334000000003</v>
      </c>
      <c r="R352">
        <f t="shared" si="237"/>
        <v>2.7316899096475182E-3</v>
      </c>
      <c r="S352" s="6">
        <f t="shared" si="238"/>
        <v>1</v>
      </c>
      <c r="Z352">
        <f t="shared" si="249"/>
        <v>11127.5</v>
      </c>
      <c r="AA352" s="141">
        <f t="shared" si="250"/>
        <v>0.34463575161267346</v>
      </c>
      <c r="AB352" s="141">
        <f t="shared" si="240"/>
        <v>0.28801967741671824</v>
      </c>
      <c r="AC352" s="141">
        <f t="shared" si="241"/>
        <v>5.2265570977915454E-2</v>
      </c>
      <c r="AD352" s="141">
        <f t="shared" si="242"/>
        <v>-2.1752516090198792E-3</v>
      </c>
      <c r="AE352" s="141">
        <f t="shared" si="243"/>
        <v>4.7317195625435736E-6</v>
      </c>
      <c r="AF352">
        <f t="shared" si="244"/>
        <v>5.2265570977915454E-2</v>
      </c>
      <c r="AG352" s="153"/>
      <c r="AH352">
        <f t="shared" si="251"/>
        <v>5.4440822586935354E-2</v>
      </c>
      <c r="AI352">
        <f t="shared" si="252"/>
        <v>1.1972056421660806</v>
      </c>
      <c r="AJ352">
        <f t="shared" si="253"/>
        <v>0.36011233529737752</v>
      </c>
      <c r="AK352">
        <f t="shared" si="254"/>
        <v>-0.55953168799742958</v>
      </c>
      <c r="AL352">
        <f t="shared" si="255"/>
        <v>1.909650036037476</v>
      </c>
      <c r="AM352">
        <f t="shared" si="256"/>
        <v>1.412739786546596</v>
      </c>
      <c r="AN352" s="141">
        <f t="shared" si="259"/>
        <v>15.021030593528542</v>
      </c>
      <c r="AO352" s="141">
        <f t="shared" si="259"/>
        <v>15.023475803780093</v>
      </c>
      <c r="AP352" s="141">
        <f t="shared" si="259"/>
        <v>15.028784287820057</v>
      </c>
      <c r="AQ352" s="141">
        <f t="shared" si="259"/>
        <v>15.040231468432783</v>
      </c>
      <c r="AR352" s="141">
        <f t="shared" si="259"/>
        <v>15.064572942758101</v>
      </c>
      <c r="AS352" s="141">
        <f t="shared" si="259"/>
        <v>15.114926499457109</v>
      </c>
      <c r="AT352" s="141">
        <f t="shared" si="259"/>
        <v>15.214127548194288</v>
      </c>
      <c r="AU352" s="141">
        <f t="shared" si="258"/>
        <v>15.396139108021924</v>
      </c>
    </row>
    <row r="353" spans="1:64" x14ac:dyDescent="0.2">
      <c r="A353" s="136" t="s">
        <v>1244</v>
      </c>
      <c r="B353" s="6"/>
      <c r="C353" s="137">
        <v>58969.903700000003</v>
      </c>
      <c r="D353" s="20">
        <v>2.0000000000000001E-4</v>
      </c>
      <c r="E353">
        <f t="shared" si="245"/>
        <v>11131.197888726789</v>
      </c>
      <c r="F353">
        <f t="shared" si="246"/>
        <v>11131</v>
      </c>
      <c r="G353">
        <f t="shared" si="239"/>
        <v>0.34314020000601886</v>
      </c>
      <c r="K353">
        <f>+C353-(C$7+F353*C$8)</f>
        <v>0.34314020000601886</v>
      </c>
      <c r="O353">
        <f t="shared" ca="1" si="235"/>
        <v>0.34519901810537351</v>
      </c>
      <c r="P353">
        <f t="shared" si="247"/>
        <v>0.2903156818162631</v>
      </c>
      <c r="Q353" s="2">
        <f t="shared" si="248"/>
        <v>43951.403700000003</v>
      </c>
      <c r="R353">
        <f t="shared" si="237"/>
        <v>2.7904297219798367E-3</v>
      </c>
      <c r="S353" s="6">
        <f t="shared" si="238"/>
        <v>1</v>
      </c>
      <c r="Z353">
        <f t="shared" si="249"/>
        <v>11131</v>
      </c>
      <c r="AA353" s="141">
        <f t="shared" si="250"/>
        <v>0.34488086363116799</v>
      </c>
      <c r="AB353" s="141">
        <f t="shared" si="240"/>
        <v>0.28857501819111397</v>
      </c>
      <c r="AC353" s="141">
        <f t="shared" si="241"/>
        <v>5.2824518189755754E-2</v>
      </c>
      <c r="AD353" s="141">
        <f t="shared" si="242"/>
        <v>-1.7406636251491303E-3</v>
      </c>
      <c r="AE353" s="141">
        <f t="shared" si="243"/>
        <v>3.029909855917312E-6</v>
      </c>
      <c r="AF353">
        <f t="shared" si="244"/>
        <v>5.2824518189755754E-2</v>
      </c>
      <c r="AG353" s="153"/>
      <c r="AH353">
        <f t="shared" si="251"/>
        <v>5.4565181814904863E-2</v>
      </c>
      <c r="AI353">
        <f t="shared" si="252"/>
        <v>1.1996441462604919</v>
      </c>
      <c r="AJ353">
        <f t="shared" si="253"/>
        <v>0.36417776306169836</v>
      </c>
      <c r="AK353">
        <f t="shared" si="254"/>
        <v>-0.55866625997934438</v>
      </c>
      <c r="AL353">
        <f t="shared" si="255"/>
        <v>1.9140115182478119</v>
      </c>
      <c r="AM353">
        <f t="shared" si="256"/>
        <v>1.4192931242908293</v>
      </c>
      <c r="AN353" s="141">
        <f t="shared" si="259"/>
        <v>15.02396028772635</v>
      </c>
      <c r="AO353" s="141">
        <f t="shared" si="259"/>
        <v>15.026421956548205</v>
      </c>
      <c r="AP353" s="141">
        <f t="shared" si="259"/>
        <v>15.031753395882841</v>
      </c>
      <c r="AQ353" s="141">
        <f t="shared" si="259"/>
        <v>15.043222854897079</v>
      </c>
      <c r="AR353" s="141">
        <f t="shared" si="259"/>
        <v>15.067555912964361</v>
      </c>
      <c r="AS353" s="141">
        <f t="shared" si="259"/>
        <v>15.117787852117937</v>
      </c>
      <c r="AT353" s="141">
        <f t="shared" si="259"/>
        <v>15.216590432630237</v>
      </c>
      <c r="AU353" s="141">
        <f t="shared" si="258"/>
        <v>15.397713037198333</v>
      </c>
    </row>
    <row r="354" spans="1:64" x14ac:dyDescent="0.2">
      <c r="B354" s="6"/>
      <c r="C354" s="26"/>
      <c r="D354" s="26"/>
      <c r="AA354" s="141"/>
      <c r="AB354" s="141"/>
      <c r="AC354" s="141"/>
      <c r="AD354" s="141"/>
      <c r="AE354" s="141"/>
      <c r="AG354" s="153"/>
      <c r="AN354" s="141"/>
      <c r="AO354" s="141"/>
      <c r="AP354" s="141"/>
      <c r="AQ354" s="141"/>
      <c r="AR354" s="141"/>
      <c r="AS354" s="141"/>
      <c r="AT354" s="141"/>
      <c r="AU354" s="141"/>
    </row>
    <row r="355" spans="1:64" x14ac:dyDescent="0.2">
      <c r="B355" s="6"/>
      <c r="C355" s="26"/>
      <c r="D355" s="26"/>
      <c r="AA355" s="141"/>
      <c r="AB355" s="141"/>
      <c r="AC355" s="141"/>
      <c r="AD355" s="141"/>
      <c r="AE355" s="141"/>
      <c r="AG355" s="153"/>
      <c r="AN355" s="141"/>
      <c r="AO355" s="141"/>
      <c r="AP355" s="141"/>
      <c r="AQ355" s="141"/>
      <c r="AR355" s="141"/>
      <c r="AS355" s="141"/>
      <c r="AT355" s="141"/>
      <c r="AU355" s="141"/>
    </row>
    <row r="356" spans="1:64" x14ac:dyDescent="0.2">
      <c r="B356" s="6"/>
      <c r="C356" s="26"/>
      <c r="D356" s="26"/>
      <c r="AA356" s="141"/>
      <c r="AB356" s="141"/>
      <c r="AC356" s="141"/>
      <c r="AD356" s="141"/>
      <c r="AE356" s="141"/>
      <c r="AG356" s="153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</row>
    <row r="357" spans="1:64" x14ac:dyDescent="0.2">
      <c r="B357" s="6"/>
      <c r="C357" s="26"/>
      <c r="D357" s="26"/>
      <c r="AA357" s="141"/>
      <c r="AB357" s="141"/>
      <c r="AC357" s="141"/>
      <c r="AD357" s="141"/>
      <c r="AE357" s="141"/>
      <c r="AG357" s="153"/>
      <c r="AN357" s="141"/>
      <c r="AO357" s="141"/>
      <c r="AP357" s="141"/>
      <c r="AQ357" s="141"/>
      <c r="AR357" s="141"/>
      <c r="AS357" s="141"/>
      <c r="AT357" s="141"/>
      <c r="AU357" s="141"/>
    </row>
    <row r="358" spans="1:64" x14ac:dyDescent="0.2">
      <c r="B358" s="6"/>
      <c r="C358" s="26"/>
      <c r="D358" s="26"/>
      <c r="AA358" s="141"/>
      <c r="AB358" s="141"/>
      <c r="AC358" s="141"/>
      <c r="AD358" s="141"/>
      <c r="AE358" s="141"/>
      <c r="AG358" s="153"/>
      <c r="AN358" s="141"/>
      <c r="AO358" s="141"/>
      <c r="AP358" s="141"/>
      <c r="AQ358" s="141"/>
      <c r="AR358" s="141"/>
      <c r="AS358" s="141"/>
      <c r="AT358" s="141"/>
      <c r="AU358" s="141"/>
    </row>
    <row r="359" spans="1:64" x14ac:dyDescent="0.2">
      <c r="B359" s="6"/>
      <c r="C359" s="26"/>
      <c r="D359" s="26"/>
      <c r="AA359" s="141"/>
      <c r="AB359" s="141"/>
      <c r="AC359" s="141"/>
      <c r="AD359" s="141"/>
      <c r="AE359" s="141"/>
      <c r="AG359" s="153"/>
      <c r="AN359" s="141"/>
      <c r="AO359" s="141"/>
      <c r="AP359" s="141"/>
      <c r="AQ359" s="141"/>
      <c r="AR359" s="141"/>
      <c r="AS359" s="141"/>
      <c r="AT359" s="141"/>
      <c r="AU359" s="141"/>
    </row>
    <row r="360" spans="1:64" x14ac:dyDescent="0.2">
      <c r="B360" s="6"/>
      <c r="C360" s="26"/>
      <c r="D360" s="26"/>
      <c r="AA360" s="141"/>
      <c r="AB360" s="141"/>
      <c r="AC360" s="141"/>
      <c r="AD360" s="141"/>
      <c r="AE360" s="141"/>
      <c r="AG360" s="153"/>
      <c r="AN360" s="141"/>
      <c r="AO360" s="141"/>
      <c r="AP360" s="141"/>
      <c r="AQ360" s="141"/>
      <c r="AR360" s="141"/>
      <c r="AS360" s="141"/>
      <c r="AT360" s="141"/>
      <c r="AU360" s="141"/>
    </row>
    <row r="361" spans="1:64" x14ac:dyDescent="0.2">
      <c r="B361" s="6"/>
      <c r="C361" s="26"/>
      <c r="D361" s="26"/>
      <c r="AA361" s="141"/>
      <c r="AB361" s="141"/>
      <c r="AC361" s="141"/>
      <c r="AD361" s="141"/>
      <c r="AE361" s="141"/>
      <c r="AG361" s="153"/>
      <c r="AN361" s="141"/>
      <c r="AO361" s="141"/>
      <c r="AP361" s="141"/>
      <c r="AQ361" s="141"/>
      <c r="AR361" s="141"/>
      <c r="AS361" s="141"/>
      <c r="AT361" s="141"/>
      <c r="AU361" s="141"/>
    </row>
    <row r="362" spans="1:64" x14ac:dyDescent="0.2">
      <c r="B362" s="6"/>
      <c r="C362" s="26"/>
      <c r="D362" s="26"/>
      <c r="AA362" s="141"/>
      <c r="AB362" s="141"/>
      <c r="AC362" s="141"/>
      <c r="AD362" s="141"/>
      <c r="AE362" s="141"/>
      <c r="AG362" s="153"/>
      <c r="AN362" s="141"/>
      <c r="AO362" s="141"/>
      <c r="AP362" s="141"/>
      <c r="AQ362" s="141"/>
      <c r="AR362" s="141"/>
      <c r="AS362" s="141"/>
      <c r="AT362" s="141"/>
      <c r="AU362" s="141"/>
    </row>
    <row r="363" spans="1:64" x14ac:dyDescent="0.2">
      <c r="B363" s="6"/>
      <c r="C363" s="26"/>
      <c r="D363" s="26"/>
      <c r="AA363" s="141"/>
      <c r="AB363" s="141"/>
      <c r="AC363" s="141"/>
      <c r="AD363" s="141"/>
      <c r="AE363" s="141"/>
      <c r="AG363" s="153"/>
      <c r="AN363" s="141"/>
      <c r="AO363" s="141"/>
      <c r="AP363" s="141"/>
      <c r="AQ363" s="141"/>
      <c r="AR363" s="141"/>
      <c r="AS363" s="141"/>
      <c r="AT363" s="141"/>
      <c r="AU363" s="141"/>
    </row>
    <row r="364" spans="1:64" x14ac:dyDescent="0.2">
      <c r="B364" s="6"/>
      <c r="C364" s="26"/>
      <c r="D364" s="26"/>
      <c r="AA364" s="141"/>
      <c r="AB364" s="141"/>
      <c r="AC364" s="141"/>
      <c r="AD364" s="141"/>
      <c r="AE364" s="141"/>
      <c r="AG364" s="153"/>
      <c r="AN364" s="141"/>
      <c r="AO364" s="141"/>
      <c r="AP364" s="141"/>
      <c r="AQ364" s="141"/>
      <c r="AR364" s="141"/>
      <c r="AS364" s="141"/>
      <c r="AT364" s="141"/>
      <c r="AU364" s="141"/>
    </row>
    <row r="365" spans="1:64" x14ac:dyDescent="0.2">
      <c r="B365" s="6"/>
      <c r="C365" s="26"/>
      <c r="D365" s="26"/>
      <c r="AA365" s="141"/>
      <c r="AB365" s="141"/>
      <c r="AC365" s="141"/>
      <c r="AD365" s="141"/>
      <c r="AE365" s="141"/>
      <c r="AG365" s="153"/>
      <c r="AN365" s="141"/>
      <c r="AO365" s="141"/>
      <c r="AP365" s="141"/>
      <c r="AQ365" s="141"/>
      <c r="AR365" s="141"/>
      <c r="AS365" s="141"/>
      <c r="AT365" s="141"/>
      <c r="AU365" s="141"/>
    </row>
    <row r="366" spans="1:64" x14ac:dyDescent="0.2">
      <c r="B366" s="6"/>
      <c r="C366" s="26"/>
      <c r="D366" s="26"/>
      <c r="AA366" s="141"/>
      <c r="AB366" s="141"/>
      <c r="AC366" s="141"/>
      <c r="AD366" s="141"/>
      <c r="AE366" s="141"/>
      <c r="AG366" s="153"/>
      <c r="AN366" s="141"/>
      <c r="AO366" s="141"/>
      <c r="AP366" s="141"/>
      <c r="AQ366" s="141"/>
      <c r="AR366" s="141"/>
      <c r="AS366" s="141"/>
      <c r="AT366" s="141"/>
      <c r="AU366" s="141"/>
    </row>
    <row r="367" spans="1:64" x14ac:dyDescent="0.2">
      <c r="B367" s="6"/>
      <c r="C367" s="26"/>
      <c r="D367" s="26"/>
      <c r="AA367" s="141"/>
      <c r="AB367" s="141"/>
      <c r="AC367" s="141"/>
      <c r="AD367" s="141"/>
      <c r="AE367" s="141"/>
      <c r="AG367" s="153"/>
      <c r="AN367" s="141"/>
      <c r="AO367" s="141"/>
      <c r="AP367" s="141"/>
      <c r="AQ367" s="141"/>
      <c r="AR367" s="141"/>
      <c r="AS367" s="141"/>
      <c r="AT367" s="141"/>
      <c r="AU367" s="141"/>
    </row>
    <row r="368" spans="1:64" x14ac:dyDescent="0.2">
      <c r="B368" s="6"/>
      <c r="C368" s="26"/>
      <c r="D368" s="26"/>
      <c r="AA368" s="141"/>
      <c r="AB368" s="141"/>
      <c r="AC368" s="141"/>
      <c r="AD368" s="141"/>
      <c r="AE368" s="141"/>
      <c r="AG368" s="153"/>
      <c r="AN368" s="141"/>
      <c r="AO368" s="141"/>
      <c r="AP368" s="141"/>
      <c r="AQ368" s="141"/>
      <c r="AR368" s="141"/>
      <c r="AS368" s="141"/>
      <c r="AT368" s="141"/>
      <c r="AU368" s="141"/>
    </row>
    <row r="369" spans="2:64" x14ac:dyDescent="0.2">
      <c r="B369" s="6"/>
      <c r="C369" s="26"/>
      <c r="D369" s="26"/>
      <c r="AA369" s="141"/>
      <c r="AB369" s="141"/>
      <c r="AC369" s="141"/>
      <c r="AD369" s="141"/>
      <c r="AE369" s="141"/>
      <c r="AG369" s="153"/>
      <c r="AN369" s="141"/>
      <c r="AO369" s="141"/>
      <c r="AP369" s="141"/>
      <c r="AQ369" s="141"/>
      <c r="AR369" s="141"/>
      <c r="AS369" s="141"/>
      <c r="AT369" s="141"/>
      <c r="AU369" s="141"/>
    </row>
    <row r="370" spans="2:64" x14ac:dyDescent="0.2">
      <c r="B370" s="6"/>
      <c r="C370" s="26"/>
      <c r="D370" s="26"/>
      <c r="AA370" s="141"/>
      <c r="AB370" s="141"/>
      <c r="AC370" s="141"/>
      <c r="AD370" s="141"/>
      <c r="AE370" s="141"/>
      <c r="AG370" s="153"/>
      <c r="AN370" s="141"/>
      <c r="AO370" s="141"/>
      <c r="AP370" s="141"/>
      <c r="AQ370" s="141"/>
      <c r="AR370" s="141"/>
      <c r="AS370" s="141"/>
      <c r="AT370" s="141"/>
      <c r="AU370" s="141"/>
    </row>
    <row r="371" spans="2:64" x14ac:dyDescent="0.2">
      <c r="B371" s="6"/>
      <c r="C371" s="26"/>
      <c r="D371" s="26"/>
      <c r="AA371" s="141"/>
      <c r="AB371" s="141"/>
      <c r="AC371" s="141"/>
      <c r="AD371" s="141"/>
      <c r="AE371" s="141"/>
      <c r="AG371" s="153"/>
      <c r="AN371" s="141"/>
      <c r="AO371" s="141"/>
      <c r="AP371" s="141"/>
      <c r="AQ371" s="141"/>
      <c r="AR371" s="141"/>
      <c r="AS371" s="141"/>
      <c r="AT371" s="141"/>
      <c r="AU371" s="141"/>
    </row>
    <row r="372" spans="2:64" x14ac:dyDescent="0.2">
      <c r="B372" s="6"/>
      <c r="C372" s="26"/>
      <c r="D372" s="26"/>
      <c r="AA372" s="141"/>
      <c r="AB372" s="141"/>
      <c r="AC372" s="141"/>
      <c r="AD372" s="141"/>
      <c r="AE372" s="141"/>
      <c r="AG372" s="153"/>
      <c r="AN372" s="141"/>
      <c r="AO372" s="141"/>
      <c r="AP372" s="141"/>
      <c r="AQ372" s="141"/>
      <c r="AR372" s="141"/>
      <c r="AS372" s="141"/>
      <c r="AT372" s="141"/>
      <c r="AU372" s="141"/>
    </row>
    <row r="373" spans="2:64" x14ac:dyDescent="0.2">
      <c r="B373" s="6"/>
      <c r="C373" s="26"/>
      <c r="D373" s="26"/>
      <c r="AA373" s="141"/>
      <c r="AB373" s="141"/>
      <c r="AC373" s="141"/>
      <c r="AD373" s="141"/>
      <c r="AE373" s="141"/>
      <c r="AG373" s="153"/>
      <c r="AN373" s="141"/>
      <c r="AO373" s="141"/>
      <c r="AP373" s="141"/>
      <c r="AQ373" s="141"/>
      <c r="AR373" s="141"/>
      <c r="AS373" s="141"/>
      <c r="AT373" s="141"/>
      <c r="AU373" s="141"/>
    </row>
    <row r="374" spans="2:64" x14ac:dyDescent="0.2">
      <c r="C374" s="26"/>
      <c r="D374" s="26"/>
      <c r="AA374" s="141"/>
      <c r="AB374" s="141"/>
      <c r="AC374" s="141"/>
      <c r="AD374" s="141"/>
      <c r="AE374" s="141"/>
      <c r="AG374" s="153"/>
      <c r="AN374" s="141"/>
      <c r="AO374" s="141"/>
      <c r="AP374" s="141"/>
      <c r="AQ374" s="141"/>
      <c r="AR374" s="141"/>
      <c r="AS374" s="141"/>
      <c r="AT374" s="141"/>
      <c r="AU374" s="141"/>
    </row>
    <row r="375" spans="2:64" x14ac:dyDescent="0.2">
      <c r="C375" s="26"/>
      <c r="D375" s="26"/>
      <c r="AA375" s="141"/>
      <c r="AB375" s="141"/>
      <c r="AC375" s="141"/>
      <c r="AD375" s="141"/>
      <c r="AE375" s="141"/>
      <c r="AG375" s="153"/>
      <c r="AN375" s="141"/>
      <c r="AO375" s="141"/>
      <c r="AP375" s="141"/>
      <c r="AQ375" s="141"/>
      <c r="AR375" s="141"/>
      <c r="AS375" s="141"/>
      <c r="AT375" s="141"/>
      <c r="AU375" s="141"/>
    </row>
    <row r="376" spans="2:64" x14ac:dyDescent="0.2">
      <c r="C376" s="26"/>
      <c r="D376" s="26"/>
      <c r="AA376" s="141"/>
      <c r="AB376" s="141"/>
      <c r="AC376" s="141"/>
      <c r="AD376" s="141"/>
      <c r="AE376" s="141"/>
      <c r="AG376" s="153"/>
      <c r="AN376" s="141"/>
      <c r="AO376" s="141"/>
      <c r="AP376" s="141"/>
      <c r="AQ376" s="141"/>
      <c r="AR376" s="141"/>
      <c r="AS376" s="141"/>
      <c r="AT376" s="141"/>
      <c r="AU376" s="141"/>
    </row>
    <row r="377" spans="2:64" x14ac:dyDescent="0.2">
      <c r="C377" s="26"/>
      <c r="D377" s="26"/>
      <c r="AA377" s="141"/>
      <c r="AB377" s="141"/>
      <c r="AC377" s="141"/>
      <c r="AD377" s="141"/>
      <c r="AE377" s="141"/>
      <c r="AG377" s="153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</row>
    <row r="378" spans="2:64" x14ac:dyDescent="0.2">
      <c r="C378" s="26"/>
      <c r="D378" s="26"/>
      <c r="AA378" s="141"/>
      <c r="AB378" s="141"/>
      <c r="AC378" s="141"/>
      <c r="AD378" s="141"/>
      <c r="AE378" s="141"/>
      <c r="AG378" s="153"/>
      <c r="AN378" s="141"/>
      <c r="AO378" s="141"/>
      <c r="AP378" s="141"/>
      <c r="AQ378" s="141"/>
      <c r="AR378" s="141"/>
      <c r="AS378" s="141"/>
      <c r="AT378" s="141"/>
      <c r="AU378" s="141"/>
    </row>
    <row r="379" spans="2:64" x14ac:dyDescent="0.2">
      <c r="C379" s="26"/>
      <c r="D379" s="26"/>
      <c r="AA379" s="141"/>
      <c r="AB379" s="141"/>
      <c r="AC379" s="141"/>
      <c r="AD379" s="141"/>
      <c r="AE379" s="141"/>
      <c r="AG379" s="153"/>
      <c r="AN379" s="141"/>
      <c r="AO379" s="141"/>
      <c r="AP379" s="141"/>
      <c r="AQ379" s="141"/>
      <c r="AR379" s="141"/>
      <c r="AS379" s="141"/>
      <c r="AT379" s="141"/>
      <c r="AU379" s="141"/>
      <c r="AV379" s="141"/>
    </row>
    <row r="380" spans="2:64" x14ac:dyDescent="0.2">
      <c r="C380" s="26"/>
      <c r="D380" s="26"/>
      <c r="AA380" s="141"/>
      <c r="AB380" s="141"/>
      <c r="AC380" s="141"/>
      <c r="AD380" s="141"/>
      <c r="AE380" s="141"/>
      <c r="AG380" s="153"/>
      <c r="AN380" s="141"/>
      <c r="AO380" s="141"/>
      <c r="AP380" s="141"/>
      <c r="AQ380" s="141"/>
      <c r="AR380" s="141"/>
      <c r="AS380" s="141"/>
      <c r="AT380" s="141"/>
      <c r="AU380" s="141"/>
    </row>
    <row r="381" spans="2:64" x14ac:dyDescent="0.2">
      <c r="C381" s="26"/>
      <c r="D381" s="26"/>
      <c r="AA381" s="141"/>
      <c r="AB381" s="141"/>
      <c r="AC381" s="141"/>
      <c r="AD381" s="141"/>
      <c r="AE381" s="141"/>
      <c r="AG381" s="153"/>
      <c r="AN381" s="141"/>
      <c r="AO381" s="141"/>
      <c r="AP381" s="141"/>
      <c r="AQ381" s="141"/>
      <c r="AR381" s="141"/>
      <c r="AS381" s="141"/>
      <c r="AT381" s="141"/>
      <c r="AU381" s="141"/>
    </row>
    <row r="382" spans="2:64" x14ac:dyDescent="0.2">
      <c r="C382" s="26"/>
      <c r="D382" s="26"/>
      <c r="AA382" s="141"/>
      <c r="AB382" s="141"/>
      <c r="AC382" s="141"/>
      <c r="AD382" s="141"/>
      <c r="AE382" s="141"/>
      <c r="AG382" s="153"/>
      <c r="AN382" s="141"/>
      <c r="AO382" s="141"/>
      <c r="AP382" s="141"/>
      <c r="AQ382" s="141"/>
      <c r="AR382" s="141"/>
      <c r="AS382" s="141"/>
      <c r="AT382" s="141"/>
      <c r="AU382" s="141"/>
    </row>
    <row r="383" spans="2:64" x14ac:dyDescent="0.2">
      <c r="C383" s="26"/>
      <c r="D383" s="26"/>
      <c r="AA383" s="141"/>
      <c r="AB383" s="141"/>
      <c r="AC383" s="141"/>
      <c r="AD383" s="141"/>
      <c r="AE383" s="141"/>
      <c r="AG383" s="153"/>
      <c r="AN383" s="141"/>
      <c r="AO383" s="141"/>
      <c r="AP383" s="141"/>
      <c r="AQ383" s="141"/>
      <c r="AR383" s="141"/>
      <c r="AS383" s="141"/>
      <c r="AT383" s="141"/>
      <c r="AU383" s="141"/>
    </row>
    <row r="384" spans="2:64" x14ac:dyDescent="0.2">
      <c r="C384" s="26"/>
      <c r="D384" s="26"/>
      <c r="AA384" s="141"/>
      <c r="AB384" s="141"/>
      <c r="AC384" s="141"/>
      <c r="AD384" s="141"/>
      <c r="AE384" s="141"/>
      <c r="AG384" s="153"/>
      <c r="AN384" s="141"/>
      <c r="AO384" s="141"/>
      <c r="AP384" s="141"/>
      <c r="AQ384" s="141"/>
      <c r="AR384" s="141"/>
      <c r="AS384" s="141"/>
      <c r="AT384" s="141"/>
      <c r="AU384" s="141"/>
    </row>
    <row r="385" spans="3:64" x14ac:dyDescent="0.2">
      <c r="C385" s="26"/>
      <c r="D385" s="26"/>
      <c r="AA385" s="141"/>
      <c r="AB385" s="141"/>
      <c r="AC385" s="141"/>
      <c r="AD385" s="141"/>
      <c r="AE385" s="141"/>
      <c r="AG385" s="153"/>
      <c r="AN385" s="141"/>
      <c r="AO385" s="141"/>
      <c r="AP385" s="141"/>
      <c r="AQ385" s="141"/>
      <c r="AR385" s="141"/>
      <c r="AS385" s="141"/>
      <c r="AT385" s="141"/>
      <c r="AU385" s="141"/>
    </row>
    <row r="386" spans="3:64" x14ac:dyDescent="0.2">
      <c r="C386" s="26"/>
      <c r="D386" s="26"/>
      <c r="AA386" s="141"/>
      <c r="AB386" s="141"/>
      <c r="AC386" s="141"/>
      <c r="AD386" s="141"/>
      <c r="AE386" s="141"/>
      <c r="AG386" s="153"/>
      <c r="AN386" s="141"/>
      <c r="AO386" s="141"/>
      <c r="AP386" s="141"/>
      <c r="AQ386" s="141"/>
      <c r="AR386" s="141"/>
      <c r="AS386" s="141"/>
      <c r="AT386" s="141"/>
      <c r="AU386" s="141"/>
    </row>
    <row r="387" spans="3:64" x14ac:dyDescent="0.2">
      <c r="C387" s="26"/>
      <c r="D387" s="26"/>
      <c r="AA387" s="141"/>
      <c r="AB387" s="141"/>
      <c r="AC387" s="141"/>
      <c r="AD387" s="141"/>
      <c r="AE387" s="141"/>
      <c r="AG387" s="153"/>
      <c r="AN387" s="141"/>
      <c r="AO387" s="141"/>
      <c r="AP387" s="141"/>
      <c r="AQ387" s="141"/>
      <c r="AR387" s="141"/>
      <c r="AS387" s="141"/>
      <c r="AT387" s="141"/>
      <c r="AU387" s="141"/>
    </row>
    <row r="388" spans="3:64" x14ac:dyDescent="0.2">
      <c r="C388" s="26"/>
      <c r="D388" s="26"/>
      <c r="AA388" s="141"/>
      <c r="AB388" s="141"/>
      <c r="AC388" s="141"/>
      <c r="AD388" s="141"/>
      <c r="AE388" s="141"/>
      <c r="AG388" s="153"/>
      <c r="AN388" s="141"/>
      <c r="AO388" s="141"/>
      <c r="AP388" s="141"/>
      <c r="AQ388" s="141"/>
      <c r="AR388" s="141"/>
      <c r="AS388" s="141"/>
      <c r="AT388" s="141"/>
      <c r="AU388" s="141"/>
    </row>
    <row r="389" spans="3:64" x14ac:dyDescent="0.2">
      <c r="C389" s="26"/>
      <c r="D389" s="26"/>
      <c r="AA389" s="141"/>
      <c r="AB389" s="141"/>
      <c r="AC389" s="141"/>
      <c r="AD389" s="141"/>
      <c r="AE389" s="141"/>
      <c r="AG389" s="153"/>
      <c r="AN389" s="141"/>
      <c r="AO389" s="141"/>
      <c r="AP389" s="141"/>
      <c r="AQ389" s="141"/>
      <c r="AR389" s="141"/>
      <c r="AS389" s="141"/>
      <c r="AT389" s="141"/>
      <c r="AU389" s="141"/>
    </row>
    <row r="390" spans="3:64" x14ac:dyDescent="0.2">
      <c r="C390" s="26"/>
      <c r="D390" s="26"/>
      <c r="AA390" s="141"/>
      <c r="AB390" s="141"/>
      <c r="AC390" s="141"/>
      <c r="AD390" s="141"/>
      <c r="AE390" s="141"/>
      <c r="AG390" s="153"/>
      <c r="AN390" s="141"/>
      <c r="AO390" s="141"/>
      <c r="AP390" s="141"/>
      <c r="AQ390" s="141"/>
      <c r="AR390" s="141"/>
      <c r="AS390" s="141"/>
      <c r="AT390" s="141"/>
      <c r="AU390" s="141"/>
    </row>
    <row r="391" spans="3:64" x14ac:dyDescent="0.2">
      <c r="C391" s="26"/>
      <c r="D391" s="26"/>
      <c r="AA391" s="141"/>
      <c r="AB391" s="141"/>
      <c r="AC391" s="141"/>
      <c r="AD391" s="141"/>
      <c r="AE391" s="141"/>
      <c r="AG391" s="153"/>
      <c r="AN391" s="141"/>
      <c r="AO391" s="141"/>
      <c r="AP391" s="141"/>
      <c r="AQ391" s="141"/>
      <c r="AR391" s="141"/>
      <c r="AS391" s="141"/>
      <c r="AT391" s="141"/>
      <c r="AU391" s="141"/>
    </row>
    <row r="392" spans="3:64" x14ac:dyDescent="0.2">
      <c r="C392" s="26"/>
      <c r="D392" s="26"/>
      <c r="AA392" s="141"/>
      <c r="AB392" s="141"/>
      <c r="AC392" s="141"/>
      <c r="AD392" s="141"/>
      <c r="AE392" s="141"/>
      <c r="AG392" s="153"/>
      <c r="AN392" s="141"/>
      <c r="AO392" s="141"/>
      <c r="AP392" s="141"/>
      <c r="AQ392" s="141"/>
      <c r="AR392" s="141"/>
      <c r="AS392" s="141"/>
      <c r="AT392" s="141"/>
      <c r="AU392" s="141"/>
    </row>
    <row r="393" spans="3:64" x14ac:dyDescent="0.2">
      <c r="C393" s="26"/>
      <c r="D393" s="26"/>
      <c r="AA393" s="141"/>
      <c r="AB393" s="141"/>
      <c r="AC393" s="141"/>
      <c r="AD393" s="141"/>
      <c r="AE393" s="141"/>
      <c r="AG393" s="153"/>
      <c r="AN393" s="141"/>
      <c r="AO393" s="141"/>
      <c r="AP393" s="141"/>
      <c r="AQ393" s="141"/>
      <c r="AR393" s="141"/>
      <c r="AS393" s="141"/>
      <c r="AT393" s="141"/>
      <c r="AU393" s="141"/>
    </row>
    <row r="394" spans="3:64" x14ac:dyDescent="0.2">
      <c r="C394" s="26"/>
      <c r="D394" s="26"/>
      <c r="AA394" s="141"/>
      <c r="AB394" s="141"/>
      <c r="AC394" s="141"/>
      <c r="AD394" s="141"/>
      <c r="AE394" s="141"/>
      <c r="AG394" s="153"/>
      <c r="AN394" s="141"/>
      <c r="AO394" s="141"/>
      <c r="AP394" s="141"/>
      <c r="AQ394" s="141"/>
      <c r="AR394" s="141"/>
      <c r="AS394" s="141"/>
      <c r="AT394" s="141"/>
      <c r="AU394" s="141"/>
    </row>
    <row r="395" spans="3:64" x14ac:dyDescent="0.2">
      <c r="C395" s="26"/>
      <c r="D395" s="26"/>
      <c r="AA395" s="141"/>
      <c r="AB395" s="141"/>
      <c r="AC395" s="141"/>
      <c r="AD395" s="141"/>
      <c r="AE395" s="141"/>
      <c r="AG395" s="153"/>
      <c r="AN395" s="141"/>
      <c r="AO395" s="141"/>
      <c r="AP395" s="141"/>
      <c r="AQ395" s="141"/>
      <c r="AR395" s="141"/>
      <c r="AS395" s="141"/>
      <c r="AT395" s="141"/>
      <c r="AU395" s="141"/>
    </row>
    <row r="396" spans="3:64" x14ac:dyDescent="0.2">
      <c r="C396" s="26"/>
      <c r="D396" s="26"/>
      <c r="AA396" s="141"/>
      <c r="AB396" s="141"/>
      <c r="AC396" s="141"/>
      <c r="AD396" s="141"/>
      <c r="AE396" s="141"/>
      <c r="AG396" s="153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</row>
    <row r="397" spans="3:64" x14ac:dyDescent="0.2">
      <c r="C397" s="26"/>
      <c r="D397" s="26"/>
      <c r="AA397" s="141"/>
      <c r="AB397" s="141"/>
      <c r="AC397" s="141"/>
      <c r="AD397" s="141"/>
      <c r="AE397" s="141"/>
      <c r="AG397" s="153"/>
      <c r="AN397" s="141"/>
      <c r="AO397" s="141"/>
      <c r="AP397" s="141"/>
      <c r="AQ397" s="141"/>
      <c r="AR397" s="141"/>
      <c r="AS397" s="141"/>
      <c r="AT397" s="141"/>
      <c r="AU397" s="141"/>
      <c r="AV397" s="141"/>
    </row>
    <row r="398" spans="3:64" x14ac:dyDescent="0.2">
      <c r="C398" s="26"/>
      <c r="D398" s="26"/>
      <c r="AA398" s="141"/>
      <c r="AB398" s="141"/>
      <c r="AC398" s="141"/>
      <c r="AD398" s="141"/>
      <c r="AE398" s="141"/>
      <c r="AG398" s="153"/>
      <c r="AN398" s="141"/>
      <c r="AO398" s="141"/>
      <c r="AP398" s="141"/>
      <c r="AQ398" s="141"/>
      <c r="AR398" s="141"/>
      <c r="AS398" s="141"/>
      <c r="AT398" s="141"/>
      <c r="AU398" s="141"/>
      <c r="AV398" s="141"/>
      <c r="AX398" s="141"/>
    </row>
    <row r="399" spans="3:64" x14ac:dyDescent="0.2">
      <c r="C399" s="26"/>
      <c r="D399" s="26"/>
      <c r="AA399" s="141"/>
      <c r="AB399" s="141"/>
      <c r="AC399" s="141"/>
      <c r="AD399" s="141"/>
      <c r="AE399" s="141"/>
      <c r="AG399" s="153"/>
      <c r="AN399" s="141"/>
      <c r="AO399" s="141"/>
      <c r="AP399" s="141"/>
      <c r="AQ399" s="141"/>
      <c r="AR399" s="141"/>
      <c r="AS399" s="141"/>
      <c r="AT399" s="141"/>
      <c r="AU399" s="141"/>
    </row>
    <row r="400" spans="3:64" x14ac:dyDescent="0.2">
      <c r="C400" s="26"/>
      <c r="D400" s="26"/>
      <c r="AA400" s="141"/>
      <c r="AB400" s="141"/>
      <c r="AC400" s="141"/>
      <c r="AD400" s="141"/>
      <c r="AE400" s="141"/>
      <c r="AG400" s="153"/>
      <c r="AN400" s="141"/>
      <c r="AO400" s="141"/>
      <c r="AP400" s="141"/>
      <c r="AQ400" s="141"/>
      <c r="AR400" s="141"/>
      <c r="AS400" s="141"/>
      <c r="AT400" s="141"/>
      <c r="AU400" s="141"/>
    </row>
    <row r="401" spans="3:48" x14ac:dyDescent="0.2">
      <c r="C401" s="26"/>
      <c r="D401" s="26"/>
      <c r="AA401" s="141"/>
      <c r="AB401" s="141"/>
      <c r="AC401" s="141"/>
      <c r="AD401" s="141"/>
      <c r="AE401" s="141"/>
      <c r="AG401" s="153"/>
      <c r="AN401" s="141"/>
      <c r="AO401" s="141"/>
      <c r="AP401" s="141"/>
      <c r="AQ401" s="141"/>
      <c r="AR401" s="141"/>
      <c r="AS401" s="141"/>
      <c r="AT401" s="141"/>
      <c r="AU401" s="141"/>
    </row>
    <row r="402" spans="3:48" x14ac:dyDescent="0.2">
      <c r="C402" s="26"/>
      <c r="D402" s="26"/>
      <c r="AA402" s="141"/>
      <c r="AB402" s="141"/>
      <c r="AC402" s="141"/>
      <c r="AD402" s="141"/>
      <c r="AE402" s="141"/>
      <c r="AG402" s="153"/>
      <c r="AN402" s="141"/>
      <c r="AO402" s="141"/>
      <c r="AP402" s="141"/>
      <c r="AQ402" s="141"/>
      <c r="AR402" s="141"/>
      <c r="AS402" s="141"/>
      <c r="AT402" s="141"/>
      <c r="AU402" s="141"/>
      <c r="AV402" s="141"/>
    </row>
    <row r="403" spans="3:48" x14ac:dyDescent="0.2">
      <c r="C403" s="26"/>
      <c r="D403" s="26"/>
      <c r="AA403" s="141"/>
      <c r="AB403" s="141"/>
      <c r="AC403" s="141"/>
      <c r="AD403" s="141"/>
      <c r="AE403" s="141"/>
      <c r="AG403" s="153"/>
      <c r="AN403" s="141"/>
      <c r="AO403" s="141"/>
      <c r="AP403" s="141"/>
      <c r="AQ403" s="141"/>
      <c r="AR403" s="141"/>
      <c r="AS403" s="141"/>
      <c r="AT403" s="141"/>
      <c r="AU403" s="141"/>
    </row>
    <row r="404" spans="3:48" x14ac:dyDescent="0.2">
      <c r="C404" s="26"/>
      <c r="D404" s="26"/>
      <c r="AA404" s="141"/>
      <c r="AB404" s="141"/>
      <c r="AC404" s="141"/>
      <c r="AD404" s="141"/>
      <c r="AE404" s="141"/>
      <c r="AG404" s="153"/>
      <c r="AN404" s="141"/>
      <c r="AO404" s="141"/>
      <c r="AP404" s="141"/>
      <c r="AQ404" s="141"/>
      <c r="AR404" s="141"/>
      <c r="AS404" s="141"/>
      <c r="AT404" s="141"/>
      <c r="AU404" s="141"/>
    </row>
    <row r="405" spans="3:48" x14ac:dyDescent="0.2">
      <c r="C405" s="26"/>
      <c r="D405" s="26"/>
      <c r="AA405" s="141"/>
      <c r="AB405" s="141"/>
      <c r="AC405" s="141"/>
      <c r="AD405" s="141"/>
      <c r="AE405" s="141"/>
      <c r="AG405" s="153"/>
      <c r="AN405" s="141"/>
      <c r="AO405" s="141"/>
      <c r="AP405" s="141"/>
      <c r="AQ405" s="141"/>
      <c r="AR405" s="141"/>
      <c r="AS405" s="141"/>
      <c r="AT405" s="141"/>
      <c r="AU405" s="141"/>
    </row>
    <row r="406" spans="3:48" x14ac:dyDescent="0.2">
      <c r="C406" s="26"/>
      <c r="D406" s="26"/>
      <c r="AA406" s="141"/>
      <c r="AB406" s="141"/>
      <c r="AC406" s="141"/>
      <c r="AD406" s="141"/>
      <c r="AE406" s="141"/>
      <c r="AG406" s="153"/>
      <c r="AN406" s="141"/>
      <c r="AO406" s="141"/>
      <c r="AP406" s="141"/>
      <c r="AQ406" s="141"/>
      <c r="AR406" s="141"/>
      <c r="AS406" s="141"/>
      <c r="AT406" s="141"/>
      <c r="AU406" s="141"/>
    </row>
    <row r="407" spans="3:48" x14ac:dyDescent="0.2">
      <c r="C407" s="26"/>
      <c r="D407" s="26"/>
      <c r="AA407" s="141"/>
      <c r="AB407" s="141"/>
      <c r="AC407" s="141"/>
      <c r="AD407" s="141"/>
      <c r="AE407" s="141"/>
      <c r="AG407" s="153"/>
      <c r="AN407" s="141"/>
      <c r="AO407" s="141"/>
      <c r="AP407" s="141"/>
      <c r="AQ407" s="141"/>
      <c r="AR407" s="141"/>
      <c r="AS407" s="141"/>
      <c r="AT407" s="141"/>
      <c r="AU407" s="141"/>
    </row>
    <row r="408" spans="3:48" x14ac:dyDescent="0.2">
      <c r="C408" s="26"/>
      <c r="D408" s="26"/>
      <c r="AA408" s="141"/>
      <c r="AB408" s="141"/>
      <c r="AC408" s="141"/>
      <c r="AD408" s="141"/>
      <c r="AE408" s="141"/>
      <c r="AG408" s="153"/>
      <c r="AN408" s="141"/>
      <c r="AO408" s="141"/>
      <c r="AP408" s="141"/>
      <c r="AQ408" s="141"/>
      <c r="AR408" s="141"/>
      <c r="AS408" s="141"/>
      <c r="AT408" s="141"/>
      <c r="AU408" s="141"/>
    </row>
    <row r="409" spans="3:48" x14ac:dyDescent="0.2">
      <c r="C409" s="26"/>
      <c r="D409" s="26"/>
      <c r="AA409" s="141"/>
      <c r="AB409" s="141"/>
      <c r="AC409" s="141"/>
      <c r="AD409" s="141"/>
      <c r="AE409" s="141"/>
      <c r="AG409" s="153"/>
      <c r="AN409" s="141"/>
      <c r="AO409" s="141"/>
      <c r="AP409" s="141"/>
      <c r="AQ409" s="141"/>
      <c r="AR409" s="141"/>
      <c r="AS409" s="141"/>
      <c r="AT409" s="141"/>
      <c r="AU409" s="141"/>
    </row>
    <row r="410" spans="3:48" x14ac:dyDescent="0.2">
      <c r="C410" s="26"/>
      <c r="D410" s="26"/>
      <c r="AA410" s="141"/>
      <c r="AB410" s="141"/>
      <c r="AC410" s="141"/>
      <c r="AD410" s="141"/>
      <c r="AE410" s="141"/>
      <c r="AG410" s="153"/>
      <c r="AN410" s="141"/>
      <c r="AO410" s="141"/>
      <c r="AP410" s="141"/>
      <c r="AQ410" s="141"/>
      <c r="AR410" s="141"/>
      <c r="AS410" s="141"/>
      <c r="AT410" s="141"/>
      <c r="AU410" s="141"/>
    </row>
    <row r="411" spans="3:48" x14ac:dyDescent="0.2">
      <c r="C411" s="26"/>
      <c r="D411" s="26"/>
      <c r="AA411" s="141"/>
      <c r="AB411" s="141"/>
      <c r="AC411" s="141"/>
      <c r="AD411" s="141"/>
      <c r="AE411" s="141"/>
      <c r="AG411" s="153"/>
      <c r="AN411" s="141"/>
      <c r="AO411" s="141"/>
      <c r="AP411" s="141"/>
      <c r="AQ411" s="141"/>
      <c r="AR411" s="141"/>
      <c r="AS411" s="141"/>
      <c r="AT411" s="141"/>
      <c r="AU411" s="141"/>
    </row>
    <row r="412" spans="3:48" x14ac:dyDescent="0.2">
      <c r="C412" s="26"/>
      <c r="D412" s="26"/>
      <c r="AA412" s="141"/>
      <c r="AB412" s="141"/>
      <c r="AC412" s="141"/>
      <c r="AD412" s="141"/>
      <c r="AE412" s="141"/>
      <c r="AG412" s="153"/>
      <c r="AN412" s="141"/>
      <c r="AO412" s="141"/>
      <c r="AP412" s="141"/>
      <c r="AQ412" s="141"/>
      <c r="AR412" s="141"/>
      <c r="AS412" s="141"/>
      <c r="AT412" s="141"/>
      <c r="AU412" s="141"/>
    </row>
    <row r="413" spans="3:48" x14ac:dyDescent="0.2">
      <c r="C413" s="26"/>
      <c r="D413" s="26"/>
      <c r="AA413" s="141"/>
      <c r="AB413" s="141"/>
      <c r="AC413" s="141"/>
      <c r="AD413" s="141"/>
      <c r="AE413" s="141"/>
      <c r="AG413" s="153"/>
      <c r="AN413" s="141"/>
      <c r="AO413" s="141"/>
      <c r="AP413" s="141"/>
      <c r="AQ413" s="141"/>
      <c r="AR413" s="141"/>
      <c r="AS413" s="141"/>
      <c r="AT413" s="141"/>
      <c r="AU413" s="141"/>
    </row>
    <row r="414" spans="3:48" x14ac:dyDescent="0.2">
      <c r="C414" s="26"/>
      <c r="D414" s="26"/>
      <c r="AA414" s="141"/>
      <c r="AB414" s="141"/>
      <c r="AC414" s="141"/>
      <c r="AD414" s="141"/>
      <c r="AE414" s="141"/>
      <c r="AG414" s="153"/>
      <c r="AN414" s="141"/>
      <c r="AO414" s="141"/>
      <c r="AP414" s="141"/>
      <c r="AQ414" s="141"/>
      <c r="AR414" s="141"/>
      <c r="AS414" s="141"/>
      <c r="AT414" s="141"/>
      <c r="AU414" s="141"/>
    </row>
    <row r="415" spans="3:48" x14ac:dyDescent="0.2">
      <c r="C415" s="26"/>
      <c r="D415" s="26"/>
      <c r="AA415" s="141"/>
      <c r="AB415" s="141"/>
      <c r="AC415" s="141"/>
      <c r="AD415" s="141"/>
      <c r="AE415" s="141"/>
      <c r="AG415" s="153"/>
      <c r="AN415" s="141"/>
      <c r="AO415" s="141"/>
      <c r="AP415" s="141"/>
      <c r="AQ415" s="141"/>
      <c r="AR415" s="141"/>
      <c r="AS415" s="141"/>
      <c r="AT415" s="141"/>
      <c r="AU415" s="141"/>
    </row>
    <row r="416" spans="3:48" x14ac:dyDescent="0.2">
      <c r="C416" s="26"/>
      <c r="D416" s="26"/>
      <c r="AA416" s="141"/>
      <c r="AB416" s="141"/>
      <c r="AC416" s="141"/>
      <c r="AD416" s="141"/>
      <c r="AE416" s="141"/>
      <c r="AG416" s="153"/>
      <c r="AN416" s="141"/>
      <c r="AO416" s="141"/>
      <c r="AP416" s="141"/>
      <c r="AQ416" s="141"/>
      <c r="AR416" s="141"/>
      <c r="AS416" s="141"/>
      <c r="AT416" s="141"/>
      <c r="AU416" s="141"/>
    </row>
    <row r="417" spans="3:47" x14ac:dyDescent="0.2">
      <c r="C417" s="26"/>
      <c r="D417" s="26"/>
      <c r="AA417" s="141"/>
      <c r="AB417" s="141"/>
      <c r="AC417" s="141"/>
      <c r="AD417" s="141"/>
      <c r="AE417" s="141"/>
      <c r="AG417" s="153"/>
      <c r="AN417" s="141"/>
      <c r="AO417" s="141"/>
      <c r="AP417" s="141"/>
      <c r="AQ417" s="141"/>
      <c r="AR417" s="141"/>
      <c r="AS417" s="141"/>
      <c r="AT417" s="141"/>
      <c r="AU417" s="141"/>
    </row>
    <row r="418" spans="3:47" x14ac:dyDescent="0.2">
      <c r="C418" s="26"/>
      <c r="D418" s="26"/>
      <c r="AA418" s="141"/>
      <c r="AB418" s="141"/>
      <c r="AC418" s="141"/>
      <c r="AD418" s="141"/>
      <c r="AE418" s="141"/>
      <c r="AG418" s="153"/>
      <c r="AN418" s="141"/>
      <c r="AO418" s="141"/>
      <c r="AP418" s="141"/>
      <c r="AQ418" s="141"/>
      <c r="AR418" s="141"/>
      <c r="AS418" s="141"/>
      <c r="AT418" s="141"/>
      <c r="AU418" s="141"/>
    </row>
    <row r="419" spans="3:47" x14ac:dyDescent="0.2">
      <c r="C419" s="26"/>
      <c r="D419" s="26"/>
      <c r="AA419" s="141"/>
      <c r="AB419" s="141"/>
      <c r="AC419" s="141"/>
      <c r="AD419" s="141"/>
      <c r="AE419" s="141"/>
      <c r="AG419" s="153"/>
      <c r="AN419" s="141"/>
      <c r="AO419" s="141"/>
      <c r="AP419" s="141"/>
      <c r="AQ419" s="141"/>
      <c r="AR419" s="141"/>
      <c r="AS419" s="141"/>
      <c r="AT419" s="141"/>
      <c r="AU419" s="141"/>
    </row>
    <row r="420" spans="3:47" x14ac:dyDescent="0.2">
      <c r="C420" s="26"/>
      <c r="D420" s="26"/>
      <c r="AA420" s="141"/>
      <c r="AB420" s="141"/>
      <c r="AC420" s="141"/>
      <c r="AD420" s="141"/>
      <c r="AE420" s="141"/>
      <c r="AG420" s="153"/>
      <c r="AN420" s="141"/>
      <c r="AO420" s="141"/>
      <c r="AP420" s="141"/>
      <c r="AQ420" s="141"/>
      <c r="AR420" s="141"/>
      <c r="AS420" s="141"/>
      <c r="AT420" s="141"/>
      <c r="AU420" s="141"/>
    </row>
    <row r="421" spans="3:47" x14ac:dyDescent="0.2">
      <c r="C421" s="26"/>
      <c r="D421" s="26"/>
      <c r="AA421" s="141"/>
      <c r="AB421" s="141"/>
      <c r="AC421" s="141"/>
      <c r="AD421" s="141"/>
      <c r="AE421" s="141"/>
      <c r="AG421" s="153"/>
      <c r="AN421" s="141"/>
      <c r="AO421" s="141"/>
      <c r="AP421" s="141"/>
      <c r="AQ421" s="141"/>
      <c r="AR421" s="141"/>
      <c r="AS421" s="141"/>
      <c r="AT421" s="141"/>
      <c r="AU421" s="141"/>
    </row>
    <row r="422" spans="3:47" x14ac:dyDescent="0.2">
      <c r="C422" s="26"/>
      <c r="D422" s="26"/>
      <c r="AA422" s="141"/>
      <c r="AB422" s="141"/>
      <c r="AC422" s="141"/>
      <c r="AD422" s="141"/>
      <c r="AE422" s="141"/>
      <c r="AG422" s="153"/>
      <c r="AN422" s="141"/>
      <c r="AO422" s="141"/>
      <c r="AP422" s="141"/>
      <c r="AQ422" s="141"/>
      <c r="AR422" s="141"/>
      <c r="AS422" s="141"/>
      <c r="AT422" s="141"/>
      <c r="AU422" s="141"/>
    </row>
    <row r="423" spans="3:47" x14ac:dyDescent="0.2">
      <c r="C423" s="26"/>
      <c r="D423" s="26"/>
      <c r="AA423" s="141"/>
      <c r="AB423" s="141"/>
      <c r="AC423" s="141"/>
      <c r="AD423" s="141"/>
      <c r="AE423" s="141"/>
      <c r="AG423" s="153"/>
      <c r="AN423" s="141"/>
      <c r="AO423" s="141"/>
      <c r="AP423" s="141"/>
      <c r="AQ423" s="141"/>
      <c r="AR423" s="141"/>
      <c r="AS423" s="141"/>
      <c r="AT423" s="141"/>
      <c r="AU423" s="141"/>
    </row>
    <row r="424" spans="3:47" x14ac:dyDescent="0.2">
      <c r="C424" s="26"/>
      <c r="D424" s="26"/>
      <c r="AA424" s="141"/>
      <c r="AB424" s="141"/>
      <c r="AC424" s="141"/>
      <c r="AD424" s="141"/>
      <c r="AE424" s="141"/>
      <c r="AG424" s="153"/>
      <c r="AN424" s="141"/>
      <c r="AO424" s="141"/>
      <c r="AP424" s="141"/>
      <c r="AQ424" s="141"/>
      <c r="AR424" s="141"/>
      <c r="AS424" s="141"/>
      <c r="AT424" s="141"/>
      <c r="AU424" s="141"/>
    </row>
    <row r="425" spans="3:47" x14ac:dyDescent="0.2">
      <c r="C425" s="26"/>
      <c r="D425" s="26"/>
      <c r="AA425" s="141"/>
      <c r="AB425" s="141"/>
      <c r="AC425" s="141"/>
      <c r="AD425" s="141"/>
      <c r="AE425" s="141"/>
      <c r="AG425" s="153"/>
      <c r="AN425" s="141"/>
      <c r="AO425" s="141"/>
      <c r="AP425" s="141"/>
      <c r="AQ425" s="141"/>
      <c r="AR425" s="141"/>
      <c r="AS425" s="141"/>
      <c r="AT425" s="141"/>
      <c r="AU425" s="141"/>
    </row>
    <row r="426" spans="3:47" x14ac:dyDescent="0.2">
      <c r="C426" s="26"/>
      <c r="D426" s="26"/>
      <c r="AA426" s="141"/>
      <c r="AB426" s="141"/>
      <c r="AC426" s="141"/>
      <c r="AD426" s="141"/>
      <c r="AE426" s="141"/>
      <c r="AG426" s="153"/>
      <c r="AN426" s="141"/>
      <c r="AO426" s="141"/>
      <c r="AP426" s="141"/>
      <c r="AQ426" s="141"/>
      <c r="AR426" s="141"/>
      <c r="AS426" s="141"/>
      <c r="AT426" s="141"/>
      <c r="AU426" s="141"/>
    </row>
    <row r="427" spans="3:47" x14ac:dyDescent="0.2">
      <c r="C427" s="26"/>
      <c r="D427" s="26"/>
      <c r="AA427" s="141"/>
      <c r="AB427" s="141"/>
      <c r="AC427" s="141"/>
      <c r="AD427" s="141"/>
      <c r="AE427" s="141"/>
      <c r="AG427" s="153"/>
      <c r="AN427" s="141"/>
      <c r="AO427" s="141"/>
      <c r="AP427" s="141"/>
      <c r="AQ427" s="141"/>
      <c r="AR427" s="141"/>
      <c r="AS427" s="141"/>
      <c r="AT427" s="141"/>
      <c r="AU427" s="141"/>
    </row>
    <row r="428" spans="3:47" x14ac:dyDescent="0.2">
      <c r="C428" s="26"/>
      <c r="D428" s="26"/>
      <c r="AA428" s="141"/>
      <c r="AB428" s="141"/>
      <c r="AC428" s="141"/>
      <c r="AD428" s="141"/>
      <c r="AE428" s="141"/>
      <c r="AG428" s="153"/>
      <c r="AN428" s="141"/>
      <c r="AO428" s="141"/>
      <c r="AP428" s="141"/>
      <c r="AQ428" s="141"/>
      <c r="AR428" s="141"/>
      <c r="AS428" s="141"/>
      <c r="AT428" s="141"/>
      <c r="AU428" s="141"/>
    </row>
    <row r="429" spans="3:47" x14ac:dyDescent="0.2">
      <c r="C429" s="26"/>
      <c r="D429" s="26"/>
      <c r="AA429" s="141"/>
      <c r="AB429" s="141"/>
      <c r="AC429" s="141"/>
      <c r="AD429" s="141"/>
      <c r="AE429" s="141"/>
      <c r="AG429" s="153"/>
      <c r="AN429" s="141"/>
      <c r="AO429" s="141"/>
      <c r="AP429" s="141"/>
      <c r="AQ429" s="141"/>
      <c r="AR429" s="141"/>
      <c r="AS429" s="141"/>
      <c r="AT429" s="141"/>
      <c r="AU429" s="141"/>
    </row>
    <row r="430" spans="3:47" x14ac:dyDescent="0.2">
      <c r="C430" s="26"/>
      <c r="D430" s="26"/>
      <c r="AA430" s="141"/>
      <c r="AB430" s="141"/>
      <c r="AC430" s="141"/>
      <c r="AD430" s="141"/>
      <c r="AE430" s="141"/>
      <c r="AG430" s="153"/>
      <c r="AN430" s="141"/>
      <c r="AO430" s="141"/>
      <c r="AP430" s="141"/>
      <c r="AQ430" s="141"/>
      <c r="AR430" s="141"/>
      <c r="AS430" s="141"/>
      <c r="AT430" s="141"/>
      <c r="AU430" s="141"/>
    </row>
    <row r="431" spans="3:47" x14ac:dyDescent="0.2">
      <c r="C431" s="26"/>
      <c r="D431" s="26"/>
      <c r="AA431" s="141"/>
      <c r="AB431" s="141"/>
      <c r="AC431" s="141"/>
      <c r="AD431" s="141"/>
      <c r="AE431" s="141"/>
      <c r="AG431" s="153"/>
      <c r="AN431" s="141"/>
      <c r="AO431" s="141"/>
      <c r="AP431" s="141"/>
      <c r="AQ431" s="141"/>
      <c r="AR431" s="141"/>
      <c r="AS431" s="141"/>
      <c r="AT431" s="141"/>
      <c r="AU431" s="141"/>
    </row>
    <row r="432" spans="3:47" x14ac:dyDescent="0.2">
      <c r="C432" s="26"/>
      <c r="D432" s="26"/>
      <c r="AA432" s="141"/>
      <c r="AB432" s="141"/>
      <c r="AC432" s="141"/>
      <c r="AD432" s="141"/>
      <c r="AE432" s="141"/>
      <c r="AG432" s="153"/>
      <c r="AN432" s="141"/>
      <c r="AO432" s="141"/>
      <c r="AP432" s="141"/>
      <c r="AQ432" s="141"/>
      <c r="AR432" s="141"/>
      <c r="AS432" s="141"/>
      <c r="AT432" s="141"/>
      <c r="AU432" s="141"/>
    </row>
    <row r="433" spans="3:47" x14ac:dyDescent="0.2">
      <c r="C433" s="26"/>
      <c r="D433" s="26"/>
      <c r="AA433" s="141"/>
      <c r="AB433" s="141"/>
      <c r="AC433" s="141"/>
      <c r="AD433" s="141"/>
      <c r="AE433" s="141"/>
      <c r="AG433" s="153"/>
      <c r="AN433" s="141"/>
      <c r="AO433" s="141"/>
      <c r="AP433" s="141"/>
      <c r="AQ433" s="141"/>
      <c r="AR433" s="141"/>
      <c r="AS433" s="141"/>
      <c r="AT433" s="141"/>
      <c r="AU433" s="141"/>
    </row>
    <row r="434" spans="3:47" x14ac:dyDescent="0.2">
      <c r="C434" s="26"/>
      <c r="D434" s="26"/>
      <c r="AA434" s="141"/>
      <c r="AB434" s="141"/>
      <c r="AC434" s="141"/>
      <c r="AD434" s="141"/>
      <c r="AE434" s="141"/>
      <c r="AG434" s="153"/>
      <c r="AN434" s="141"/>
      <c r="AO434" s="141"/>
      <c r="AP434" s="141"/>
      <c r="AQ434" s="141"/>
      <c r="AR434" s="141"/>
      <c r="AS434" s="141"/>
      <c r="AT434" s="141"/>
      <c r="AU434" s="141"/>
    </row>
    <row r="435" spans="3:47" x14ac:dyDescent="0.2">
      <c r="C435" s="26"/>
      <c r="D435" s="26"/>
      <c r="AA435" s="141"/>
      <c r="AB435" s="141"/>
      <c r="AC435" s="141"/>
      <c r="AD435" s="141"/>
      <c r="AE435" s="141"/>
      <c r="AG435" s="153"/>
      <c r="AN435" s="141"/>
      <c r="AO435" s="141"/>
      <c r="AP435" s="141"/>
      <c r="AQ435" s="141"/>
      <c r="AR435" s="141"/>
      <c r="AS435" s="141"/>
      <c r="AT435" s="141"/>
      <c r="AU435" s="141"/>
    </row>
    <row r="436" spans="3:47" x14ac:dyDescent="0.2">
      <c r="C436" s="26"/>
      <c r="D436" s="26"/>
      <c r="AA436" s="141"/>
      <c r="AB436" s="141"/>
      <c r="AC436" s="141"/>
      <c r="AD436" s="141"/>
      <c r="AE436" s="141"/>
      <c r="AG436" s="153"/>
      <c r="AN436" s="141"/>
      <c r="AO436" s="141"/>
      <c r="AP436" s="141"/>
      <c r="AQ436" s="141"/>
      <c r="AR436" s="141"/>
      <c r="AS436" s="141"/>
      <c r="AT436" s="141"/>
      <c r="AU436" s="141"/>
    </row>
    <row r="437" spans="3:47" x14ac:dyDescent="0.2">
      <c r="C437" s="26"/>
      <c r="D437" s="26"/>
      <c r="AA437" s="141"/>
      <c r="AB437" s="141"/>
      <c r="AC437" s="141"/>
      <c r="AD437" s="141"/>
      <c r="AE437" s="141"/>
      <c r="AG437" s="153"/>
      <c r="AN437" s="141"/>
      <c r="AO437" s="141"/>
      <c r="AP437" s="141"/>
      <c r="AQ437" s="141"/>
      <c r="AR437" s="141"/>
      <c r="AS437" s="141"/>
      <c r="AT437" s="141"/>
      <c r="AU437" s="141"/>
    </row>
    <row r="438" spans="3:47" x14ac:dyDescent="0.2">
      <c r="C438" s="26"/>
      <c r="D438" s="26"/>
      <c r="AA438" s="141"/>
      <c r="AB438" s="141"/>
      <c r="AC438" s="141"/>
      <c r="AD438" s="141"/>
      <c r="AE438" s="141"/>
      <c r="AG438" s="153"/>
      <c r="AN438" s="141"/>
      <c r="AO438" s="141"/>
      <c r="AP438" s="141"/>
      <c r="AQ438" s="141"/>
      <c r="AR438" s="141"/>
      <c r="AS438" s="141"/>
      <c r="AT438" s="141"/>
      <c r="AU438" s="141"/>
    </row>
    <row r="439" spans="3:47" x14ac:dyDescent="0.2">
      <c r="C439" s="26"/>
      <c r="D439" s="26"/>
      <c r="AA439" s="141"/>
      <c r="AB439" s="141"/>
      <c r="AC439" s="141"/>
      <c r="AD439" s="141"/>
      <c r="AE439" s="141"/>
      <c r="AG439" s="153"/>
      <c r="AN439" s="141"/>
      <c r="AO439" s="141"/>
      <c r="AP439" s="141"/>
      <c r="AQ439" s="141"/>
      <c r="AR439" s="141"/>
      <c r="AS439" s="141"/>
      <c r="AT439" s="141"/>
      <c r="AU439" s="141"/>
    </row>
    <row r="440" spans="3:47" x14ac:dyDescent="0.2">
      <c r="C440" s="26"/>
      <c r="D440" s="26"/>
      <c r="AA440" s="141"/>
      <c r="AB440" s="141"/>
      <c r="AC440" s="141"/>
      <c r="AD440" s="141"/>
      <c r="AE440" s="141"/>
      <c r="AG440" s="153"/>
      <c r="AN440" s="141"/>
      <c r="AO440" s="141"/>
      <c r="AP440" s="141"/>
      <c r="AQ440" s="141"/>
      <c r="AR440" s="141"/>
      <c r="AS440" s="141"/>
      <c r="AT440" s="141"/>
      <c r="AU440" s="141"/>
    </row>
    <row r="441" spans="3:47" x14ac:dyDescent="0.2">
      <c r="C441" s="26"/>
      <c r="D441" s="26"/>
      <c r="AA441" s="141"/>
      <c r="AB441" s="141"/>
      <c r="AC441" s="141"/>
      <c r="AD441" s="141"/>
      <c r="AE441" s="141"/>
      <c r="AG441" s="153"/>
      <c r="AN441" s="141"/>
      <c r="AO441" s="141"/>
      <c r="AP441" s="141"/>
      <c r="AQ441" s="141"/>
      <c r="AR441" s="141"/>
      <c r="AS441" s="141"/>
      <c r="AT441" s="141"/>
      <c r="AU441" s="141"/>
    </row>
    <row r="442" spans="3:47" x14ac:dyDescent="0.2">
      <c r="C442" s="26"/>
      <c r="D442" s="26"/>
      <c r="AA442" s="141"/>
      <c r="AB442" s="141"/>
      <c r="AC442" s="141"/>
      <c r="AD442" s="141"/>
      <c r="AE442" s="141"/>
      <c r="AG442" s="153"/>
      <c r="AN442" s="141"/>
      <c r="AO442" s="141"/>
      <c r="AP442" s="141"/>
      <c r="AQ442" s="141"/>
      <c r="AR442" s="141"/>
      <c r="AS442" s="141"/>
      <c r="AT442" s="141"/>
      <c r="AU442" s="141"/>
    </row>
    <row r="443" spans="3:47" x14ac:dyDescent="0.2">
      <c r="C443" s="26"/>
      <c r="D443" s="26"/>
      <c r="AA443" s="141"/>
      <c r="AB443" s="141"/>
      <c r="AC443" s="141"/>
      <c r="AD443" s="141"/>
      <c r="AE443" s="141"/>
      <c r="AG443" s="153"/>
      <c r="AN443" s="141"/>
      <c r="AO443" s="141"/>
      <c r="AP443" s="141"/>
      <c r="AQ443" s="141"/>
      <c r="AR443" s="141"/>
      <c r="AS443" s="141"/>
      <c r="AT443" s="141"/>
      <c r="AU443" s="141"/>
    </row>
    <row r="444" spans="3:47" x14ac:dyDescent="0.2">
      <c r="C444" s="26"/>
      <c r="D444" s="26"/>
      <c r="AA444" s="141"/>
      <c r="AB444" s="141"/>
      <c r="AC444" s="141"/>
      <c r="AD444" s="141"/>
      <c r="AE444" s="141"/>
      <c r="AG444" s="153"/>
      <c r="AN444" s="141"/>
      <c r="AO444" s="141"/>
      <c r="AP444" s="141"/>
      <c r="AQ444" s="141"/>
      <c r="AR444" s="141"/>
      <c r="AS444" s="141"/>
      <c r="AT444" s="141"/>
      <c r="AU444" s="141"/>
    </row>
    <row r="445" spans="3:47" x14ac:dyDescent="0.2">
      <c r="C445" s="26"/>
      <c r="D445" s="26"/>
      <c r="AA445" s="141"/>
      <c r="AB445" s="141"/>
      <c r="AC445" s="141"/>
      <c r="AD445" s="141"/>
      <c r="AE445" s="141"/>
      <c r="AG445" s="153"/>
      <c r="AN445" s="141"/>
      <c r="AO445" s="141"/>
      <c r="AP445" s="141"/>
      <c r="AQ445" s="141"/>
      <c r="AR445" s="141"/>
      <c r="AS445" s="141"/>
      <c r="AT445" s="141"/>
      <c r="AU445" s="141"/>
    </row>
    <row r="446" spans="3:47" x14ac:dyDescent="0.2">
      <c r="C446" s="26"/>
      <c r="D446" s="26"/>
      <c r="AA446" s="141"/>
      <c r="AB446" s="141"/>
      <c r="AC446" s="141"/>
      <c r="AD446" s="141"/>
      <c r="AE446" s="141"/>
      <c r="AG446" s="153"/>
      <c r="AN446" s="141"/>
      <c r="AO446" s="141"/>
      <c r="AP446" s="141"/>
      <c r="AQ446" s="141"/>
      <c r="AR446" s="141"/>
      <c r="AS446" s="141"/>
      <c r="AT446" s="141"/>
      <c r="AU446" s="141"/>
    </row>
    <row r="447" spans="3:47" x14ac:dyDescent="0.2">
      <c r="C447" s="26"/>
      <c r="D447" s="26"/>
      <c r="AA447" s="141"/>
      <c r="AB447" s="141"/>
      <c r="AC447" s="141"/>
      <c r="AD447" s="141"/>
      <c r="AE447" s="141"/>
      <c r="AG447" s="153"/>
      <c r="AN447" s="141"/>
      <c r="AO447" s="141"/>
      <c r="AP447" s="141"/>
      <c r="AQ447" s="141"/>
      <c r="AR447" s="141"/>
      <c r="AS447" s="141"/>
      <c r="AT447" s="141"/>
      <c r="AU447" s="141"/>
    </row>
    <row r="448" spans="3:47" x14ac:dyDescent="0.2">
      <c r="C448" s="26"/>
      <c r="D448" s="26"/>
      <c r="AA448" s="141"/>
      <c r="AB448" s="141"/>
      <c r="AC448" s="141"/>
      <c r="AD448" s="141"/>
      <c r="AE448" s="141"/>
      <c r="AG448" s="153"/>
      <c r="AN448" s="141"/>
      <c r="AO448" s="141"/>
      <c r="AP448" s="141"/>
      <c r="AQ448" s="141"/>
      <c r="AR448" s="141"/>
      <c r="AS448" s="141"/>
      <c r="AT448" s="141"/>
      <c r="AU448" s="141"/>
    </row>
    <row r="449" spans="3:50" x14ac:dyDescent="0.2">
      <c r="C449" s="26"/>
      <c r="D449" s="26"/>
      <c r="AA449" s="141"/>
      <c r="AB449" s="141"/>
      <c r="AC449" s="141"/>
      <c r="AD449" s="141"/>
      <c r="AE449" s="141"/>
      <c r="AG449" s="153"/>
      <c r="AN449" s="141"/>
      <c r="AO449" s="141"/>
      <c r="AP449" s="141"/>
      <c r="AQ449" s="141"/>
      <c r="AR449" s="141"/>
      <c r="AS449" s="141"/>
      <c r="AT449" s="141"/>
      <c r="AU449" s="141"/>
    </row>
    <row r="450" spans="3:50" x14ac:dyDescent="0.2">
      <c r="C450" s="26"/>
      <c r="D450" s="26"/>
      <c r="AA450" s="141"/>
      <c r="AB450" s="141"/>
      <c r="AC450" s="141"/>
      <c r="AD450" s="141"/>
      <c r="AE450" s="141"/>
      <c r="AG450" s="153"/>
      <c r="AN450" s="141"/>
      <c r="AO450" s="141"/>
      <c r="AP450" s="141"/>
      <c r="AQ450" s="141"/>
      <c r="AR450" s="141"/>
      <c r="AS450" s="141"/>
      <c r="AT450" s="141"/>
      <c r="AU450" s="141"/>
    </row>
    <row r="451" spans="3:50" x14ac:dyDescent="0.2">
      <c r="C451" s="26"/>
      <c r="D451" s="26"/>
      <c r="AA451" s="141"/>
      <c r="AB451" s="141"/>
      <c r="AC451" s="141"/>
      <c r="AD451" s="141"/>
      <c r="AE451" s="141"/>
      <c r="AG451" s="153"/>
      <c r="AN451" s="141"/>
      <c r="AO451" s="141"/>
      <c r="AP451" s="141"/>
      <c r="AQ451" s="141"/>
      <c r="AR451" s="141"/>
      <c r="AS451" s="141"/>
      <c r="AT451" s="141"/>
      <c r="AU451" s="141"/>
    </row>
    <row r="452" spans="3:50" x14ac:dyDescent="0.2">
      <c r="C452" s="26"/>
      <c r="D452" s="26"/>
      <c r="AA452" s="141"/>
      <c r="AB452" s="141"/>
      <c r="AC452" s="141"/>
      <c r="AD452" s="141"/>
      <c r="AE452" s="141"/>
      <c r="AG452" s="153"/>
      <c r="AN452" s="141"/>
      <c r="AO452" s="141"/>
      <c r="AP452" s="141"/>
      <c r="AQ452" s="141"/>
      <c r="AR452" s="141"/>
      <c r="AS452" s="141"/>
      <c r="AT452" s="141"/>
      <c r="AU452" s="141"/>
    </row>
    <row r="453" spans="3:50" x14ac:dyDescent="0.2">
      <c r="C453" s="26"/>
      <c r="D453" s="26"/>
      <c r="AA453" s="141"/>
      <c r="AB453" s="141"/>
      <c r="AC453" s="141"/>
      <c r="AD453" s="141"/>
      <c r="AE453" s="141"/>
      <c r="AG453" s="153"/>
      <c r="AN453" s="141"/>
      <c r="AO453" s="141"/>
      <c r="AP453" s="141"/>
      <c r="AQ453" s="141"/>
      <c r="AR453" s="141"/>
      <c r="AS453" s="141"/>
      <c r="AT453" s="141"/>
      <c r="AU453" s="141"/>
    </row>
    <row r="454" spans="3:50" x14ac:dyDescent="0.2">
      <c r="C454" s="26"/>
      <c r="D454" s="26"/>
      <c r="AA454" s="141"/>
      <c r="AB454" s="141"/>
      <c r="AC454" s="141"/>
      <c r="AD454" s="141"/>
      <c r="AE454" s="141"/>
      <c r="AG454" s="153"/>
      <c r="AN454" s="141"/>
      <c r="AO454" s="141"/>
      <c r="AP454" s="141"/>
      <c r="AQ454" s="141"/>
      <c r="AR454" s="141"/>
      <c r="AS454" s="141"/>
      <c r="AT454" s="141"/>
      <c r="AU454" s="141"/>
    </row>
    <row r="455" spans="3:50" x14ac:dyDescent="0.2">
      <c r="C455" s="26"/>
      <c r="D455" s="26"/>
      <c r="AA455" s="141"/>
      <c r="AB455" s="141"/>
      <c r="AC455" s="141"/>
      <c r="AD455" s="141"/>
      <c r="AE455" s="141"/>
      <c r="AG455" s="153"/>
      <c r="AN455" s="141"/>
      <c r="AO455" s="141"/>
      <c r="AP455" s="141"/>
      <c r="AQ455" s="141"/>
      <c r="AR455" s="141"/>
      <c r="AS455" s="141"/>
      <c r="AT455" s="141"/>
      <c r="AU455" s="141"/>
    </row>
    <row r="456" spans="3:50" x14ac:dyDescent="0.2">
      <c r="C456" s="26"/>
      <c r="D456" s="26"/>
      <c r="AA456" s="141"/>
      <c r="AB456" s="141"/>
      <c r="AC456" s="141"/>
      <c r="AD456" s="141"/>
      <c r="AE456" s="141"/>
      <c r="AG456" s="153"/>
      <c r="AN456" s="141"/>
      <c r="AO456" s="141"/>
      <c r="AP456" s="141"/>
      <c r="AQ456" s="141"/>
      <c r="AR456" s="141"/>
      <c r="AS456" s="141"/>
      <c r="AT456" s="141"/>
      <c r="AU456" s="141"/>
    </row>
    <row r="457" spans="3:50" x14ac:dyDescent="0.2">
      <c r="C457" s="26"/>
      <c r="D457" s="26"/>
      <c r="AA457" s="141"/>
      <c r="AB457" s="141"/>
      <c r="AC457" s="141"/>
      <c r="AD457" s="141"/>
      <c r="AE457" s="141"/>
      <c r="AG457" s="153"/>
      <c r="AN457" s="141"/>
      <c r="AO457" s="141"/>
      <c r="AP457" s="141"/>
      <c r="AQ457" s="141"/>
      <c r="AR457" s="141"/>
      <c r="AS457" s="141"/>
      <c r="AT457" s="141"/>
      <c r="AU457" s="141"/>
    </row>
    <row r="458" spans="3:50" x14ac:dyDescent="0.2">
      <c r="C458" s="26"/>
      <c r="D458" s="26"/>
      <c r="AA458" s="141"/>
      <c r="AB458" s="141"/>
      <c r="AC458" s="141"/>
      <c r="AD458" s="141"/>
      <c r="AE458" s="141"/>
      <c r="AG458" s="153"/>
      <c r="AN458" s="141"/>
      <c r="AO458" s="141"/>
      <c r="AP458" s="141"/>
      <c r="AQ458" s="141"/>
      <c r="AR458" s="141"/>
      <c r="AS458" s="141"/>
      <c r="AT458" s="141"/>
      <c r="AU458" s="141"/>
    </row>
    <row r="459" spans="3:50" x14ac:dyDescent="0.2">
      <c r="C459" s="26"/>
      <c r="D459" s="26"/>
      <c r="AA459" s="141"/>
      <c r="AB459" s="141"/>
      <c r="AC459" s="141"/>
      <c r="AD459" s="141"/>
      <c r="AE459" s="141"/>
      <c r="AG459" s="153"/>
      <c r="AN459" s="141"/>
      <c r="AO459" s="141"/>
      <c r="AP459" s="141"/>
      <c r="AQ459" s="141"/>
      <c r="AR459" s="141"/>
      <c r="AS459" s="141"/>
      <c r="AT459" s="141"/>
      <c r="AU459" s="141"/>
    </row>
    <row r="460" spans="3:50" x14ac:dyDescent="0.2">
      <c r="C460" s="26"/>
      <c r="D460" s="26"/>
      <c r="AA460" s="141"/>
      <c r="AB460" s="141"/>
      <c r="AC460" s="141"/>
      <c r="AD460" s="141"/>
      <c r="AE460" s="141"/>
      <c r="AG460" s="153"/>
      <c r="AN460" s="141"/>
      <c r="AO460" s="141"/>
      <c r="AP460" s="141"/>
      <c r="AQ460" s="141"/>
      <c r="AR460" s="141"/>
      <c r="AS460" s="141"/>
      <c r="AT460" s="141"/>
      <c r="AU460" s="141"/>
      <c r="AV460" s="141"/>
      <c r="AX460" s="141"/>
    </row>
    <row r="461" spans="3:50" x14ac:dyDescent="0.2">
      <c r="C461" s="26"/>
      <c r="D461" s="26"/>
      <c r="AA461" s="141"/>
      <c r="AB461" s="141"/>
      <c r="AC461" s="141"/>
      <c r="AD461" s="141"/>
      <c r="AE461" s="141"/>
      <c r="AG461" s="153"/>
      <c r="AN461" s="141"/>
      <c r="AO461" s="141"/>
      <c r="AP461" s="141"/>
      <c r="AQ461" s="141"/>
      <c r="AR461" s="141"/>
      <c r="AS461" s="141"/>
      <c r="AT461" s="141"/>
      <c r="AU461" s="141"/>
    </row>
    <row r="462" spans="3:50" x14ac:dyDescent="0.2">
      <c r="C462" s="26"/>
      <c r="D462" s="26"/>
      <c r="AA462" s="141"/>
      <c r="AB462" s="141"/>
      <c r="AC462" s="141"/>
      <c r="AD462" s="141"/>
      <c r="AE462" s="141"/>
      <c r="AG462" s="153"/>
      <c r="AN462" s="141"/>
      <c r="AO462" s="141"/>
      <c r="AP462" s="141"/>
      <c r="AQ462" s="141"/>
      <c r="AR462" s="141"/>
      <c r="AS462" s="141"/>
      <c r="AT462" s="141"/>
      <c r="AU462" s="141"/>
    </row>
    <row r="463" spans="3:50" x14ac:dyDescent="0.2">
      <c r="C463" s="26"/>
      <c r="D463" s="26"/>
      <c r="AA463" s="141"/>
      <c r="AB463" s="141"/>
      <c r="AC463" s="141"/>
      <c r="AD463" s="141"/>
      <c r="AE463" s="141"/>
      <c r="AG463" s="153"/>
      <c r="AN463" s="141"/>
      <c r="AO463" s="141"/>
      <c r="AP463" s="141"/>
      <c r="AQ463" s="141"/>
      <c r="AR463" s="141"/>
      <c r="AS463" s="141"/>
      <c r="AT463" s="141"/>
      <c r="AU463" s="141"/>
    </row>
    <row r="464" spans="3:50" x14ac:dyDescent="0.2">
      <c r="C464" s="26"/>
      <c r="D464" s="26"/>
      <c r="AA464" s="141"/>
      <c r="AB464" s="141"/>
      <c r="AC464" s="141"/>
      <c r="AD464" s="141"/>
      <c r="AE464" s="141"/>
      <c r="AG464" s="153"/>
      <c r="AN464" s="141"/>
      <c r="AO464" s="141"/>
      <c r="AP464" s="141"/>
      <c r="AQ464" s="141"/>
      <c r="AR464" s="141"/>
      <c r="AS464" s="141"/>
      <c r="AT464" s="141"/>
      <c r="AU464" s="141"/>
    </row>
    <row r="465" spans="3:64" x14ac:dyDescent="0.2">
      <c r="C465" s="26"/>
      <c r="D465" s="26"/>
      <c r="AA465" s="141"/>
      <c r="AB465" s="141"/>
      <c r="AC465" s="141"/>
      <c r="AD465" s="141"/>
      <c r="AE465" s="141"/>
      <c r="AG465" s="153"/>
      <c r="AN465" s="141"/>
      <c r="AO465" s="141"/>
      <c r="AP465" s="141"/>
      <c r="AQ465" s="141"/>
      <c r="AR465" s="141"/>
      <c r="AS465" s="141"/>
      <c r="AT465" s="141"/>
      <c r="AU465" s="141"/>
    </row>
    <row r="466" spans="3:64" x14ac:dyDescent="0.2">
      <c r="C466" s="26"/>
      <c r="D466" s="26"/>
      <c r="AA466" s="141"/>
      <c r="AB466" s="141"/>
      <c r="AC466" s="141"/>
      <c r="AD466" s="141"/>
      <c r="AE466" s="141"/>
      <c r="AG466" s="153"/>
      <c r="AN466" s="141"/>
      <c r="AO466" s="141"/>
      <c r="AP466" s="141"/>
      <c r="AQ466" s="141"/>
      <c r="AR466" s="141"/>
      <c r="AS466" s="141"/>
      <c r="AT466" s="141"/>
      <c r="AU466" s="141"/>
    </row>
    <row r="467" spans="3:64" x14ac:dyDescent="0.2">
      <c r="C467" s="26"/>
      <c r="D467" s="26"/>
      <c r="AA467" s="141"/>
      <c r="AB467" s="141"/>
      <c r="AC467" s="141"/>
      <c r="AD467" s="141"/>
      <c r="AE467" s="141"/>
      <c r="AG467" s="153"/>
      <c r="AN467" s="141"/>
      <c r="AO467" s="141"/>
      <c r="AP467" s="141"/>
      <c r="AQ467" s="141"/>
      <c r="AR467" s="141"/>
      <c r="AS467" s="141"/>
      <c r="AT467" s="141"/>
      <c r="AU467" s="141"/>
    </row>
    <row r="468" spans="3:64" x14ac:dyDescent="0.2">
      <c r="C468" s="26"/>
      <c r="D468" s="26"/>
      <c r="AA468" s="141"/>
      <c r="AB468" s="141"/>
      <c r="AC468" s="141"/>
      <c r="AD468" s="141"/>
      <c r="AE468" s="141"/>
      <c r="AG468" s="153"/>
      <c r="AN468" s="141"/>
      <c r="AO468" s="141"/>
      <c r="AP468" s="141"/>
      <c r="AQ468" s="141"/>
      <c r="AR468" s="141"/>
      <c r="AS468" s="141"/>
      <c r="AT468" s="141"/>
      <c r="AU468" s="141"/>
    </row>
    <row r="469" spans="3:64" x14ac:dyDescent="0.2">
      <c r="C469" s="26"/>
      <c r="D469" s="26"/>
      <c r="AA469" s="141"/>
      <c r="AB469" s="141"/>
      <c r="AC469" s="141"/>
      <c r="AD469" s="141"/>
      <c r="AE469" s="141"/>
      <c r="AG469" s="153"/>
      <c r="AN469" s="141"/>
      <c r="AO469" s="141"/>
      <c r="AP469" s="141"/>
      <c r="AQ469" s="141"/>
      <c r="AR469" s="141"/>
      <c r="AS469" s="141"/>
      <c r="AT469" s="141"/>
      <c r="AU469" s="141"/>
    </row>
    <row r="470" spans="3:64" x14ac:dyDescent="0.2">
      <c r="C470" s="26"/>
      <c r="D470" s="26"/>
      <c r="AA470" s="141"/>
      <c r="AB470" s="141"/>
      <c r="AC470" s="141"/>
      <c r="AD470" s="141"/>
      <c r="AE470" s="141"/>
      <c r="AG470" s="153"/>
      <c r="AN470" s="141"/>
      <c r="AO470" s="141"/>
      <c r="AP470" s="141"/>
      <c r="AQ470" s="141"/>
      <c r="AR470" s="141"/>
      <c r="AS470" s="141"/>
      <c r="AT470" s="141"/>
      <c r="AU470" s="141"/>
    </row>
    <row r="471" spans="3:64" x14ac:dyDescent="0.2">
      <c r="C471" s="26"/>
      <c r="D471" s="26"/>
      <c r="AA471" s="141"/>
      <c r="AB471" s="141"/>
      <c r="AC471" s="141"/>
      <c r="AD471" s="141"/>
      <c r="AE471" s="141"/>
      <c r="AG471" s="153"/>
      <c r="AN471" s="141"/>
      <c r="AO471" s="141"/>
      <c r="AP471" s="141"/>
      <c r="AQ471" s="141"/>
      <c r="AR471" s="141"/>
      <c r="AS471" s="141"/>
      <c r="AT471" s="141"/>
      <c r="AU471" s="141"/>
    </row>
    <row r="472" spans="3:64" x14ac:dyDescent="0.2">
      <c r="C472" s="26"/>
      <c r="D472" s="26"/>
      <c r="AA472" s="141"/>
      <c r="AB472" s="141"/>
      <c r="AC472" s="141"/>
      <c r="AD472" s="141"/>
      <c r="AE472" s="141"/>
      <c r="AG472" s="153"/>
      <c r="AN472" s="141"/>
      <c r="AO472" s="141"/>
      <c r="AP472" s="141"/>
      <c r="AQ472" s="141"/>
      <c r="AR472" s="141"/>
      <c r="AS472" s="141"/>
      <c r="AT472" s="141"/>
      <c r="AU472" s="141"/>
    </row>
    <row r="473" spans="3:64" x14ac:dyDescent="0.2">
      <c r="C473" s="26"/>
      <c r="D473" s="26"/>
      <c r="AA473" s="141"/>
      <c r="AB473" s="141"/>
      <c r="AC473" s="141"/>
      <c r="AD473" s="141"/>
      <c r="AE473" s="141"/>
      <c r="AG473" s="153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</row>
    <row r="474" spans="3:64" x14ac:dyDescent="0.2">
      <c r="C474" s="26"/>
      <c r="D474" s="26"/>
      <c r="AA474" s="141"/>
      <c r="AB474" s="141"/>
      <c r="AC474" s="141"/>
      <c r="AD474" s="141"/>
      <c r="AE474" s="141"/>
      <c r="AG474" s="153"/>
      <c r="AN474" s="141"/>
      <c r="AO474" s="141"/>
      <c r="AP474" s="141"/>
      <c r="AQ474" s="141"/>
      <c r="AR474" s="141"/>
      <c r="AS474" s="141"/>
      <c r="AT474" s="141"/>
      <c r="AU474" s="141"/>
    </row>
    <row r="475" spans="3:64" x14ac:dyDescent="0.2">
      <c r="C475" s="26"/>
      <c r="D475" s="26"/>
      <c r="AA475" s="141"/>
      <c r="AB475" s="141"/>
      <c r="AC475" s="141"/>
      <c r="AD475" s="141"/>
      <c r="AE475" s="141"/>
      <c r="AG475" s="153"/>
      <c r="AN475" s="141"/>
      <c r="AO475" s="141"/>
      <c r="AP475" s="141"/>
      <c r="AQ475" s="141"/>
      <c r="AR475" s="141"/>
      <c r="AS475" s="141"/>
      <c r="AT475" s="141"/>
      <c r="AU475" s="141"/>
    </row>
    <row r="476" spans="3:64" x14ac:dyDescent="0.2">
      <c r="C476" s="26"/>
      <c r="D476" s="26"/>
      <c r="AA476" s="141"/>
      <c r="AB476" s="141"/>
      <c r="AC476" s="141"/>
      <c r="AD476" s="141"/>
      <c r="AE476" s="141"/>
      <c r="AG476" s="153"/>
      <c r="AN476" s="141"/>
      <c r="AO476" s="141"/>
      <c r="AP476" s="141"/>
      <c r="AQ476" s="141"/>
      <c r="AR476" s="141"/>
      <c r="AS476" s="141"/>
      <c r="AT476" s="141"/>
      <c r="AU476" s="141"/>
    </row>
    <row r="477" spans="3:64" x14ac:dyDescent="0.2">
      <c r="C477" s="26"/>
      <c r="D477" s="26"/>
      <c r="AA477" s="141"/>
      <c r="AB477" s="141"/>
      <c r="AC477" s="141"/>
      <c r="AD477" s="141"/>
      <c r="AE477" s="141"/>
      <c r="AG477" s="153"/>
      <c r="AN477" s="141"/>
      <c r="AO477" s="141"/>
      <c r="AP477" s="141"/>
      <c r="AQ477" s="141"/>
      <c r="AR477" s="141"/>
      <c r="AS477" s="141"/>
      <c r="AT477" s="141"/>
      <c r="AU477" s="141"/>
    </row>
    <row r="478" spans="3:64" x14ac:dyDescent="0.2">
      <c r="C478" s="26"/>
      <c r="D478" s="26"/>
      <c r="AA478" s="141"/>
      <c r="AB478" s="141"/>
      <c r="AC478" s="141"/>
      <c r="AD478" s="141"/>
      <c r="AE478" s="141"/>
      <c r="AG478" s="153"/>
      <c r="AN478" s="141"/>
      <c r="AO478" s="141"/>
      <c r="AP478" s="141"/>
      <c r="AQ478" s="141"/>
      <c r="AR478" s="141"/>
      <c r="AS478" s="141"/>
      <c r="AT478" s="141"/>
      <c r="AU478" s="141"/>
    </row>
    <row r="479" spans="3:64" x14ac:dyDescent="0.2">
      <c r="C479" s="26"/>
      <c r="D479" s="26"/>
      <c r="AA479" s="141"/>
      <c r="AB479" s="141"/>
      <c r="AC479" s="141"/>
      <c r="AD479" s="141"/>
      <c r="AE479" s="141"/>
      <c r="AG479" s="153"/>
      <c r="AN479" s="141"/>
      <c r="AO479" s="141"/>
      <c r="AP479" s="141"/>
      <c r="AQ479" s="141"/>
      <c r="AR479" s="141"/>
      <c r="AS479" s="141"/>
      <c r="AT479" s="141"/>
      <c r="AU479" s="141"/>
    </row>
    <row r="480" spans="3:64" x14ac:dyDescent="0.2">
      <c r="C480" s="26"/>
      <c r="D480" s="26"/>
      <c r="AA480" s="141"/>
      <c r="AB480" s="141"/>
      <c r="AC480" s="141"/>
      <c r="AD480" s="141"/>
      <c r="AE480" s="141"/>
      <c r="AG480" s="153"/>
      <c r="AN480" s="141"/>
      <c r="AO480" s="141"/>
      <c r="AP480" s="141"/>
      <c r="AQ480" s="141"/>
      <c r="AR480" s="141"/>
      <c r="AS480" s="141"/>
      <c r="AT480" s="141"/>
      <c r="AU480" s="141"/>
    </row>
    <row r="481" spans="3:47" x14ac:dyDescent="0.2">
      <c r="C481" s="26"/>
      <c r="D481" s="26"/>
      <c r="AA481" s="141"/>
      <c r="AB481" s="141"/>
      <c r="AC481" s="141"/>
      <c r="AD481" s="141"/>
      <c r="AE481" s="141"/>
      <c r="AG481" s="153"/>
      <c r="AN481" s="141"/>
      <c r="AO481" s="141"/>
      <c r="AP481" s="141"/>
      <c r="AQ481" s="141"/>
      <c r="AR481" s="141"/>
      <c r="AS481" s="141"/>
      <c r="AT481" s="141"/>
      <c r="AU481" s="141"/>
    </row>
    <row r="482" spans="3:47" x14ac:dyDescent="0.2">
      <c r="C482" s="26"/>
      <c r="D482" s="26"/>
      <c r="AA482" s="141"/>
      <c r="AB482" s="141"/>
      <c r="AC482" s="141"/>
      <c r="AD482" s="141"/>
      <c r="AE482" s="141"/>
      <c r="AG482" s="153"/>
      <c r="AN482" s="141"/>
      <c r="AO482" s="141"/>
      <c r="AP482" s="141"/>
      <c r="AQ482" s="141"/>
      <c r="AR482" s="141"/>
      <c r="AS482" s="141"/>
      <c r="AT482" s="141"/>
      <c r="AU482" s="141"/>
    </row>
    <row r="483" spans="3:47" x14ac:dyDescent="0.2">
      <c r="C483" s="26"/>
      <c r="D483" s="26"/>
      <c r="AA483" s="141"/>
      <c r="AB483" s="141"/>
      <c r="AC483" s="141"/>
      <c r="AD483" s="141"/>
      <c r="AE483" s="141"/>
      <c r="AG483" s="153"/>
      <c r="AN483" s="141"/>
      <c r="AO483" s="141"/>
      <c r="AP483" s="141"/>
      <c r="AQ483" s="141"/>
      <c r="AR483" s="141"/>
      <c r="AS483" s="141"/>
      <c r="AT483" s="141"/>
      <c r="AU483" s="141"/>
    </row>
    <row r="484" spans="3:47" x14ac:dyDescent="0.2">
      <c r="C484" s="26"/>
      <c r="D484" s="26"/>
      <c r="AA484" s="141"/>
      <c r="AB484" s="141"/>
      <c r="AC484" s="141"/>
      <c r="AD484" s="141"/>
      <c r="AE484" s="141"/>
      <c r="AG484" s="153"/>
      <c r="AN484" s="141"/>
      <c r="AO484" s="141"/>
      <c r="AP484" s="141"/>
      <c r="AQ484" s="141"/>
      <c r="AR484" s="141"/>
      <c r="AS484" s="141"/>
      <c r="AT484" s="141"/>
      <c r="AU484" s="141"/>
    </row>
    <row r="485" spans="3:47" x14ac:dyDescent="0.2">
      <c r="C485" s="26"/>
      <c r="D485" s="26"/>
      <c r="AA485" s="141"/>
      <c r="AB485" s="141"/>
      <c r="AC485" s="141"/>
      <c r="AD485" s="141"/>
      <c r="AE485" s="141"/>
      <c r="AG485" s="153"/>
      <c r="AN485" s="141"/>
      <c r="AO485" s="141"/>
      <c r="AP485" s="141"/>
      <c r="AQ485" s="141"/>
      <c r="AR485" s="141"/>
      <c r="AS485" s="141"/>
      <c r="AT485" s="141"/>
      <c r="AU485" s="141"/>
    </row>
    <row r="486" spans="3:47" x14ac:dyDescent="0.2">
      <c r="C486" s="26"/>
      <c r="D486" s="26"/>
      <c r="AA486" s="141"/>
      <c r="AB486" s="141"/>
      <c r="AC486" s="141"/>
      <c r="AD486" s="141"/>
      <c r="AE486" s="141"/>
      <c r="AG486" s="153"/>
      <c r="AN486" s="141"/>
      <c r="AO486" s="141"/>
      <c r="AP486" s="141"/>
      <c r="AQ486" s="141"/>
      <c r="AR486" s="141"/>
      <c r="AS486" s="141"/>
      <c r="AT486" s="141"/>
      <c r="AU486" s="141"/>
    </row>
    <row r="487" spans="3:47" x14ac:dyDescent="0.2">
      <c r="C487" s="26"/>
      <c r="D487" s="26"/>
      <c r="AA487" s="141"/>
      <c r="AB487" s="141"/>
      <c r="AC487" s="141"/>
      <c r="AD487" s="141"/>
      <c r="AE487" s="141"/>
      <c r="AG487" s="153"/>
      <c r="AN487" s="141"/>
      <c r="AO487" s="141"/>
      <c r="AP487" s="141"/>
      <c r="AQ487" s="141"/>
      <c r="AR487" s="141"/>
      <c r="AS487" s="141"/>
      <c r="AT487" s="141"/>
      <c r="AU487" s="141"/>
    </row>
    <row r="488" spans="3:47" x14ac:dyDescent="0.2">
      <c r="C488" s="26"/>
      <c r="D488" s="26"/>
      <c r="AA488" s="141"/>
      <c r="AB488" s="141"/>
      <c r="AC488" s="141"/>
      <c r="AD488" s="141"/>
      <c r="AE488" s="141"/>
      <c r="AG488" s="153"/>
      <c r="AN488" s="141"/>
      <c r="AO488" s="141"/>
      <c r="AP488" s="141"/>
      <c r="AQ488" s="141"/>
      <c r="AR488" s="141"/>
      <c r="AS488" s="141"/>
      <c r="AT488" s="141"/>
      <c r="AU488" s="141"/>
    </row>
    <row r="489" spans="3:47" x14ac:dyDescent="0.2">
      <c r="C489" s="26"/>
      <c r="D489" s="26"/>
      <c r="AA489" s="141"/>
      <c r="AB489" s="141"/>
      <c r="AC489" s="141"/>
      <c r="AD489" s="141"/>
      <c r="AE489" s="141"/>
      <c r="AG489" s="153"/>
      <c r="AN489" s="141"/>
      <c r="AO489" s="141"/>
      <c r="AP489" s="141"/>
      <c r="AQ489" s="141"/>
      <c r="AR489" s="141"/>
      <c r="AS489" s="141"/>
      <c r="AT489" s="141"/>
      <c r="AU489" s="141"/>
    </row>
    <row r="490" spans="3:47" x14ac:dyDescent="0.2">
      <c r="C490" s="26"/>
      <c r="D490" s="26"/>
      <c r="AA490" s="141"/>
      <c r="AB490" s="141"/>
      <c r="AC490" s="141"/>
      <c r="AD490" s="141"/>
      <c r="AE490" s="141"/>
      <c r="AG490" s="153"/>
      <c r="AN490" s="141"/>
      <c r="AO490" s="141"/>
      <c r="AP490" s="141"/>
      <c r="AQ490" s="141"/>
      <c r="AR490" s="141"/>
      <c r="AS490" s="141"/>
      <c r="AT490" s="141"/>
      <c r="AU490" s="141"/>
    </row>
    <row r="491" spans="3:47" x14ac:dyDescent="0.2">
      <c r="C491" s="26"/>
      <c r="D491" s="26"/>
      <c r="AA491" s="141"/>
      <c r="AB491" s="141"/>
      <c r="AC491" s="141"/>
      <c r="AD491" s="141"/>
      <c r="AE491" s="141"/>
      <c r="AG491" s="153"/>
      <c r="AN491" s="141"/>
      <c r="AO491" s="141"/>
      <c r="AP491" s="141"/>
      <c r="AQ491" s="141"/>
      <c r="AR491" s="141"/>
      <c r="AS491" s="141"/>
      <c r="AT491" s="141"/>
      <c r="AU491" s="141"/>
    </row>
    <row r="492" spans="3:47" x14ac:dyDescent="0.2">
      <c r="C492" s="26"/>
      <c r="D492" s="26"/>
      <c r="AA492" s="141"/>
      <c r="AB492" s="141"/>
      <c r="AC492" s="141"/>
      <c r="AD492" s="141"/>
      <c r="AE492" s="141"/>
      <c r="AG492" s="153"/>
      <c r="AN492" s="141"/>
      <c r="AO492" s="141"/>
      <c r="AP492" s="141"/>
      <c r="AQ492" s="141"/>
      <c r="AR492" s="141"/>
      <c r="AS492" s="141"/>
      <c r="AT492" s="141"/>
      <c r="AU492" s="141"/>
    </row>
    <row r="493" spans="3:47" x14ac:dyDescent="0.2">
      <c r="C493" s="26"/>
      <c r="D493" s="26"/>
      <c r="AA493" s="141"/>
      <c r="AB493" s="141"/>
      <c r="AC493" s="141"/>
      <c r="AD493" s="141"/>
      <c r="AE493" s="141"/>
      <c r="AG493" s="153"/>
      <c r="AN493" s="141"/>
      <c r="AO493" s="141"/>
      <c r="AP493" s="141"/>
      <c r="AQ493" s="141"/>
      <c r="AR493" s="141"/>
      <c r="AS493" s="141"/>
      <c r="AT493" s="141"/>
      <c r="AU493" s="141"/>
    </row>
    <row r="494" spans="3:47" x14ac:dyDescent="0.2">
      <c r="C494" s="26"/>
      <c r="D494" s="26"/>
      <c r="AA494" s="141"/>
      <c r="AB494" s="141"/>
      <c r="AC494" s="141"/>
      <c r="AD494" s="141"/>
      <c r="AE494" s="141"/>
      <c r="AG494" s="153"/>
      <c r="AN494" s="141"/>
      <c r="AO494" s="141"/>
      <c r="AP494" s="141"/>
      <c r="AQ494" s="141"/>
      <c r="AR494" s="141"/>
      <c r="AS494" s="141"/>
      <c r="AT494" s="141"/>
      <c r="AU494" s="141"/>
    </row>
    <row r="495" spans="3:47" x14ac:dyDescent="0.2">
      <c r="C495" s="26"/>
      <c r="D495" s="26"/>
      <c r="AA495" s="141"/>
      <c r="AB495" s="141"/>
      <c r="AC495" s="141"/>
      <c r="AD495" s="141"/>
      <c r="AE495" s="141"/>
      <c r="AG495" s="153"/>
      <c r="AN495" s="141"/>
      <c r="AO495" s="141"/>
      <c r="AP495" s="141"/>
      <c r="AQ495" s="141"/>
      <c r="AR495" s="141"/>
      <c r="AS495" s="141"/>
      <c r="AT495" s="141"/>
      <c r="AU495" s="141"/>
    </row>
    <row r="496" spans="3:47" x14ac:dyDescent="0.2">
      <c r="C496" s="26"/>
      <c r="D496" s="26"/>
      <c r="AA496" s="141"/>
      <c r="AB496" s="141"/>
      <c r="AC496" s="141"/>
      <c r="AD496" s="141"/>
      <c r="AE496" s="141"/>
      <c r="AG496" s="153"/>
      <c r="AN496" s="141"/>
      <c r="AO496" s="141"/>
      <c r="AP496" s="141"/>
      <c r="AQ496" s="141"/>
      <c r="AR496" s="141"/>
      <c r="AS496" s="141"/>
      <c r="AT496" s="141"/>
      <c r="AU496" s="141"/>
    </row>
    <row r="497" spans="3:64" x14ac:dyDescent="0.2">
      <c r="C497" s="26"/>
      <c r="D497" s="26"/>
      <c r="AA497" s="141"/>
      <c r="AB497" s="141"/>
      <c r="AC497" s="141"/>
      <c r="AD497" s="141"/>
      <c r="AE497" s="141"/>
      <c r="AG497" s="153"/>
      <c r="AN497" s="141"/>
      <c r="AO497" s="141"/>
      <c r="AP497" s="141"/>
      <c r="AQ497" s="141"/>
      <c r="AR497" s="141"/>
      <c r="AS497" s="141"/>
      <c r="AT497" s="141"/>
      <c r="AU497" s="141"/>
    </row>
    <row r="498" spans="3:64" x14ac:dyDescent="0.2">
      <c r="C498" s="26"/>
      <c r="D498" s="26"/>
      <c r="AA498" s="141"/>
      <c r="AB498" s="141"/>
      <c r="AC498" s="141"/>
      <c r="AD498" s="141"/>
      <c r="AE498" s="141"/>
      <c r="AG498" s="153"/>
      <c r="AN498" s="141"/>
      <c r="AO498" s="141"/>
      <c r="AP498" s="141"/>
      <c r="AQ498" s="141"/>
      <c r="AR498" s="141"/>
      <c r="AS498" s="141"/>
      <c r="AT498" s="141"/>
      <c r="AU498" s="141"/>
    </row>
    <row r="499" spans="3:64" x14ac:dyDescent="0.2">
      <c r="C499" s="26"/>
      <c r="D499" s="26"/>
      <c r="AA499" s="141"/>
      <c r="AB499" s="141"/>
      <c r="AC499" s="141"/>
      <c r="AD499" s="141"/>
      <c r="AE499" s="141"/>
      <c r="AG499" s="153"/>
      <c r="AN499" s="141"/>
      <c r="AO499" s="141"/>
      <c r="AP499" s="141"/>
      <c r="AQ499" s="141"/>
      <c r="AR499" s="141"/>
      <c r="AS499" s="141"/>
      <c r="AT499" s="141"/>
      <c r="AU499" s="141"/>
    </row>
    <row r="500" spans="3:64" x14ac:dyDescent="0.2">
      <c r="C500" s="26"/>
      <c r="D500" s="26"/>
      <c r="AA500" s="141"/>
      <c r="AB500" s="141"/>
      <c r="AC500" s="141"/>
      <c r="AD500" s="141"/>
      <c r="AE500" s="141"/>
      <c r="AG500" s="153"/>
      <c r="AN500" s="141"/>
      <c r="AO500" s="141"/>
      <c r="AP500" s="141"/>
      <c r="AQ500" s="141"/>
      <c r="AR500" s="141"/>
      <c r="AS500" s="141"/>
      <c r="AT500" s="141"/>
      <c r="AU500" s="141"/>
    </row>
    <row r="501" spans="3:64" x14ac:dyDescent="0.2">
      <c r="C501" s="26"/>
      <c r="D501" s="26"/>
      <c r="AA501" s="141"/>
      <c r="AB501" s="141"/>
      <c r="AC501" s="141"/>
      <c r="AD501" s="141"/>
      <c r="AE501" s="141"/>
      <c r="AG501" s="153"/>
      <c r="AN501" s="141"/>
      <c r="AO501" s="141"/>
      <c r="AP501" s="141"/>
      <c r="AQ501" s="141"/>
      <c r="AR501" s="141"/>
      <c r="AS501" s="141"/>
      <c r="AT501" s="141"/>
      <c r="AU501" s="141"/>
    </row>
    <row r="502" spans="3:64" x14ac:dyDescent="0.2">
      <c r="C502" s="26"/>
      <c r="D502" s="26"/>
      <c r="AA502" s="141"/>
      <c r="AB502" s="141"/>
      <c r="AC502" s="141"/>
      <c r="AD502" s="141"/>
      <c r="AE502" s="141"/>
      <c r="AG502" s="153"/>
      <c r="AN502" s="141"/>
      <c r="AO502" s="141"/>
      <c r="AP502" s="141"/>
      <c r="AQ502" s="141"/>
      <c r="AR502" s="141"/>
      <c r="AS502" s="141"/>
      <c r="AT502" s="141"/>
      <c r="AU502" s="141"/>
    </row>
    <row r="503" spans="3:64" x14ac:dyDescent="0.2">
      <c r="C503" s="26"/>
      <c r="D503" s="26"/>
      <c r="AA503" s="141"/>
      <c r="AB503" s="141"/>
      <c r="AC503" s="141"/>
      <c r="AD503" s="141"/>
      <c r="AE503" s="141"/>
      <c r="AG503" s="153"/>
      <c r="AN503" s="141"/>
      <c r="AO503" s="141"/>
      <c r="AP503" s="141"/>
      <c r="AQ503" s="141"/>
      <c r="AR503" s="141"/>
      <c r="AS503" s="141"/>
      <c r="AT503" s="141"/>
      <c r="AU503" s="141"/>
      <c r="AV503" s="141"/>
    </row>
    <row r="504" spans="3:64" x14ac:dyDescent="0.2">
      <c r="C504" s="26"/>
      <c r="D504" s="26"/>
      <c r="AA504" s="141"/>
      <c r="AB504" s="141"/>
      <c r="AC504" s="141"/>
      <c r="AD504" s="141"/>
      <c r="AE504" s="141"/>
      <c r="AG504" s="153"/>
      <c r="AN504" s="141"/>
      <c r="AO504" s="141"/>
      <c r="AP504" s="141"/>
      <c r="AQ504" s="141"/>
      <c r="AR504" s="141"/>
      <c r="AS504" s="141"/>
      <c r="AT504" s="141"/>
      <c r="AU504" s="141"/>
    </row>
    <row r="505" spans="3:64" x14ac:dyDescent="0.2">
      <c r="C505" s="26"/>
      <c r="D505" s="26"/>
      <c r="AA505" s="141"/>
      <c r="AB505" s="141"/>
      <c r="AC505" s="141"/>
      <c r="AD505" s="141"/>
      <c r="AE505" s="141"/>
      <c r="AG505" s="153"/>
      <c r="AN505" s="141"/>
      <c r="AO505" s="141"/>
      <c r="AP505" s="141"/>
      <c r="AQ505" s="141"/>
      <c r="AR505" s="141"/>
      <c r="AS505" s="141"/>
      <c r="AT505" s="141"/>
      <c r="AU505" s="141"/>
    </row>
    <row r="506" spans="3:64" x14ac:dyDescent="0.2">
      <c r="C506" s="26"/>
      <c r="D506" s="26"/>
      <c r="AA506" s="141"/>
      <c r="AB506" s="141"/>
      <c r="AC506" s="141"/>
      <c r="AD506" s="141"/>
      <c r="AE506" s="141"/>
      <c r="AG506" s="153"/>
      <c r="AN506" s="141"/>
      <c r="AO506" s="141"/>
      <c r="AP506" s="141"/>
      <c r="AQ506" s="141"/>
      <c r="AR506" s="141"/>
      <c r="AS506" s="141"/>
      <c r="AT506" s="141"/>
      <c r="AU506" s="141"/>
      <c r="AV506" s="141"/>
    </row>
    <row r="507" spans="3:64" x14ac:dyDescent="0.2">
      <c r="C507" s="26"/>
      <c r="D507" s="26"/>
      <c r="AA507" s="141"/>
      <c r="AB507" s="141"/>
      <c r="AC507" s="141"/>
      <c r="AD507" s="141"/>
      <c r="AE507" s="141"/>
      <c r="AG507" s="153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</row>
    <row r="508" spans="3:64" x14ac:dyDescent="0.2">
      <c r="C508" s="26"/>
      <c r="D508" s="26"/>
      <c r="AA508" s="141"/>
      <c r="AB508" s="141"/>
      <c r="AC508" s="141"/>
      <c r="AD508" s="141"/>
      <c r="AE508" s="141"/>
      <c r="AG508" s="153"/>
      <c r="AN508" s="141"/>
      <c r="AO508" s="141"/>
      <c r="AP508" s="141"/>
      <c r="AQ508" s="141"/>
      <c r="AR508" s="141"/>
      <c r="AS508" s="141"/>
      <c r="AT508" s="141"/>
      <c r="AU508" s="141"/>
    </row>
    <row r="509" spans="3:64" x14ac:dyDescent="0.2">
      <c r="C509" s="26"/>
      <c r="D509" s="26"/>
      <c r="AA509" s="141"/>
      <c r="AB509" s="141"/>
      <c r="AC509" s="141"/>
      <c r="AD509" s="141"/>
      <c r="AE509" s="141"/>
      <c r="AG509" s="153"/>
      <c r="AN509" s="141"/>
      <c r="AO509" s="141"/>
      <c r="AP509" s="141"/>
      <c r="AQ509" s="141"/>
      <c r="AR509" s="141"/>
      <c r="AS509" s="141"/>
      <c r="AT509" s="141"/>
      <c r="AU509" s="141"/>
    </row>
    <row r="510" spans="3:64" x14ac:dyDescent="0.2">
      <c r="C510" s="26"/>
      <c r="D510" s="26"/>
      <c r="AA510" s="141"/>
      <c r="AB510" s="141"/>
      <c r="AC510" s="141"/>
      <c r="AD510" s="141"/>
      <c r="AE510" s="141"/>
      <c r="AG510" s="153"/>
      <c r="AN510" s="141"/>
      <c r="AO510" s="141"/>
      <c r="AP510" s="141"/>
      <c r="AQ510" s="141"/>
      <c r="AR510" s="141"/>
      <c r="AS510" s="141"/>
      <c r="AT510" s="141"/>
      <c r="AU510" s="141"/>
    </row>
    <row r="511" spans="3:64" x14ac:dyDescent="0.2">
      <c r="C511" s="26"/>
      <c r="D511" s="26"/>
      <c r="AA511" s="141"/>
      <c r="AB511" s="141"/>
      <c r="AC511" s="141"/>
      <c r="AD511" s="141"/>
      <c r="AE511" s="141"/>
      <c r="AG511" s="153"/>
      <c r="AN511" s="141"/>
      <c r="AO511" s="141"/>
      <c r="AP511" s="141"/>
      <c r="AQ511" s="141"/>
      <c r="AR511" s="141"/>
      <c r="AS511" s="141"/>
      <c r="AT511" s="141"/>
      <c r="AU511" s="141"/>
    </row>
    <row r="512" spans="3:64" x14ac:dyDescent="0.2">
      <c r="C512" s="26"/>
      <c r="D512" s="26"/>
      <c r="AA512" s="141"/>
      <c r="AB512" s="141"/>
      <c r="AC512" s="141"/>
      <c r="AD512" s="141"/>
      <c r="AE512" s="141"/>
      <c r="AG512" s="153"/>
      <c r="AN512" s="141"/>
      <c r="AO512" s="141"/>
      <c r="AP512" s="141"/>
      <c r="AQ512" s="141"/>
      <c r="AR512" s="141"/>
      <c r="AS512" s="141"/>
      <c r="AT512" s="141"/>
      <c r="AU512" s="141"/>
    </row>
    <row r="513" spans="3:64" x14ac:dyDescent="0.2">
      <c r="C513" s="26"/>
      <c r="D513" s="26"/>
      <c r="AA513" s="141"/>
      <c r="AB513" s="141"/>
      <c r="AC513" s="141"/>
      <c r="AD513" s="141"/>
      <c r="AE513" s="141"/>
      <c r="AG513" s="153"/>
      <c r="AN513" s="141"/>
      <c r="AO513" s="141"/>
      <c r="AP513" s="141"/>
      <c r="AQ513" s="141"/>
      <c r="AR513" s="141"/>
      <c r="AS513" s="141"/>
      <c r="AT513" s="141"/>
      <c r="AU513" s="141"/>
    </row>
    <row r="514" spans="3:64" x14ac:dyDescent="0.2">
      <c r="C514" s="26"/>
      <c r="D514" s="26"/>
      <c r="AA514" s="141"/>
      <c r="AB514" s="141"/>
      <c r="AC514" s="141"/>
      <c r="AD514" s="141"/>
      <c r="AE514" s="141"/>
      <c r="AG514" s="153"/>
      <c r="AN514" s="141"/>
      <c r="AO514" s="141"/>
      <c r="AP514" s="141"/>
      <c r="AQ514" s="141"/>
      <c r="AR514" s="141"/>
      <c r="AS514" s="141"/>
      <c r="AT514" s="141"/>
      <c r="AU514" s="141"/>
    </row>
    <row r="515" spans="3:64" x14ac:dyDescent="0.2">
      <c r="C515" s="26"/>
      <c r="D515" s="26"/>
      <c r="AA515" s="141"/>
      <c r="AB515" s="141"/>
      <c r="AC515" s="141"/>
      <c r="AD515" s="141"/>
      <c r="AE515" s="141"/>
      <c r="AG515" s="153"/>
      <c r="AN515" s="141"/>
      <c r="AO515" s="141"/>
      <c r="AP515" s="141"/>
      <c r="AQ515" s="141"/>
      <c r="AR515" s="141"/>
      <c r="AS515" s="141"/>
      <c r="AT515" s="141"/>
      <c r="AU515" s="141"/>
    </row>
    <row r="516" spans="3:64" x14ac:dyDescent="0.2">
      <c r="C516" s="26"/>
      <c r="D516" s="26"/>
      <c r="AA516" s="141"/>
      <c r="AB516" s="141"/>
      <c r="AC516" s="141"/>
      <c r="AD516" s="141"/>
      <c r="AE516" s="141"/>
      <c r="AG516" s="153"/>
      <c r="AN516" s="141"/>
      <c r="AO516" s="141"/>
      <c r="AP516" s="141"/>
      <c r="AQ516" s="141"/>
      <c r="AR516" s="141"/>
      <c r="AS516" s="141"/>
      <c r="AT516" s="141"/>
      <c r="AU516" s="141"/>
      <c r="AV516" s="141"/>
      <c r="AX516" s="141"/>
    </row>
    <row r="517" spans="3:64" x14ac:dyDescent="0.2">
      <c r="C517" s="26"/>
      <c r="D517" s="26"/>
      <c r="AA517" s="141"/>
      <c r="AB517" s="141"/>
      <c r="AC517" s="141"/>
      <c r="AD517" s="141"/>
      <c r="AE517" s="141"/>
      <c r="AG517" s="153"/>
      <c r="AN517" s="141"/>
      <c r="AO517" s="141"/>
      <c r="AP517" s="141"/>
      <c r="AQ517" s="141"/>
      <c r="AR517" s="141"/>
      <c r="AS517" s="141"/>
      <c r="AT517" s="141"/>
      <c r="AU517" s="141"/>
    </row>
    <row r="518" spans="3:64" x14ac:dyDescent="0.2">
      <c r="C518" s="26"/>
      <c r="D518" s="26"/>
      <c r="AA518" s="141"/>
      <c r="AB518" s="141"/>
      <c r="AC518" s="141"/>
      <c r="AD518" s="141"/>
      <c r="AE518" s="141"/>
      <c r="AG518" s="153"/>
      <c r="AN518" s="141"/>
      <c r="AO518" s="141"/>
      <c r="AP518" s="141"/>
      <c r="AQ518" s="141"/>
      <c r="AR518" s="141"/>
      <c r="AS518" s="141"/>
      <c r="AT518" s="141"/>
      <c r="AU518" s="141"/>
    </row>
    <row r="519" spans="3:64" x14ac:dyDescent="0.2">
      <c r="C519" s="26"/>
      <c r="D519" s="26"/>
      <c r="AA519" s="141"/>
      <c r="AB519" s="141"/>
      <c r="AC519" s="141"/>
      <c r="AD519" s="141"/>
      <c r="AE519" s="141"/>
      <c r="AG519" s="153"/>
      <c r="AN519" s="141"/>
      <c r="AO519" s="141"/>
      <c r="AP519" s="141"/>
      <c r="AQ519" s="141"/>
      <c r="AR519" s="141"/>
      <c r="AS519" s="141"/>
      <c r="AT519" s="141"/>
      <c r="AU519" s="141"/>
    </row>
    <row r="520" spans="3:64" x14ac:dyDescent="0.2">
      <c r="C520" s="26"/>
      <c r="D520" s="26"/>
      <c r="AA520" s="141"/>
      <c r="AB520" s="141"/>
      <c r="AC520" s="141"/>
      <c r="AD520" s="141"/>
      <c r="AE520" s="141"/>
      <c r="AG520" s="153"/>
      <c r="AN520" s="141"/>
      <c r="AO520" s="141"/>
      <c r="AP520" s="141"/>
      <c r="AQ520" s="141"/>
      <c r="AR520" s="141"/>
      <c r="AS520" s="141"/>
      <c r="AT520" s="141"/>
      <c r="AU520" s="141"/>
    </row>
    <row r="521" spans="3:64" x14ac:dyDescent="0.2">
      <c r="C521" s="26"/>
      <c r="D521" s="26"/>
      <c r="AA521" s="141"/>
      <c r="AB521" s="141"/>
      <c r="AC521" s="141"/>
      <c r="AD521" s="141"/>
      <c r="AE521" s="141"/>
      <c r="AG521" s="153"/>
      <c r="AN521" s="141"/>
      <c r="AO521" s="141"/>
      <c r="AP521" s="141"/>
      <c r="AQ521" s="141"/>
      <c r="AR521" s="141"/>
      <c r="AS521" s="141"/>
      <c r="AT521" s="141"/>
      <c r="AU521" s="141"/>
    </row>
    <row r="522" spans="3:64" x14ac:dyDescent="0.2">
      <c r="C522" s="26"/>
      <c r="D522" s="26"/>
      <c r="AA522" s="141"/>
      <c r="AB522" s="141"/>
      <c r="AC522" s="141"/>
      <c r="AD522" s="141"/>
      <c r="AE522" s="141"/>
      <c r="AG522" s="153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  <c r="BK522" s="141"/>
      <c r="BL522" s="141"/>
    </row>
    <row r="523" spans="3:64" x14ac:dyDescent="0.2">
      <c r="C523" s="26"/>
      <c r="D523" s="26"/>
      <c r="AA523" s="141"/>
      <c r="AB523" s="141"/>
      <c r="AC523" s="141"/>
      <c r="AD523" s="141"/>
      <c r="AE523" s="141"/>
      <c r="AG523" s="153"/>
      <c r="AN523" s="141"/>
      <c r="AO523" s="141"/>
      <c r="AP523" s="141"/>
      <c r="AQ523" s="141"/>
      <c r="AR523" s="141"/>
      <c r="AS523" s="141"/>
      <c r="AT523" s="141"/>
      <c r="AU523" s="141"/>
    </row>
    <row r="524" spans="3:64" x14ac:dyDescent="0.2">
      <c r="C524" s="26"/>
      <c r="D524" s="26"/>
      <c r="AA524" s="141"/>
      <c r="AB524" s="141"/>
      <c r="AC524" s="141"/>
      <c r="AD524" s="141"/>
      <c r="AE524" s="141"/>
      <c r="AG524" s="153"/>
      <c r="AN524" s="141"/>
      <c r="AO524" s="141"/>
      <c r="AP524" s="141"/>
      <c r="AQ524" s="141"/>
      <c r="AR524" s="141"/>
      <c r="AS524" s="141"/>
      <c r="AT524" s="141"/>
      <c r="AU524" s="141"/>
    </row>
    <row r="525" spans="3:64" x14ac:dyDescent="0.2">
      <c r="C525" s="26"/>
      <c r="D525" s="26"/>
      <c r="AA525" s="141"/>
      <c r="AB525" s="141"/>
      <c r="AC525" s="141"/>
      <c r="AD525" s="141"/>
      <c r="AE525" s="141"/>
      <c r="AG525" s="153"/>
      <c r="AN525" s="141"/>
      <c r="AO525" s="141"/>
      <c r="AP525" s="141"/>
      <c r="AQ525" s="141"/>
      <c r="AR525" s="141"/>
      <c r="AS525" s="141"/>
      <c r="AT525" s="141"/>
      <c r="AU525" s="141"/>
    </row>
    <row r="526" spans="3:64" x14ac:dyDescent="0.2">
      <c r="C526" s="26"/>
      <c r="D526" s="26"/>
      <c r="AA526" s="141"/>
      <c r="AB526" s="141"/>
      <c r="AC526" s="141"/>
      <c r="AD526" s="141"/>
      <c r="AE526" s="141"/>
      <c r="AG526" s="153"/>
      <c r="AN526" s="141"/>
      <c r="AO526" s="141"/>
      <c r="AP526" s="141"/>
      <c r="AQ526" s="141"/>
      <c r="AR526" s="141"/>
      <c r="AS526" s="141"/>
      <c r="AT526" s="141"/>
      <c r="AU526" s="141"/>
    </row>
    <row r="527" spans="3:64" x14ac:dyDescent="0.2">
      <c r="C527" s="26"/>
      <c r="D527" s="26"/>
      <c r="AA527" s="141"/>
      <c r="AB527" s="141"/>
      <c r="AC527" s="141"/>
      <c r="AD527" s="141"/>
      <c r="AE527" s="141"/>
      <c r="AG527" s="153"/>
      <c r="AN527" s="141"/>
      <c r="AO527" s="141"/>
      <c r="AP527" s="141"/>
      <c r="AQ527" s="141"/>
      <c r="AR527" s="141"/>
      <c r="AS527" s="141"/>
      <c r="AT527" s="141"/>
      <c r="AU527" s="141"/>
    </row>
    <row r="528" spans="3:64" x14ac:dyDescent="0.2">
      <c r="C528" s="26"/>
      <c r="D528" s="26"/>
      <c r="AA528" s="141"/>
      <c r="AB528" s="141"/>
      <c r="AC528" s="141"/>
      <c r="AD528" s="141"/>
      <c r="AE528" s="141"/>
      <c r="AG528" s="153"/>
      <c r="AN528" s="141"/>
      <c r="AO528" s="141"/>
      <c r="AP528" s="141"/>
      <c r="AQ528" s="141"/>
      <c r="AR528" s="141"/>
      <c r="AS528" s="141"/>
      <c r="AT528" s="141"/>
      <c r="AU528" s="141"/>
    </row>
    <row r="529" spans="3:47" x14ac:dyDescent="0.2">
      <c r="C529" s="26"/>
      <c r="D529" s="26"/>
      <c r="AA529" s="141"/>
      <c r="AB529" s="141"/>
      <c r="AC529" s="141"/>
      <c r="AD529" s="141"/>
      <c r="AE529" s="141"/>
      <c r="AG529" s="153"/>
      <c r="AN529" s="141"/>
      <c r="AO529" s="141"/>
      <c r="AP529" s="141"/>
      <c r="AQ529" s="141"/>
      <c r="AR529" s="141"/>
      <c r="AS529" s="141"/>
      <c r="AT529" s="141"/>
      <c r="AU529" s="141"/>
    </row>
    <row r="530" spans="3:47" x14ac:dyDescent="0.2">
      <c r="C530" s="26"/>
      <c r="D530" s="26"/>
      <c r="AA530" s="141"/>
      <c r="AB530" s="141"/>
      <c r="AC530" s="141"/>
      <c r="AD530" s="141"/>
      <c r="AE530" s="141"/>
      <c r="AG530" s="153"/>
      <c r="AN530" s="141"/>
      <c r="AO530" s="141"/>
      <c r="AP530" s="141"/>
      <c r="AQ530" s="141"/>
      <c r="AR530" s="141"/>
      <c r="AS530" s="141"/>
      <c r="AT530" s="141"/>
      <c r="AU530" s="141"/>
    </row>
    <row r="531" spans="3:47" x14ac:dyDescent="0.2">
      <c r="C531" s="26"/>
      <c r="D531" s="26"/>
      <c r="AA531" s="141"/>
      <c r="AB531" s="141"/>
      <c r="AC531" s="141"/>
      <c r="AD531" s="141"/>
      <c r="AE531" s="141"/>
      <c r="AG531" s="153"/>
      <c r="AN531" s="141"/>
      <c r="AO531" s="141"/>
      <c r="AP531" s="141"/>
      <c r="AQ531" s="141"/>
      <c r="AR531" s="141"/>
      <c r="AS531" s="141"/>
      <c r="AT531" s="141"/>
      <c r="AU531" s="141"/>
    </row>
    <row r="532" spans="3:47" x14ac:dyDescent="0.2">
      <c r="C532" s="26"/>
      <c r="D532" s="26"/>
      <c r="AA532" s="141"/>
      <c r="AB532" s="141"/>
      <c r="AC532" s="141"/>
      <c r="AD532" s="141"/>
      <c r="AE532" s="141"/>
      <c r="AG532" s="153"/>
      <c r="AN532" s="141"/>
      <c r="AO532" s="141"/>
      <c r="AP532" s="141"/>
      <c r="AQ532" s="141"/>
      <c r="AR532" s="141"/>
      <c r="AS532" s="141"/>
      <c r="AT532" s="141"/>
      <c r="AU532" s="141"/>
    </row>
    <row r="533" spans="3:47" x14ac:dyDescent="0.2">
      <c r="C533" s="26"/>
      <c r="D533" s="26"/>
      <c r="AA533" s="141"/>
      <c r="AB533" s="141"/>
      <c r="AC533" s="141"/>
      <c r="AD533" s="141"/>
      <c r="AE533" s="141"/>
      <c r="AG533" s="153"/>
      <c r="AN533" s="141"/>
      <c r="AO533" s="141"/>
      <c r="AP533" s="141"/>
      <c r="AQ533" s="141"/>
      <c r="AR533" s="141"/>
      <c r="AS533" s="141"/>
      <c r="AT533" s="141"/>
      <c r="AU533" s="141"/>
    </row>
    <row r="534" spans="3:47" x14ac:dyDescent="0.2">
      <c r="C534" s="26"/>
      <c r="D534" s="26"/>
      <c r="AA534" s="141"/>
      <c r="AB534" s="141"/>
      <c r="AC534" s="141"/>
      <c r="AD534" s="141"/>
      <c r="AE534" s="141"/>
      <c r="AG534" s="153"/>
      <c r="AN534" s="141"/>
      <c r="AO534" s="141"/>
      <c r="AP534" s="141"/>
      <c r="AQ534" s="141"/>
      <c r="AR534" s="141"/>
      <c r="AS534" s="141"/>
      <c r="AT534" s="141"/>
      <c r="AU534" s="141"/>
    </row>
    <row r="535" spans="3:47" x14ac:dyDescent="0.2">
      <c r="C535" s="26"/>
      <c r="D535" s="26"/>
      <c r="AA535" s="141"/>
      <c r="AB535" s="141"/>
      <c r="AC535" s="141"/>
      <c r="AD535" s="141"/>
      <c r="AE535" s="141"/>
      <c r="AG535" s="153"/>
      <c r="AN535" s="141"/>
      <c r="AO535" s="141"/>
      <c r="AP535" s="141"/>
      <c r="AQ535" s="141"/>
      <c r="AR535" s="141"/>
      <c r="AS535" s="141"/>
      <c r="AT535" s="141"/>
      <c r="AU535" s="141"/>
    </row>
    <row r="536" spans="3:47" x14ac:dyDescent="0.2">
      <c r="C536" s="26"/>
      <c r="D536" s="26"/>
      <c r="AA536" s="141"/>
      <c r="AB536" s="141"/>
      <c r="AC536" s="141"/>
      <c r="AD536" s="141"/>
      <c r="AE536" s="141"/>
      <c r="AG536" s="153"/>
      <c r="AN536" s="141"/>
      <c r="AO536" s="141"/>
      <c r="AP536" s="141"/>
      <c r="AQ536" s="141"/>
      <c r="AR536" s="141"/>
      <c r="AS536" s="141"/>
      <c r="AT536" s="141"/>
      <c r="AU536" s="141"/>
    </row>
    <row r="537" spans="3:47" x14ac:dyDescent="0.2">
      <c r="C537" s="26"/>
      <c r="D537" s="26"/>
      <c r="AA537" s="141"/>
      <c r="AB537" s="141"/>
      <c r="AC537" s="141"/>
      <c r="AD537" s="141"/>
      <c r="AE537" s="141"/>
      <c r="AG537" s="153"/>
      <c r="AN537" s="141"/>
      <c r="AO537" s="141"/>
      <c r="AP537" s="141"/>
      <c r="AQ537" s="141"/>
      <c r="AR537" s="141"/>
      <c r="AS537" s="141"/>
      <c r="AT537" s="141"/>
      <c r="AU537" s="141"/>
    </row>
    <row r="538" spans="3:47" x14ac:dyDescent="0.2">
      <c r="C538" s="26"/>
      <c r="D538" s="26"/>
      <c r="AA538" s="141"/>
      <c r="AB538" s="141"/>
      <c r="AC538" s="141"/>
      <c r="AD538" s="141"/>
      <c r="AE538" s="141"/>
      <c r="AG538" s="153"/>
      <c r="AN538" s="141"/>
      <c r="AO538" s="141"/>
      <c r="AP538" s="141"/>
      <c r="AQ538" s="141"/>
      <c r="AR538" s="141"/>
      <c r="AS538" s="141"/>
      <c r="AT538" s="141"/>
      <c r="AU538" s="141"/>
    </row>
    <row r="539" spans="3:47" x14ac:dyDescent="0.2">
      <c r="C539" s="26"/>
      <c r="D539" s="26"/>
      <c r="AA539" s="141"/>
      <c r="AB539" s="141"/>
      <c r="AC539" s="141"/>
      <c r="AD539" s="141"/>
      <c r="AE539" s="141"/>
      <c r="AG539" s="153"/>
      <c r="AN539" s="141"/>
      <c r="AO539" s="141"/>
      <c r="AP539" s="141"/>
      <c r="AQ539" s="141"/>
      <c r="AR539" s="141"/>
      <c r="AS539" s="141"/>
      <c r="AT539" s="141"/>
      <c r="AU539" s="141"/>
    </row>
    <row r="540" spans="3:47" x14ac:dyDescent="0.2">
      <c r="C540" s="26"/>
      <c r="D540" s="26"/>
      <c r="AA540" s="141"/>
      <c r="AB540" s="141"/>
      <c r="AC540" s="141"/>
      <c r="AD540" s="141"/>
      <c r="AE540" s="141"/>
      <c r="AG540" s="153"/>
      <c r="AN540" s="141"/>
      <c r="AO540" s="141"/>
      <c r="AP540" s="141"/>
      <c r="AQ540" s="141"/>
      <c r="AR540" s="141"/>
      <c r="AS540" s="141"/>
      <c r="AT540" s="141"/>
      <c r="AU540" s="141"/>
    </row>
    <row r="541" spans="3:47" x14ac:dyDescent="0.2">
      <c r="C541" s="26"/>
      <c r="D541" s="26"/>
      <c r="AA541" s="141"/>
      <c r="AB541" s="141"/>
      <c r="AC541" s="141"/>
      <c r="AD541" s="141"/>
      <c r="AE541" s="141"/>
      <c r="AG541" s="153"/>
      <c r="AN541" s="141"/>
      <c r="AO541" s="141"/>
      <c r="AP541" s="141"/>
      <c r="AQ541" s="141"/>
      <c r="AR541" s="141"/>
      <c r="AS541" s="141"/>
      <c r="AT541" s="141"/>
      <c r="AU541" s="141"/>
    </row>
    <row r="542" spans="3:47" x14ac:dyDescent="0.2">
      <c r="C542" s="26"/>
      <c r="D542" s="26"/>
      <c r="AA542" s="141"/>
      <c r="AB542" s="141"/>
      <c r="AC542" s="141"/>
      <c r="AD542" s="141"/>
      <c r="AE542" s="141"/>
      <c r="AG542" s="153"/>
      <c r="AN542" s="141"/>
      <c r="AO542" s="141"/>
      <c r="AP542" s="141"/>
      <c r="AQ542" s="141"/>
      <c r="AR542" s="141"/>
      <c r="AS542" s="141"/>
      <c r="AT542" s="141"/>
      <c r="AU542" s="141"/>
    </row>
    <row r="543" spans="3:47" x14ac:dyDescent="0.2">
      <c r="C543" s="26"/>
      <c r="D543" s="26"/>
      <c r="AA543" s="141"/>
      <c r="AB543" s="141"/>
      <c r="AC543" s="141"/>
      <c r="AD543" s="141"/>
      <c r="AE543" s="141"/>
      <c r="AG543" s="153"/>
      <c r="AN543" s="141"/>
      <c r="AO543" s="141"/>
      <c r="AP543" s="141"/>
      <c r="AQ543" s="141"/>
      <c r="AR543" s="141"/>
      <c r="AS543" s="141"/>
      <c r="AT543" s="141"/>
      <c r="AU543" s="141"/>
    </row>
    <row r="544" spans="3:47" x14ac:dyDescent="0.2">
      <c r="C544" s="26"/>
      <c r="D544" s="26"/>
      <c r="AA544" s="141"/>
      <c r="AB544" s="141"/>
      <c r="AC544" s="141"/>
      <c r="AD544" s="141"/>
      <c r="AE544" s="141"/>
      <c r="AG544" s="153"/>
      <c r="AN544" s="141"/>
      <c r="AO544" s="141"/>
      <c r="AP544" s="141"/>
      <c r="AQ544" s="141"/>
      <c r="AR544" s="141"/>
      <c r="AS544" s="141"/>
      <c r="AT544" s="141"/>
      <c r="AU544" s="141"/>
    </row>
    <row r="545" spans="3:48" x14ac:dyDescent="0.2">
      <c r="C545" s="26"/>
      <c r="D545" s="26"/>
      <c r="AA545" s="141"/>
      <c r="AB545" s="141"/>
      <c r="AC545" s="141"/>
      <c r="AD545" s="141"/>
      <c r="AE545" s="141"/>
      <c r="AG545" s="153"/>
      <c r="AN545" s="141"/>
      <c r="AO545" s="141"/>
      <c r="AP545" s="141"/>
      <c r="AQ545" s="141"/>
      <c r="AR545" s="141"/>
      <c r="AS545" s="141"/>
      <c r="AT545" s="141"/>
      <c r="AU545" s="141"/>
    </row>
    <row r="546" spans="3:48" x14ac:dyDescent="0.2">
      <c r="C546" s="26"/>
      <c r="D546" s="26"/>
      <c r="AA546" s="141"/>
      <c r="AB546" s="141"/>
      <c r="AC546" s="141"/>
      <c r="AD546" s="141"/>
      <c r="AE546" s="141"/>
      <c r="AG546" s="153"/>
      <c r="AN546" s="141"/>
      <c r="AO546" s="141"/>
      <c r="AP546" s="141"/>
      <c r="AQ546" s="141"/>
      <c r="AR546" s="141"/>
      <c r="AS546" s="141"/>
      <c r="AT546" s="141"/>
      <c r="AU546" s="141"/>
    </row>
    <row r="547" spans="3:48" x14ac:dyDescent="0.2">
      <c r="C547" s="26"/>
      <c r="D547" s="26"/>
      <c r="AA547" s="141"/>
      <c r="AB547" s="141"/>
      <c r="AC547" s="141"/>
      <c r="AD547" s="141"/>
      <c r="AE547" s="141"/>
      <c r="AG547" s="153"/>
      <c r="AN547" s="141"/>
      <c r="AO547" s="141"/>
      <c r="AP547" s="141"/>
      <c r="AQ547" s="141"/>
      <c r="AR547" s="141"/>
      <c r="AS547" s="141"/>
      <c r="AT547" s="141"/>
      <c r="AU547" s="141"/>
      <c r="AV547" s="141"/>
    </row>
    <row r="548" spans="3:48" x14ac:dyDescent="0.2">
      <c r="C548" s="26"/>
      <c r="D548" s="26"/>
      <c r="AA548" s="141"/>
      <c r="AB548" s="141"/>
      <c r="AC548" s="141"/>
      <c r="AD548" s="141"/>
      <c r="AE548" s="141"/>
      <c r="AG548" s="153"/>
      <c r="AN548" s="141"/>
      <c r="AO548" s="141"/>
      <c r="AP548" s="141"/>
      <c r="AQ548" s="141"/>
      <c r="AR548" s="141"/>
      <c r="AS548" s="141"/>
      <c r="AT548" s="141"/>
      <c r="AU548" s="141"/>
    </row>
    <row r="549" spans="3:48" x14ac:dyDescent="0.2">
      <c r="C549" s="26"/>
      <c r="D549" s="26"/>
      <c r="AA549" s="141"/>
      <c r="AB549" s="141"/>
      <c r="AC549" s="141"/>
      <c r="AD549" s="141"/>
      <c r="AE549" s="141"/>
      <c r="AG549" s="153"/>
      <c r="AN549" s="141"/>
      <c r="AO549" s="141"/>
      <c r="AP549" s="141"/>
      <c r="AQ549" s="141"/>
      <c r="AR549" s="141"/>
      <c r="AS549" s="141"/>
      <c r="AT549" s="141"/>
      <c r="AU549" s="141"/>
    </row>
    <row r="550" spans="3:48" x14ac:dyDescent="0.2">
      <c r="C550" s="26"/>
      <c r="D550" s="26"/>
      <c r="AA550" s="141"/>
      <c r="AB550" s="141"/>
      <c r="AC550" s="141"/>
      <c r="AD550" s="141"/>
      <c r="AE550" s="141"/>
      <c r="AG550" s="153"/>
      <c r="AN550" s="141"/>
      <c r="AO550" s="141"/>
      <c r="AP550" s="141"/>
      <c r="AQ550" s="141"/>
      <c r="AR550" s="141"/>
      <c r="AS550" s="141"/>
      <c r="AT550" s="141"/>
      <c r="AU550" s="141"/>
    </row>
    <row r="551" spans="3:48" x14ac:dyDescent="0.2">
      <c r="C551" s="26"/>
      <c r="D551" s="26"/>
      <c r="AA551" s="141"/>
      <c r="AB551" s="141"/>
      <c r="AC551" s="141"/>
      <c r="AD551" s="141"/>
      <c r="AE551" s="141"/>
      <c r="AG551" s="153"/>
      <c r="AN551" s="141"/>
      <c r="AO551" s="141"/>
      <c r="AP551" s="141"/>
      <c r="AQ551" s="141"/>
      <c r="AR551" s="141"/>
      <c r="AS551" s="141"/>
      <c r="AT551" s="141"/>
      <c r="AU551" s="141"/>
    </row>
    <row r="552" spans="3:48" x14ac:dyDescent="0.2">
      <c r="C552" s="26"/>
      <c r="D552" s="26"/>
      <c r="AA552" s="141"/>
      <c r="AB552" s="141"/>
      <c r="AC552" s="141"/>
      <c r="AD552" s="141"/>
      <c r="AE552" s="141"/>
      <c r="AG552" s="153"/>
      <c r="AN552" s="141"/>
      <c r="AO552" s="141"/>
      <c r="AP552" s="141"/>
      <c r="AQ552" s="141"/>
      <c r="AR552" s="141"/>
      <c r="AS552" s="141"/>
      <c r="AT552" s="141"/>
      <c r="AU552" s="141"/>
    </row>
    <row r="553" spans="3:48" x14ac:dyDescent="0.2">
      <c r="C553" s="26"/>
      <c r="D553" s="26"/>
      <c r="AA553" s="141"/>
      <c r="AB553" s="141"/>
      <c r="AC553" s="141"/>
      <c r="AD553" s="141"/>
      <c r="AE553" s="141"/>
      <c r="AG553" s="153"/>
      <c r="AN553" s="141"/>
      <c r="AO553" s="141"/>
      <c r="AP553" s="141"/>
      <c r="AQ553" s="141"/>
      <c r="AR553" s="141"/>
      <c r="AS553" s="141"/>
      <c r="AT553" s="141"/>
      <c r="AU553" s="141"/>
    </row>
    <row r="554" spans="3:48" x14ac:dyDescent="0.2">
      <c r="C554" s="26"/>
      <c r="D554" s="26"/>
      <c r="AA554" s="141"/>
      <c r="AB554" s="141"/>
      <c r="AC554" s="141"/>
      <c r="AD554" s="141"/>
      <c r="AE554" s="141"/>
      <c r="AG554" s="153"/>
      <c r="AN554" s="141"/>
      <c r="AO554" s="141"/>
      <c r="AP554" s="141"/>
      <c r="AQ554" s="141"/>
      <c r="AR554" s="141"/>
      <c r="AS554" s="141"/>
      <c r="AT554" s="141"/>
      <c r="AU554" s="141"/>
    </row>
    <row r="555" spans="3:48" x14ac:dyDescent="0.2">
      <c r="C555" s="26"/>
      <c r="D555" s="26"/>
      <c r="AA555" s="141"/>
      <c r="AB555" s="141"/>
      <c r="AC555" s="141"/>
      <c r="AD555" s="141"/>
      <c r="AE555" s="141"/>
      <c r="AG555" s="153"/>
      <c r="AN555" s="141"/>
      <c r="AO555" s="141"/>
      <c r="AP555" s="141"/>
      <c r="AQ555" s="141"/>
      <c r="AR555" s="141"/>
      <c r="AS555" s="141"/>
      <c r="AT555" s="141"/>
      <c r="AU555" s="141"/>
    </row>
    <row r="556" spans="3:48" x14ac:dyDescent="0.2">
      <c r="C556" s="26"/>
      <c r="D556" s="26"/>
      <c r="AA556" s="141"/>
      <c r="AB556" s="141"/>
      <c r="AC556" s="141"/>
      <c r="AD556" s="141"/>
      <c r="AE556" s="141"/>
      <c r="AG556" s="153"/>
      <c r="AN556" s="141"/>
      <c r="AO556" s="141"/>
      <c r="AP556" s="141"/>
      <c r="AQ556" s="141"/>
      <c r="AR556" s="141"/>
      <c r="AS556" s="141"/>
      <c r="AT556" s="141"/>
      <c r="AU556" s="141"/>
    </row>
    <row r="557" spans="3:48" x14ac:dyDescent="0.2">
      <c r="C557" s="26"/>
      <c r="D557" s="26"/>
      <c r="AA557" s="141"/>
      <c r="AB557" s="141"/>
      <c r="AC557" s="141"/>
      <c r="AD557" s="141"/>
      <c r="AE557" s="141"/>
      <c r="AG557" s="153"/>
      <c r="AN557" s="141"/>
      <c r="AO557" s="141"/>
      <c r="AP557" s="141"/>
      <c r="AQ557" s="141"/>
      <c r="AR557" s="141"/>
      <c r="AS557" s="141"/>
      <c r="AT557" s="141"/>
      <c r="AU557" s="141"/>
    </row>
    <row r="558" spans="3:48" x14ac:dyDescent="0.2">
      <c r="C558" s="26"/>
      <c r="D558" s="26"/>
      <c r="AA558" s="141"/>
      <c r="AB558" s="141"/>
      <c r="AC558" s="141"/>
      <c r="AD558" s="141"/>
      <c r="AE558" s="141"/>
      <c r="AG558" s="153"/>
      <c r="AN558" s="141"/>
      <c r="AO558" s="141"/>
      <c r="AP558" s="141"/>
      <c r="AQ558" s="141"/>
      <c r="AR558" s="141"/>
      <c r="AS558" s="141"/>
      <c r="AT558" s="141"/>
      <c r="AU558" s="141"/>
    </row>
    <row r="559" spans="3:48" x14ac:dyDescent="0.2">
      <c r="C559" s="26"/>
      <c r="D559" s="26"/>
      <c r="AA559" s="141"/>
      <c r="AB559" s="141"/>
      <c r="AC559" s="141"/>
      <c r="AD559" s="141"/>
      <c r="AE559" s="141"/>
      <c r="AG559" s="153"/>
      <c r="AN559" s="141"/>
      <c r="AO559" s="141"/>
      <c r="AP559" s="141"/>
      <c r="AQ559" s="141"/>
      <c r="AR559" s="141"/>
      <c r="AS559" s="141"/>
      <c r="AT559" s="141"/>
      <c r="AU559" s="141"/>
    </row>
    <row r="560" spans="3:48" x14ac:dyDescent="0.2">
      <c r="C560" s="26"/>
      <c r="D560" s="26"/>
      <c r="AA560" s="141"/>
      <c r="AB560" s="141"/>
      <c r="AC560" s="141"/>
      <c r="AD560" s="141"/>
      <c r="AE560" s="141"/>
      <c r="AG560" s="153"/>
      <c r="AN560" s="141"/>
      <c r="AO560" s="141"/>
      <c r="AP560" s="141"/>
      <c r="AQ560" s="141"/>
      <c r="AR560" s="141"/>
      <c r="AS560" s="141"/>
      <c r="AT560" s="141"/>
      <c r="AU560" s="141"/>
    </row>
    <row r="561" spans="3:48" x14ac:dyDescent="0.2">
      <c r="C561" s="26"/>
      <c r="D561" s="26"/>
      <c r="AA561" s="141"/>
      <c r="AB561" s="141"/>
      <c r="AC561" s="141"/>
      <c r="AD561" s="141"/>
      <c r="AE561" s="141"/>
      <c r="AG561" s="153"/>
      <c r="AN561" s="141"/>
      <c r="AO561" s="141"/>
      <c r="AP561" s="141"/>
      <c r="AQ561" s="141"/>
      <c r="AR561" s="141"/>
      <c r="AS561" s="141"/>
      <c r="AT561" s="141"/>
      <c r="AU561" s="141"/>
    </row>
    <row r="562" spans="3:48" x14ac:dyDescent="0.2">
      <c r="C562" s="26"/>
      <c r="D562" s="26"/>
      <c r="AA562" s="141"/>
      <c r="AB562" s="141"/>
      <c r="AC562" s="141"/>
      <c r="AD562" s="141"/>
      <c r="AE562" s="141"/>
      <c r="AG562" s="153"/>
      <c r="AN562" s="141"/>
      <c r="AO562" s="141"/>
      <c r="AP562" s="141"/>
      <c r="AQ562" s="141"/>
      <c r="AR562" s="141"/>
      <c r="AS562" s="141"/>
      <c r="AT562" s="141"/>
      <c r="AU562" s="141"/>
    </row>
    <row r="563" spans="3:48" x14ac:dyDescent="0.2">
      <c r="C563" s="26"/>
      <c r="D563" s="26"/>
      <c r="AA563" s="141"/>
      <c r="AB563" s="141"/>
      <c r="AC563" s="141"/>
      <c r="AD563" s="141"/>
      <c r="AE563" s="141"/>
      <c r="AG563" s="153"/>
      <c r="AN563" s="141"/>
      <c r="AO563" s="141"/>
      <c r="AP563" s="141"/>
      <c r="AQ563" s="141"/>
      <c r="AR563" s="141"/>
      <c r="AS563" s="141"/>
      <c r="AT563" s="141"/>
      <c r="AU563" s="141"/>
    </row>
    <row r="564" spans="3:48" x14ac:dyDescent="0.2">
      <c r="C564" s="26"/>
      <c r="D564" s="26"/>
      <c r="AA564" s="141"/>
      <c r="AB564" s="141"/>
      <c r="AC564" s="141"/>
      <c r="AD564" s="141"/>
      <c r="AE564" s="141"/>
      <c r="AG564" s="153"/>
      <c r="AN564" s="141"/>
      <c r="AO564" s="141"/>
      <c r="AP564" s="141"/>
      <c r="AQ564" s="141"/>
      <c r="AR564" s="141"/>
      <c r="AS564" s="141"/>
      <c r="AT564" s="141"/>
      <c r="AU564" s="141"/>
    </row>
    <row r="565" spans="3:48" x14ac:dyDescent="0.2">
      <c r="C565" s="26"/>
      <c r="D565" s="26"/>
      <c r="AA565" s="141"/>
      <c r="AB565" s="141"/>
      <c r="AC565" s="141"/>
      <c r="AD565" s="141"/>
      <c r="AE565" s="141"/>
      <c r="AG565" s="153"/>
      <c r="AN565" s="141"/>
      <c r="AO565" s="141"/>
      <c r="AP565" s="141"/>
      <c r="AQ565" s="141"/>
      <c r="AR565" s="141"/>
      <c r="AS565" s="141"/>
      <c r="AT565" s="141"/>
      <c r="AU565" s="141"/>
    </row>
    <row r="566" spans="3:48" x14ac:dyDescent="0.2">
      <c r="C566" s="26"/>
      <c r="D566" s="26"/>
      <c r="AA566" s="141"/>
      <c r="AB566" s="141"/>
      <c r="AC566" s="141"/>
      <c r="AD566" s="141"/>
      <c r="AE566" s="141"/>
      <c r="AG566" s="153"/>
      <c r="AN566" s="141"/>
      <c r="AO566" s="141"/>
      <c r="AP566" s="141"/>
      <c r="AQ566" s="141"/>
      <c r="AR566" s="141"/>
      <c r="AS566" s="141"/>
      <c r="AT566" s="141"/>
      <c r="AU566" s="141"/>
    </row>
    <row r="567" spans="3:48" x14ac:dyDescent="0.2">
      <c r="C567" s="26"/>
      <c r="D567" s="26"/>
      <c r="AA567" s="141"/>
      <c r="AB567" s="141"/>
      <c r="AC567" s="141"/>
      <c r="AD567" s="141"/>
      <c r="AE567" s="141"/>
      <c r="AG567" s="153"/>
      <c r="AN567" s="141"/>
      <c r="AO567" s="141"/>
      <c r="AP567" s="141"/>
      <c r="AQ567" s="141"/>
      <c r="AR567" s="141"/>
      <c r="AS567" s="141"/>
      <c r="AT567" s="141"/>
      <c r="AU567" s="141"/>
      <c r="AV567" s="141"/>
    </row>
    <row r="568" spans="3:48" x14ac:dyDescent="0.2">
      <c r="C568" s="26"/>
      <c r="D568" s="26"/>
      <c r="AA568" s="141"/>
      <c r="AB568" s="141"/>
      <c r="AC568" s="141"/>
      <c r="AD568" s="141"/>
      <c r="AE568" s="141"/>
      <c r="AG568" s="153"/>
      <c r="AN568" s="141"/>
      <c r="AO568" s="141"/>
      <c r="AP568" s="141"/>
      <c r="AQ568" s="141"/>
      <c r="AR568" s="141"/>
      <c r="AS568" s="141"/>
      <c r="AT568" s="141"/>
      <c r="AU568" s="141"/>
    </row>
    <row r="569" spans="3:48" x14ac:dyDescent="0.2">
      <c r="C569" s="26"/>
      <c r="D569" s="26"/>
      <c r="AA569" s="141"/>
      <c r="AB569" s="141"/>
      <c r="AC569" s="141"/>
      <c r="AD569" s="141"/>
      <c r="AE569" s="141"/>
      <c r="AG569" s="153"/>
      <c r="AN569" s="141"/>
      <c r="AO569" s="141"/>
      <c r="AP569" s="141"/>
      <c r="AQ569" s="141"/>
      <c r="AR569" s="141"/>
      <c r="AS569" s="141"/>
      <c r="AT569" s="141"/>
      <c r="AU569" s="141"/>
    </row>
    <row r="570" spans="3:48" x14ac:dyDescent="0.2">
      <c r="C570" s="26"/>
      <c r="D570" s="26"/>
      <c r="AA570" s="141"/>
      <c r="AB570" s="141"/>
      <c r="AC570" s="141"/>
      <c r="AD570" s="141"/>
      <c r="AE570" s="141"/>
      <c r="AG570" s="153"/>
      <c r="AN570" s="141"/>
      <c r="AO570" s="141"/>
      <c r="AP570" s="141"/>
      <c r="AQ570" s="141"/>
      <c r="AR570" s="141"/>
      <c r="AS570" s="141"/>
      <c r="AT570" s="141"/>
      <c r="AU570" s="141"/>
    </row>
    <row r="571" spans="3:48" x14ac:dyDescent="0.2">
      <c r="C571" s="26"/>
      <c r="D571" s="26"/>
      <c r="AA571" s="141"/>
      <c r="AB571" s="141"/>
      <c r="AC571" s="141"/>
      <c r="AD571" s="141"/>
      <c r="AE571" s="141"/>
      <c r="AG571" s="153"/>
      <c r="AN571" s="141"/>
      <c r="AO571" s="141"/>
      <c r="AP571" s="141"/>
      <c r="AQ571" s="141"/>
      <c r="AR571" s="141"/>
      <c r="AS571" s="141"/>
      <c r="AT571" s="141"/>
      <c r="AU571" s="141"/>
    </row>
    <row r="572" spans="3:48" x14ac:dyDescent="0.2">
      <c r="C572" s="26"/>
      <c r="D572" s="26"/>
      <c r="AA572" s="141"/>
      <c r="AB572" s="141"/>
      <c r="AC572" s="141"/>
      <c r="AD572" s="141"/>
      <c r="AE572" s="141"/>
      <c r="AG572" s="153"/>
      <c r="AN572" s="141"/>
      <c r="AO572" s="141"/>
      <c r="AP572" s="141"/>
      <c r="AQ572" s="141"/>
      <c r="AR572" s="141"/>
      <c r="AS572" s="141"/>
      <c r="AT572" s="141"/>
      <c r="AU572" s="141"/>
    </row>
    <row r="573" spans="3:48" x14ac:dyDescent="0.2">
      <c r="C573" s="26"/>
      <c r="D573" s="26"/>
      <c r="AA573" s="141"/>
      <c r="AB573" s="141"/>
      <c r="AC573" s="141"/>
      <c r="AD573" s="141"/>
      <c r="AE573" s="141"/>
      <c r="AG573" s="153"/>
      <c r="AN573" s="141"/>
      <c r="AO573" s="141"/>
      <c r="AP573" s="141"/>
      <c r="AQ573" s="141"/>
      <c r="AR573" s="141"/>
      <c r="AS573" s="141"/>
      <c r="AT573" s="141"/>
      <c r="AU573" s="141"/>
    </row>
    <row r="574" spans="3:48" x14ac:dyDescent="0.2">
      <c r="C574" s="26"/>
      <c r="D574" s="26"/>
      <c r="AA574" s="141"/>
      <c r="AB574" s="141"/>
      <c r="AC574" s="141"/>
      <c r="AD574" s="141"/>
      <c r="AE574" s="141"/>
      <c r="AG574" s="153"/>
      <c r="AN574" s="141"/>
      <c r="AO574" s="141"/>
      <c r="AP574" s="141"/>
      <c r="AQ574" s="141"/>
      <c r="AR574" s="141"/>
      <c r="AS574" s="141"/>
      <c r="AT574" s="141"/>
      <c r="AU574" s="141"/>
    </row>
    <row r="575" spans="3:48" x14ac:dyDescent="0.2">
      <c r="C575" s="26"/>
      <c r="D575" s="26"/>
      <c r="AA575" s="141"/>
      <c r="AB575" s="141"/>
      <c r="AC575" s="141"/>
      <c r="AD575" s="141"/>
      <c r="AE575" s="141"/>
      <c r="AG575" s="153"/>
      <c r="AN575" s="141"/>
      <c r="AO575" s="141"/>
      <c r="AP575" s="141"/>
      <c r="AQ575" s="141"/>
      <c r="AR575" s="141"/>
      <c r="AS575" s="141"/>
      <c r="AT575" s="141"/>
      <c r="AU575" s="141"/>
    </row>
    <row r="576" spans="3:48" x14ac:dyDescent="0.2">
      <c r="C576" s="26"/>
      <c r="D576" s="26"/>
      <c r="AA576" s="141"/>
      <c r="AB576" s="141"/>
      <c r="AC576" s="141"/>
      <c r="AD576" s="141"/>
      <c r="AE576" s="141"/>
      <c r="AG576" s="153"/>
      <c r="AN576" s="141"/>
      <c r="AO576" s="141"/>
      <c r="AP576" s="141"/>
      <c r="AQ576" s="141"/>
      <c r="AR576" s="141"/>
      <c r="AS576" s="141"/>
      <c r="AT576" s="141"/>
      <c r="AU576" s="141"/>
    </row>
    <row r="577" spans="3:50" x14ac:dyDescent="0.2">
      <c r="C577" s="26"/>
      <c r="D577" s="26"/>
      <c r="AA577" s="141"/>
      <c r="AB577" s="141"/>
      <c r="AC577" s="141"/>
      <c r="AD577" s="141"/>
      <c r="AE577" s="141"/>
      <c r="AG577" s="153"/>
      <c r="AN577" s="141"/>
      <c r="AO577" s="141"/>
      <c r="AP577" s="141"/>
      <c r="AQ577" s="141"/>
      <c r="AR577" s="141"/>
      <c r="AS577" s="141"/>
      <c r="AT577" s="141"/>
      <c r="AU577" s="141"/>
    </row>
    <row r="578" spans="3:50" x14ac:dyDescent="0.2">
      <c r="C578" s="26"/>
      <c r="D578" s="26"/>
      <c r="AA578" s="141"/>
      <c r="AB578" s="141"/>
      <c r="AC578" s="141"/>
      <c r="AD578" s="141"/>
      <c r="AE578" s="141"/>
      <c r="AG578" s="153"/>
      <c r="AN578" s="141"/>
      <c r="AO578" s="141"/>
      <c r="AP578" s="141"/>
      <c r="AQ578" s="141"/>
      <c r="AR578" s="141"/>
      <c r="AS578" s="141"/>
      <c r="AT578" s="141"/>
      <c r="AU578" s="141"/>
    </row>
    <row r="579" spans="3:50" x14ac:dyDescent="0.2">
      <c r="C579" s="26"/>
      <c r="D579" s="26"/>
      <c r="AA579" s="141"/>
      <c r="AB579" s="141"/>
      <c r="AC579" s="141"/>
      <c r="AD579" s="141"/>
      <c r="AE579" s="141"/>
      <c r="AG579" s="153"/>
      <c r="AN579" s="141"/>
      <c r="AO579" s="141"/>
      <c r="AP579" s="141"/>
      <c r="AQ579" s="141"/>
      <c r="AR579" s="141"/>
      <c r="AS579" s="141"/>
      <c r="AT579" s="141"/>
      <c r="AU579" s="141"/>
      <c r="AV579" s="141"/>
    </row>
    <row r="580" spans="3:50" x14ac:dyDescent="0.2">
      <c r="C580" s="26"/>
      <c r="D580" s="26"/>
      <c r="AA580" s="141"/>
      <c r="AB580" s="141"/>
      <c r="AC580" s="141"/>
      <c r="AD580" s="141"/>
      <c r="AE580" s="141"/>
      <c r="AG580" s="153"/>
      <c r="AN580" s="141"/>
      <c r="AO580" s="141"/>
      <c r="AP580" s="141"/>
      <c r="AQ580" s="141"/>
      <c r="AR580" s="141"/>
      <c r="AS580" s="141"/>
      <c r="AT580" s="141"/>
      <c r="AU580" s="141"/>
      <c r="AV580" s="141"/>
    </row>
    <row r="581" spans="3:50" x14ac:dyDescent="0.2">
      <c r="C581" s="26"/>
      <c r="D581" s="26"/>
      <c r="AA581" s="141"/>
      <c r="AB581" s="141"/>
      <c r="AC581" s="141"/>
      <c r="AD581" s="141"/>
      <c r="AE581" s="141"/>
      <c r="AG581" s="153"/>
      <c r="AN581" s="141"/>
      <c r="AO581" s="141"/>
      <c r="AP581" s="141"/>
      <c r="AQ581" s="141"/>
      <c r="AR581" s="141"/>
      <c r="AS581" s="141"/>
      <c r="AT581" s="141"/>
      <c r="AU581" s="141"/>
      <c r="AV581" s="141"/>
      <c r="AX581" s="141"/>
    </row>
    <row r="582" spans="3:50" x14ac:dyDescent="0.2">
      <c r="C582" s="26"/>
      <c r="D582" s="26"/>
      <c r="AA582" s="141"/>
      <c r="AB582" s="141"/>
      <c r="AC582" s="141"/>
      <c r="AD582" s="141"/>
      <c r="AE582" s="141"/>
      <c r="AG582" s="153"/>
      <c r="AN582" s="141"/>
      <c r="AO582" s="141"/>
      <c r="AP582" s="141"/>
      <c r="AQ582" s="141"/>
      <c r="AR582" s="141"/>
      <c r="AS582" s="141"/>
      <c r="AT582" s="141"/>
      <c r="AU582" s="141"/>
      <c r="AV582" s="141"/>
    </row>
    <row r="583" spans="3:50" x14ac:dyDescent="0.2">
      <c r="C583" s="26"/>
      <c r="D583" s="26"/>
      <c r="AA583" s="141"/>
      <c r="AB583" s="141"/>
      <c r="AC583" s="141"/>
      <c r="AD583" s="141"/>
      <c r="AE583" s="141"/>
      <c r="AG583" s="153"/>
      <c r="AN583" s="141"/>
      <c r="AO583" s="141"/>
      <c r="AP583" s="141"/>
      <c r="AQ583" s="141"/>
      <c r="AR583" s="141"/>
      <c r="AS583" s="141"/>
      <c r="AT583" s="141"/>
      <c r="AU583" s="141"/>
    </row>
    <row r="584" spans="3:50" x14ac:dyDescent="0.2">
      <c r="C584" s="26"/>
      <c r="D584" s="26"/>
      <c r="AA584" s="141"/>
      <c r="AB584" s="141"/>
      <c r="AC584" s="141"/>
      <c r="AD584" s="141"/>
      <c r="AE584" s="141"/>
      <c r="AG584" s="153"/>
      <c r="AN584" s="141"/>
      <c r="AO584" s="141"/>
      <c r="AP584" s="141"/>
      <c r="AQ584" s="141"/>
      <c r="AR584" s="141"/>
      <c r="AS584" s="141"/>
      <c r="AT584" s="141"/>
      <c r="AU584" s="141"/>
    </row>
    <row r="585" spans="3:50" x14ac:dyDescent="0.2">
      <c r="C585" s="26"/>
      <c r="D585" s="26"/>
      <c r="AA585" s="141"/>
      <c r="AB585" s="141"/>
      <c r="AC585" s="141"/>
      <c r="AD585" s="141"/>
      <c r="AE585" s="141"/>
      <c r="AG585" s="153"/>
      <c r="AN585" s="141"/>
      <c r="AO585" s="141"/>
      <c r="AP585" s="141"/>
      <c r="AQ585" s="141"/>
      <c r="AR585" s="141"/>
      <c r="AS585" s="141"/>
      <c r="AT585" s="141"/>
      <c r="AU585" s="141"/>
    </row>
    <row r="586" spans="3:50" x14ac:dyDescent="0.2">
      <c r="C586" s="26"/>
      <c r="D586" s="26"/>
      <c r="AA586" s="141"/>
      <c r="AB586" s="141"/>
      <c r="AC586" s="141"/>
      <c r="AD586" s="141"/>
      <c r="AE586" s="141"/>
      <c r="AG586" s="153"/>
      <c r="AN586" s="141"/>
      <c r="AO586" s="141"/>
      <c r="AP586" s="141"/>
      <c r="AQ586" s="141"/>
      <c r="AR586" s="141"/>
      <c r="AS586" s="141"/>
      <c r="AT586" s="141"/>
      <c r="AU586" s="141"/>
    </row>
    <row r="587" spans="3:50" x14ac:dyDescent="0.2">
      <c r="C587" s="26"/>
      <c r="D587" s="26"/>
      <c r="AA587" s="141"/>
      <c r="AB587" s="141"/>
      <c r="AC587" s="141"/>
      <c r="AD587" s="141"/>
      <c r="AE587" s="141"/>
      <c r="AG587" s="153"/>
      <c r="AN587" s="141"/>
      <c r="AO587" s="141"/>
      <c r="AP587" s="141"/>
      <c r="AQ587" s="141"/>
      <c r="AR587" s="141"/>
      <c r="AS587" s="141"/>
      <c r="AT587" s="141"/>
      <c r="AU587" s="141"/>
    </row>
    <row r="588" spans="3:50" x14ac:dyDescent="0.2">
      <c r="C588" s="26"/>
      <c r="D588" s="26"/>
      <c r="AA588" s="141"/>
      <c r="AB588" s="141"/>
      <c r="AC588" s="141"/>
      <c r="AD588" s="141"/>
      <c r="AE588" s="141"/>
      <c r="AG588" s="153"/>
      <c r="AN588" s="141"/>
      <c r="AO588" s="141"/>
      <c r="AP588" s="141"/>
      <c r="AQ588" s="141"/>
      <c r="AR588" s="141"/>
      <c r="AS588" s="141"/>
      <c r="AT588" s="141"/>
      <c r="AU588" s="141"/>
    </row>
    <row r="589" spans="3:50" x14ac:dyDescent="0.2">
      <c r="C589" s="26"/>
      <c r="D589" s="26"/>
      <c r="AA589" s="141"/>
      <c r="AB589" s="141"/>
      <c r="AC589" s="141"/>
      <c r="AD589" s="141"/>
      <c r="AE589" s="141"/>
      <c r="AG589" s="153"/>
      <c r="AN589" s="141"/>
      <c r="AO589" s="141"/>
      <c r="AP589" s="141"/>
      <c r="AQ589" s="141"/>
      <c r="AR589" s="141"/>
      <c r="AS589" s="141"/>
      <c r="AT589" s="141"/>
      <c r="AU589" s="141"/>
    </row>
    <row r="590" spans="3:50" x14ac:dyDescent="0.2">
      <c r="C590" s="26"/>
      <c r="D590" s="26"/>
      <c r="AA590" s="141"/>
      <c r="AB590" s="141"/>
      <c r="AC590" s="141"/>
      <c r="AD590" s="141"/>
      <c r="AE590" s="141"/>
      <c r="AG590" s="153"/>
      <c r="AN590" s="141"/>
      <c r="AO590" s="141"/>
      <c r="AP590" s="141"/>
      <c r="AQ590" s="141"/>
      <c r="AR590" s="141"/>
      <c r="AS590" s="141"/>
      <c r="AT590" s="141"/>
      <c r="AU590" s="141"/>
    </row>
    <row r="591" spans="3:50" x14ac:dyDescent="0.2">
      <c r="C591" s="26"/>
      <c r="D591" s="26"/>
      <c r="AA591" s="141"/>
      <c r="AB591" s="141"/>
      <c r="AC591" s="141"/>
      <c r="AD591" s="141"/>
      <c r="AE591" s="141"/>
      <c r="AG591" s="153"/>
      <c r="AN591" s="141"/>
      <c r="AO591" s="141"/>
      <c r="AP591" s="141"/>
      <c r="AQ591" s="141"/>
      <c r="AR591" s="141"/>
      <c r="AS591" s="141"/>
      <c r="AT591" s="141"/>
      <c r="AU591" s="141"/>
    </row>
    <row r="592" spans="3:50" x14ac:dyDescent="0.2">
      <c r="C592" s="26"/>
      <c r="D592" s="26"/>
      <c r="AA592" s="141"/>
      <c r="AB592" s="141"/>
      <c r="AC592" s="141"/>
      <c r="AD592" s="141"/>
      <c r="AE592" s="141"/>
      <c r="AG592" s="153"/>
      <c r="AN592" s="141"/>
      <c r="AO592" s="141"/>
      <c r="AP592" s="141"/>
      <c r="AQ592" s="141"/>
      <c r="AR592" s="141"/>
      <c r="AS592" s="141"/>
      <c r="AT592" s="141"/>
      <c r="AU592" s="141"/>
    </row>
    <row r="593" spans="3:64" x14ac:dyDescent="0.2">
      <c r="C593" s="26"/>
      <c r="D593" s="26"/>
      <c r="AA593" s="141"/>
      <c r="AB593" s="141"/>
      <c r="AC593" s="141"/>
      <c r="AD593" s="141"/>
      <c r="AE593" s="141"/>
      <c r="AG593" s="153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</row>
    <row r="594" spans="3:64" x14ac:dyDescent="0.2">
      <c r="C594" s="26"/>
      <c r="D594" s="26"/>
      <c r="AA594" s="141"/>
      <c r="AB594" s="141"/>
      <c r="AC594" s="141"/>
      <c r="AD594" s="141"/>
      <c r="AE594" s="141"/>
      <c r="AG594" s="153"/>
      <c r="AN594" s="141"/>
      <c r="AO594" s="141"/>
      <c r="AP594" s="141"/>
      <c r="AQ594" s="141"/>
      <c r="AR594" s="141"/>
      <c r="AS594" s="141"/>
      <c r="AT594" s="141"/>
      <c r="AU594" s="141"/>
    </row>
    <row r="595" spans="3:64" x14ac:dyDescent="0.2">
      <c r="C595" s="26"/>
      <c r="D595" s="26"/>
      <c r="AA595" s="141"/>
      <c r="AB595" s="141"/>
      <c r="AC595" s="141"/>
      <c r="AD595" s="141"/>
      <c r="AE595" s="141"/>
      <c r="AG595" s="153"/>
      <c r="AN595" s="141"/>
      <c r="AO595" s="141"/>
      <c r="AP595" s="141"/>
      <c r="AQ595" s="141"/>
      <c r="AR595" s="141"/>
      <c r="AS595" s="141"/>
      <c r="AT595" s="141"/>
      <c r="AU595" s="141"/>
    </row>
    <row r="596" spans="3:64" x14ac:dyDescent="0.2">
      <c r="C596" s="26"/>
      <c r="D596" s="26"/>
      <c r="AA596" s="141"/>
      <c r="AB596" s="141"/>
      <c r="AC596" s="141"/>
      <c r="AD596" s="141"/>
      <c r="AE596" s="141"/>
      <c r="AG596" s="153"/>
      <c r="AN596" s="141"/>
      <c r="AO596" s="141"/>
      <c r="AP596" s="141"/>
      <c r="AQ596" s="141"/>
      <c r="AR596" s="141"/>
      <c r="AS596" s="141"/>
      <c r="AT596" s="141"/>
      <c r="AU596" s="141"/>
    </row>
    <row r="597" spans="3:64" x14ac:dyDescent="0.2">
      <c r="C597" s="26"/>
      <c r="D597" s="26"/>
      <c r="AA597" s="141"/>
      <c r="AB597" s="141"/>
      <c r="AC597" s="141"/>
      <c r="AD597" s="141"/>
      <c r="AE597" s="141"/>
      <c r="AG597" s="153"/>
      <c r="AN597" s="141"/>
      <c r="AO597" s="141"/>
      <c r="AP597" s="141"/>
      <c r="AQ597" s="141"/>
      <c r="AR597" s="141"/>
      <c r="AS597" s="141"/>
      <c r="AT597" s="141"/>
      <c r="AU597" s="141"/>
    </row>
    <row r="598" spans="3:64" x14ac:dyDescent="0.2">
      <c r="C598" s="26"/>
      <c r="D598" s="26"/>
      <c r="AA598" s="141"/>
      <c r="AB598" s="141"/>
      <c r="AC598" s="141"/>
      <c r="AD598" s="141"/>
      <c r="AE598" s="141"/>
      <c r="AG598" s="153"/>
      <c r="AN598" s="141"/>
      <c r="AO598" s="141"/>
      <c r="AP598" s="141"/>
      <c r="AQ598" s="141"/>
      <c r="AR598" s="141"/>
      <c r="AS598" s="141"/>
      <c r="AT598" s="141"/>
      <c r="AU598" s="141"/>
    </row>
    <row r="599" spans="3:64" x14ac:dyDescent="0.2">
      <c r="C599" s="26"/>
      <c r="D599" s="26"/>
      <c r="AA599" s="141"/>
      <c r="AB599" s="141"/>
      <c r="AC599" s="141"/>
      <c r="AD599" s="141"/>
      <c r="AE599" s="141"/>
      <c r="AG599" s="153"/>
      <c r="AN599" s="141"/>
      <c r="AO599" s="141"/>
      <c r="AP599" s="141"/>
      <c r="AQ599" s="141"/>
      <c r="AR599" s="141"/>
      <c r="AS599" s="141"/>
      <c r="AT599" s="141"/>
      <c r="AU599" s="141"/>
    </row>
    <row r="600" spans="3:64" x14ac:dyDescent="0.2">
      <c r="C600" s="26"/>
      <c r="D600" s="26"/>
      <c r="AA600" s="141"/>
      <c r="AB600" s="141"/>
      <c r="AC600" s="141"/>
      <c r="AD600" s="141"/>
      <c r="AE600" s="141"/>
      <c r="AG600" s="153"/>
      <c r="AN600" s="141"/>
      <c r="AO600" s="141"/>
      <c r="AP600" s="141"/>
      <c r="AQ600" s="141"/>
      <c r="AR600" s="141"/>
      <c r="AS600" s="141"/>
      <c r="AT600" s="141"/>
      <c r="AU600" s="141"/>
    </row>
    <row r="601" spans="3:64" x14ac:dyDescent="0.2">
      <c r="C601" s="26"/>
      <c r="D601" s="26"/>
      <c r="AA601" s="141"/>
      <c r="AB601" s="141"/>
      <c r="AC601" s="141"/>
      <c r="AD601" s="141"/>
      <c r="AE601" s="141"/>
      <c r="AG601" s="153"/>
      <c r="AN601" s="141"/>
      <c r="AO601" s="141"/>
      <c r="AP601" s="141"/>
      <c r="AQ601" s="141"/>
      <c r="AR601" s="141"/>
      <c r="AS601" s="141"/>
      <c r="AT601" s="141"/>
      <c r="AU601" s="141"/>
    </row>
    <row r="602" spans="3:64" x14ac:dyDescent="0.2">
      <c r="C602" s="26"/>
      <c r="D602" s="26"/>
      <c r="AA602" s="141"/>
      <c r="AB602" s="141"/>
      <c r="AC602" s="141"/>
      <c r="AD602" s="141"/>
      <c r="AE602" s="141"/>
      <c r="AG602" s="153"/>
      <c r="AN602" s="141"/>
      <c r="AO602" s="141"/>
      <c r="AP602" s="141"/>
      <c r="AQ602" s="141"/>
      <c r="AR602" s="141"/>
      <c r="AS602" s="141"/>
      <c r="AT602" s="141"/>
      <c r="AU602" s="141"/>
      <c r="AV602" s="141"/>
    </row>
    <row r="603" spans="3:64" x14ac:dyDescent="0.2">
      <c r="C603" s="26"/>
      <c r="D603" s="26"/>
      <c r="AA603" s="141"/>
      <c r="AB603" s="141"/>
      <c r="AC603" s="141"/>
      <c r="AD603" s="141"/>
      <c r="AE603" s="141"/>
      <c r="AG603" s="153"/>
      <c r="AN603" s="141"/>
      <c r="AO603" s="141"/>
      <c r="AP603" s="141"/>
      <c r="AQ603" s="141"/>
      <c r="AR603" s="141"/>
      <c r="AS603" s="141"/>
      <c r="AT603" s="141"/>
      <c r="AU603" s="141"/>
    </row>
    <row r="604" spans="3:64" x14ac:dyDescent="0.2">
      <c r="C604" s="26"/>
      <c r="D604" s="26"/>
      <c r="AA604" s="141"/>
      <c r="AB604" s="141"/>
      <c r="AC604" s="141"/>
      <c r="AD604" s="141"/>
      <c r="AE604" s="141"/>
      <c r="AG604" s="153"/>
      <c r="AN604" s="141"/>
      <c r="AO604" s="141"/>
      <c r="AP604" s="141"/>
      <c r="AQ604" s="141"/>
      <c r="AR604" s="141"/>
      <c r="AS604" s="141"/>
      <c r="AT604" s="141"/>
      <c r="AU604" s="141"/>
    </row>
    <row r="605" spans="3:64" x14ac:dyDescent="0.2">
      <c r="C605" s="26"/>
      <c r="D605" s="26"/>
      <c r="AA605" s="141"/>
      <c r="AB605" s="141"/>
      <c r="AC605" s="141"/>
      <c r="AD605" s="141"/>
      <c r="AE605" s="141"/>
      <c r="AG605" s="153"/>
      <c r="AN605" s="141"/>
      <c r="AO605" s="141"/>
      <c r="AP605" s="141"/>
      <c r="AQ605" s="141"/>
      <c r="AR605" s="141"/>
      <c r="AS605" s="141"/>
      <c r="AT605" s="141"/>
      <c r="AU605" s="141"/>
    </row>
    <row r="606" spans="3:64" x14ac:dyDescent="0.2">
      <c r="C606" s="26"/>
      <c r="D606" s="26"/>
      <c r="AA606" s="141"/>
      <c r="AB606" s="141"/>
      <c r="AC606" s="141"/>
      <c r="AD606" s="141"/>
      <c r="AE606" s="141"/>
      <c r="AG606" s="153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  <c r="BI606" s="141"/>
      <c r="BJ606" s="141"/>
      <c r="BK606" s="141"/>
      <c r="BL606" s="141"/>
    </row>
    <row r="607" spans="3:64" x14ac:dyDescent="0.2">
      <c r="C607" s="26"/>
      <c r="D607" s="26"/>
      <c r="AA607" s="141"/>
      <c r="AB607" s="141"/>
      <c r="AC607" s="141"/>
      <c r="AD607" s="141"/>
      <c r="AE607" s="141"/>
      <c r="AG607" s="153"/>
      <c r="AN607" s="141"/>
      <c r="AO607" s="141"/>
      <c r="AP607" s="141"/>
      <c r="AQ607" s="141"/>
      <c r="AR607" s="141"/>
      <c r="AS607" s="141"/>
      <c r="AT607" s="141"/>
      <c r="AU607" s="141"/>
    </row>
    <row r="608" spans="3:64" x14ac:dyDescent="0.2">
      <c r="C608" s="26"/>
      <c r="D608" s="26"/>
      <c r="AA608" s="141"/>
      <c r="AB608" s="141"/>
      <c r="AC608" s="141"/>
      <c r="AD608" s="141"/>
      <c r="AE608" s="141"/>
      <c r="AG608" s="153"/>
      <c r="AN608" s="141"/>
      <c r="AO608" s="141"/>
      <c r="AP608" s="141"/>
      <c r="AQ608" s="141"/>
      <c r="AR608" s="141"/>
      <c r="AS608" s="141"/>
      <c r="AT608" s="141"/>
      <c r="AU608" s="141"/>
    </row>
    <row r="609" spans="3:64" x14ac:dyDescent="0.2">
      <c r="C609" s="26"/>
      <c r="D609" s="26"/>
      <c r="AA609" s="141"/>
      <c r="AB609" s="141"/>
      <c r="AC609" s="141"/>
      <c r="AD609" s="141"/>
      <c r="AE609" s="141"/>
      <c r="AG609" s="153"/>
      <c r="AN609" s="141"/>
      <c r="AO609" s="141"/>
      <c r="AP609" s="141"/>
      <c r="AQ609" s="141"/>
      <c r="AR609" s="141"/>
      <c r="AS609" s="141"/>
      <c r="AT609" s="141"/>
      <c r="AU609" s="141"/>
    </row>
    <row r="610" spans="3:64" x14ac:dyDescent="0.2">
      <c r="C610" s="26"/>
      <c r="D610" s="26"/>
      <c r="AA610" s="141"/>
      <c r="AB610" s="141"/>
      <c r="AC610" s="141"/>
      <c r="AD610" s="141"/>
      <c r="AE610" s="141"/>
      <c r="AG610" s="153"/>
      <c r="AN610" s="141"/>
      <c r="AO610" s="141"/>
      <c r="AP610" s="141"/>
      <c r="AQ610" s="141"/>
      <c r="AR610" s="141"/>
      <c r="AS610" s="141"/>
      <c r="AT610" s="141"/>
      <c r="AU610" s="141"/>
    </row>
    <row r="611" spans="3:64" x14ac:dyDescent="0.2">
      <c r="C611" s="26"/>
      <c r="D611" s="26"/>
      <c r="AA611" s="141"/>
      <c r="AB611" s="141"/>
      <c r="AC611" s="141"/>
      <c r="AD611" s="141"/>
      <c r="AE611" s="141"/>
      <c r="AG611" s="153"/>
      <c r="AN611" s="141"/>
      <c r="AO611" s="141"/>
      <c r="AP611" s="141"/>
      <c r="AQ611" s="141"/>
      <c r="AR611" s="141"/>
      <c r="AS611" s="141"/>
      <c r="AT611" s="141"/>
      <c r="AU611" s="141"/>
    </row>
    <row r="612" spans="3:64" x14ac:dyDescent="0.2">
      <c r="C612" s="26"/>
      <c r="D612" s="26"/>
      <c r="AA612" s="141"/>
      <c r="AB612" s="141"/>
      <c r="AC612" s="141"/>
      <c r="AD612" s="141"/>
      <c r="AE612" s="141"/>
      <c r="AG612" s="153"/>
      <c r="AN612" s="141"/>
      <c r="AO612" s="141"/>
      <c r="AP612" s="141"/>
      <c r="AQ612" s="141"/>
      <c r="AR612" s="141"/>
      <c r="AS612" s="141"/>
      <c r="AT612" s="141"/>
      <c r="AU612" s="141"/>
    </row>
    <row r="613" spans="3:64" x14ac:dyDescent="0.2">
      <c r="C613" s="26"/>
      <c r="D613" s="26"/>
      <c r="AA613" s="141"/>
      <c r="AB613" s="141"/>
      <c r="AC613" s="141"/>
      <c r="AD613" s="141"/>
      <c r="AE613" s="141"/>
      <c r="AG613" s="153"/>
      <c r="AN613" s="141"/>
      <c r="AO613" s="141"/>
      <c r="AP613" s="141"/>
      <c r="AQ613" s="141"/>
      <c r="AR613" s="141"/>
      <c r="AS613" s="141"/>
      <c r="AT613" s="141"/>
      <c r="AU613" s="141"/>
    </row>
    <row r="614" spans="3:64" x14ac:dyDescent="0.2">
      <c r="C614" s="26"/>
      <c r="D614" s="26"/>
      <c r="AA614" s="141"/>
      <c r="AB614" s="141"/>
      <c r="AC614" s="141"/>
      <c r="AD614" s="141"/>
      <c r="AE614" s="141"/>
      <c r="AG614" s="153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  <c r="BK614" s="141"/>
      <c r="BL614" s="141"/>
    </row>
    <row r="615" spans="3:64" x14ac:dyDescent="0.2">
      <c r="C615" s="26"/>
      <c r="D615" s="26"/>
      <c r="AA615" s="141"/>
      <c r="AB615" s="141"/>
      <c r="AC615" s="141"/>
      <c r="AD615" s="141"/>
      <c r="AE615" s="141"/>
      <c r="AG615" s="153"/>
      <c r="AN615" s="141"/>
      <c r="AO615" s="141"/>
      <c r="AP615" s="141"/>
      <c r="AQ615" s="141"/>
      <c r="AR615" s="141"/>
      <c r="AS615" s="141"/>
      <c r="AT615" s="141"/>
      <c r="AU615" s="141"/>
    </row>
    <row r="616" spans="3:64" x14ac:dyDescent="0.2">
      <c r="C616" s="26"/>
      <c r="D616" s="26"/>
      <c r="AA616" s="141"/>
      <c r="AB616" s="141"/>
      <c r="AC616" s="141"/>
      <c r="AD616" s="141"/>
      <c r="AE616" s="141"/>
      <c r="AG616" s="153"/>
      <c r="AN616" s="141"/>
      <c r="AO616" s="141"/>
      <c r="AP616" s="141"/>
      <c r="AQ616" s="141"/>
      <c r="AR616" s="141"/>
      <c r="AS616" s="141"/>
      <c r="AT616" s="141"/>
      <c r="AU616" s="141"/>
    </row>
    <row r="617" spans="3:64" x14ac:dyDescent="0.2">
      <c r="C617" s="26"/>
      <c r="D617" s="26"/>
      <c r="AA617" s="141"/>
      <c r="AB617" s="141"/>
      <c r="AC617" s="141"/>
      <c r="AD617" s="141"/>
      <c r="AE617" s="141"/>
      <c r="AG617" s="153"/>
      <c r="AN617" s="141"/>
      <c r="AO617" s="141"/>
      <c r="AP617" s="141"/>
      <c r="AQ617" s="141"/>
      <c r="AR617" s="141"/>
      <c r="AS617" s="141"/>
      <c r="AT617" s="141"/>
      <c r="AU617" s="141"/>
    </row>
    <row r="618" spans="3:64" x14ac:dyDescent="0.2">
      <c r="C618" s="26"/>
      <c r="D618" s="26"/>
      <c r="AA618" s="141"/>
      <c r="AB618" s="141"/>
      <c r="AC618" s="141"/>
      <c r="AD618" s="141"/>
      <c r="AE618" s="141"/>
      <c r="AG618" s="153"/>
      <c r="AN618" s="141"/>
      <c r="AO618" s="141"/>
      <c r="AP618" s="141"/>
      <c r="AQ618" s="141"/>
      <c r="AR618" s="141"/>
      <c r="AS618" s="141"/>
      <c r="AT618" s="141"/>
      <c r="AU618" s="141"/>
    </row>
    <row r="619" spans="3:64" x14ac:dyDescent="0.2">
      <c r="C619" s="26"/>
      <c r="D619" s="26"/>
      <c r="AA619" s="141"/>
      <c r="AB619" s="141"/>
      <c r="AC619" s="141"/>
      <c r="AD619" s="141"/>
      <c r="AE619" s="141"/>
      <c r="AG619" s="153"/>
      <c r="AN619" s="141"/>
      <c r="AO619" s="141"/>
      <c r="AP619" s="141"/>
      <c r="AQ619" s="141"/>
      <c r="AR619" s="141"/>
      <c r="AS619" s="141"/>
      <c r="AT619" s="141"/>
      <c r="AU619" s="141"/>
    </row>
    <row r="620" spans="3:64" x14ac:dyDescent="0.2">
      <c r="C620" s="26"/>
      <c r="D620" s="26"/>
      <c r="AA620" s="141"/>
      <c r="AB620" s="141"/>
      <c r="AC620" s="141"/>
      <c r="AD620" s="141"/>
      <c r="AE620" s="141"/>
      <c r="AG620" s="153"/>
      <c r="AN620" s="141"/>
      <c r="AO620" s="141"/>
      <c r="AP620" s="141"/>
      <c r="AQ620" s="141"/>
      <c r="AR620" s="141"/>
      <c r="AS620" s="141"/>
      <c r="AT620" s="141"/>
      <c r="AU620" s="141"/>
    </row>
    <row r="621" spans="3:64" x14ac:dyDescent="0.2">
      <c r="C621" s="26"/>
      <c r="D621" s="26"/>
      <c r="AA621" s="141"/>
      <c r="AB621" s="141"/>
      <c r="AC621" s="141"/>
      <c r="AD621" s="141"/>
      <c r="AE621" s="141"/>
      <c r="AG621" s="153"/>
      <c r="AN621" s="141"/>
      <c r="AO621" s="141"/>
      <c r="AP621" s="141"/>
      <c r="AQ621" s="141"/>
      <c r="AR621" s="141"/>
      <c r="AS621" s="141"/>
      <c r="AT621" s="141"/>
      <c r="AU621" s="141"/>
    </row>
    <row r="622" spans="3:64" x14ac:dyDescent="0.2">
      <c r="C622" s="26"/>
      <c r="D622" s="26"/>
      <c r="AA622" s="141"/>
      <c r="AB622" s="141"/>
      <c r="AC622" s="141"/>
      <c r="AD622" s="141"/>
      <c r="AE622" s="141"/>
      <c r="AG622" s="153"/>
      <c r="AN622" s="141"/>
      <c r="AO622" s="141"/>
      <c r="AP622" s="141"/>
      <c r="AQ622" s="141"/>
      <c r="AR622" s="141"/>
      <c r="AS622" s="141"/>
      <c r="AT622" s="141"/>
      <c r="AU622" s="141"/>
    </row>
    <row r="623" spans="3:64" x14ac:dyDescent="0.2">
      <c r="C623" s="26"/>
      <c r="D623" s="26"/>
      <c r="AA623" s="141"/>
      <c r="AB623" s="141"/>
      <c r="AC623" s="141"/>
      <c r="AD623" s="141"/>
      <c r="AE623" s="141"/>
      <c r="AG623" s="153"/>
      <c r="AN623" s="141"/>
      <c r="AO623" s="141"/>
      <c r="AP623" s="141"/>
      <c r="AQ623" s="141"/>
      <c r="AR623" s="141"/>
      <c r="AS623" s="141"/>
      <c r="AT623" s="141"/>
      <c r="AU623" s="141"/>
    </row>
    <row r="624" spans="3:64" x14ac:dyDescent="0.2">
      <c r="C624" s="26"/>
      <c r="D624" s="26"/>
      <c r="AA624" s="141"/>
      <c r="AB624" s="141"/>
      <c r="AC624" s="141"/>
      <c r="AD624" s="141"/>
      <c r="AE624" s="141"/>
      <c r="AG624" s="153"/>
      <c r="AN624" s="141"/>
      <c r="AO624" s="141"/>
      <c r="AP624" s="141"/>
      <c r="AQ624" s="141"/>
      <c r="AR624" s="141"/>
      <c r="AS624" s="141"/>
      <c r="AT624" s="141"/>
      <c r="AU624" s="141"/>
    </row>
    <row r="625" spans="3:48" x14ac:dyDescent="0.2">
      <c r="C625" s="26"/>
      <c r="D625" s="26"/>
      <c r="AA625" s="141"/>
      <c r="AB625" s="141"/>
      <c r="AC625" s="141"/>
      <c r="AD625" s="141"/>
      <c r="AE625" s="141"/>
      <c r="AG625" s="153"/>
      <c r="AN625" s="141"/>
      <c r="AO625" s="141"/>
      <c r="AP625" s="141"/>
      <c r="AQ625" s="141"/>
      <c r="AR625" s="141"/>
      <c r="AS625" s="141"/>
      <c r="AT625" s="141"/>
      <c r="AU625" s="141"/>
    </row>
    <row r="626" spans="3:48" x14ac:dyDescent="0.2">
      <c r="C626" s="26"/>
      <c r="D626" s="26"/>
      <c r="AA626" s="141"/>
      <c r="AB626" s="141"/>
      <c r="AC626" s="141"/>
      <c r="AD626" s="141"/>
      <c r="AE626" s="141"/>
      <c r="AG626" s="153"/>
      <c r="AN626" s="141"/>
      <c r="AO626" s="141"/>
      <c r="AP626" s="141"/>
      <c r="AQ626" s="141"/>
      <c r="AR626" s="141"/>
      <c r="AS626" s="141"/>
      <c r="AT626" s="141"/>
      <c r="AU626" s="141"/>
    </row>
    <row r="627" spans="3:48" x14ac:dyDescent="0.2">
      <c r="C627" s="26"/>
      <c r="D627" s="26"/>
      <c r="AA627" s="141"/>
      <c r="AB627" s="141"/>
      <c r="AC627" s="141"/>
      <c r="AD627" s="141"/>
      <c r="AE627" s="141"/>
      <c r="AG627" s="153"/>
      <c r="AN627" s="141"/>
      <c r="AO627" s="141"/>
      <c r="AP627" s="141"/>
      <c r="AQ627" s="141"/>
      <c r="AR627" s="141"/>
      <c r="AS627" s="141"/>
      <c r="AT627" s="141"/>
      <c r="AU627" s="141"/>
    </row>
    <row r="628" spans="3:48" x14ac:dyDescent="0.2">
      <c r="C628" s="26"/>
      <c r="D628" s="26"/>
      <c r="AA628" s="141"/>
      <c r="AB628" s="141"/>
      <c r="AC628" s="141"/>
      <c r="AD628" s="141"/>
      <c r="AE628" s="141"/>
      <c r="AG628" s="153"/>
      <c r="AN628" s="141"/>
      <c r="AO628" s="141"/>
      <c r="AP628" s="141"/>
      <c r="AQ628" s="141"/>
      <c r="AR628" s="141"/>
      <c r="AS628" s="141"/>
      <c r="AT628" s="141"/>
      <c r="AU628" s="141"/>
      <c r="AV628" s="141"/>
    </row>
    <row r="629" spans="3:48" x14ac:dyDescent="0.2">
      <c r="C629" s="26"/>
      <c r="D629" s="26"/>
      <c r="AA629" s="141"/>
      <c r="AB629" s="141"/>
      <c r="AC629" s="141"/>
      <c r="AD629" s="141"/>
      <c r="AE629" s="141"/>
      <c r="AG629" s="153"/>
      <c r="AN629" s="141"/>
      <c r="AO629" s="141"/>
      <c r="AP629" s="141"/>
      <c r="AQ629" s="141"/>
      <c r="AR629" s="141"/>
      <c r="AS629" s="141"/>
      <c r="AT629" s="141"/>
      <c r="AU629" s="141"/>
    </row>
    <row r="630" spans="3:48" x14ac:dyDescent="0.2">
      <c r="C630" s="26"/>
      <c r="D630" s="26"/>
      <c r="AA630" s="141"/>
      <c r="AB630" s="141"/>
      <c r="AC630" s="141"/>
      <c r="AD630" s="141"/>
      <c r="AE630" s="141"/>
      <c r="AG630" s="153"/>
      <c r="AN630" s="141"/>
      <c r="AO630" s="141"/>
      <c r="AP630" s="141"/>
      <c r="AQ630" s="141"/>
      <c r="AR630" s="141"/>
      <c r="AS630" s="141"/>
      <c r="AT630" s="141"/>
      <c r="AU630" s="141"/>
    </row>
    <row r="631" spans="3:48" x14ac:dyDescent="0.2">
      <c r="C631" s="26"/>
      <c r="D631" s="26"/>
      <c r="AA631" s="141"/>
      <c r="AB631" s="141"/>
      <c r="AC631" s="141"/>
      <c r="AD631" s="141"/>
      <c r="AE631" s="141"/>
      <c r="AG631" s="153"/>
      <c r="AN631" s="141"/>
      <c r="AO631" s="141"/>
      <c r="AP631" s="141"/>
      <c r="AQ631" s="141"/>
      <c r="AR631" s="141"/>
      <c r="AS631" s="141"/>
      <c r="AT631" s="141"/>
      <c r="AU631" s="141"/>
    </row>
    <row r="632" spans="3:48" x14ac:dyDescent="0.2">
      <c r="C632" s="26"/>
      <c r="D632" s="26"/>
      <c r="AA632" s="141"/>
      <c r="AB632" s="141"/>
      <c r="AC632" s="141"/>
      <c r="AD632" s="141"/>
      <c r="AE632" s="141"/>
      <c r="AG632" s="153"/>
      <c r="AN632" s="141"/>
      <c r="AO632" s="141"/>
      <c r="AP632" s="141"/>
      <c r="AQ632" s="141"/>
      <c r="AR632" s="141"/>
      <c r="AS632" s="141"/>
      <c r="AT632" s="141"/>
      <c r="AU632" s="141"/>
    </row>
    <row r="633" spans="3:48" x14ac:dyDescent="0.2">
      <c r="C633" s="26"/>
      <c r="D633" s="26"/>
      <c r="AA633" s="141"/>
      <c r="AB633" s="141"/>
      <c r="AC633" s="141"/>
      <c r="AD633" s="141"/>
      <c r="AE633" s="141"/>
      <c r="AG633" s="153"/>
      <c r="AN633" s="141"/>
      <c r="AO633" s="141"/>
      <c r="AP633" s="141"/>
      <c r="AQ633" s="141"/>
      <c r="AR633" s="141"/>
      <c r="AS633" s="141"/>
      <c r="AT633" s="141"/>
      <c r="AU633" s="141"/>
    </row>
    <row r="634" spans="3:48" x14ac:dyDescent="0.2">
      <c r="C634" s="26"/>
      <c r="D634" s="26"/>
      <c r="AA634" s="141"/>
      <c r="AB634" s="141"/>
      <c r="AC634" s="141"/>
      <c r="AD634" s="141"/>
      <c r="AE634" s="141"/>
      <c r="AG634" s="153"/>
      <c r="AN634" s="141"/>
      <c r="AO634" s="141"/>
      <c r="AP634" s="141"/>
      <c r="AQ634" s="141"/>
      <c r="AR634" s="141"/>
      <c r="AS634" s="141"/>
      <c r="AT634" s="141"/>
      <c r="AU634" s="141"/>
    </row>
    <row r="635" spans="3:48" x14ac:dyDescent="0.2">
      <c r="C635" s="26"/>
      <c r="D635" s="26"/>
      <c r="AA635" s="141"/>
      <c r="AB635" s="141"/>
      <c r="AC635" s="141"/>
      <c r="AD635" s="141"/>
      <c r="AE635" s="141"/>
      <c r="AG635" s="153"/>
      <c r="AN635" s="141"/>
      <c r="AO635" s="141"/>
      <c r="AP635" s="141"/>
      <c r="AQ635" s="141"/>
      <c r="AR635" s="141"/>
      <c r="AS635" s="141"/>
      <c r="AT635" s="141"/>
      <c r="AU635" s="141"/>
    </row>
    <row r="636" spans="3:48" x14ac:dyDescent="0.2">
      <c r="C636" s="26"/>
      <c r="D636" s="26"/>
      <c r="AA636" s="141"/>
      <c r="AB636" s="141"/>
      <c r="AC636" s="141"/>
      <c r="AD636" s="141"/>
      <c r="AE636" s="141"/>
      <c r="AG636" s="153"/>
      <c r="AN636" s="141"/>
      <c r="AO636" s="141"/>
      <c r="AP636" s="141"/>
      <c r="AQ636" s="141"/>
      <c r="AR636" s="141"/>
      <c r="AS636" s="141"/>
      <c r="AT636" s="141"/>
      <c r="AU636" s="141"/>
    </row>
    <row r="637" spans="3:48" x14ac:dyDescent="0.2">
      <c r="C637" s="26"/>
      <c r="D637" s="26"/>
      <c r="AA637" s="141"/>
      <c r="AB637" s="141"/>
      <c r="AC637" s="141"/>
      <c r="AD637" s="141"/>
      <c r="AE637" s="141"/>
      <c r="AG637" s="153"/>
      <c r="AN637" s="141"/>
      <c r="AO637" s="141"/>
      <c r="AP637" s="141"/>
      <c r="AQ637" s="141"/>
      <c r="AR637" s="141"/>
      <c r="AS637" s="141"/>
      <c r="AT637" s="141"/>
      <c r="AU637" s="141"/>
    </row>
    <row r="638" spans="3:48" x14ac:dyDescent="0.2">
      <c r="C638" s="26"/>
      <c r="D638" s="26"/>
      <c r="AA638" s="141"/>
      <c r="AB638" s="141"/>
      <c r="AC638" s="141"/>
      <c r="AD638" s="141"/>
      <c r="AE638" s="141"/>
      <c r="AG638" s="153"/>
      <c r="AN638" s="141"/>
      <c r="AO638" s="141"/>
      <c r="AP638" s="141"/>
      <c r="AQ638" s="141"/>
      <c r="AR638" s="141"/>
      <c r="AS638" s="141"/>
      <c r="AT638" s="141"/>
      <c r="AU638" s="141"/>
    </row>
    <row r="639" spans="3:48" x14ac:dyDescent="0.2">
      <c r="C639" s="26"/>
      <c r="D639" s="26"/>
      <c r="AA639" s="141"/>
      <c r="AB639" s="141"/>
      <c r="AC639" s="141"/>
      <c r="AD639" s="141"/>
      <c r="AE639" s="141"/>
      <c r="AG639" s="153"/>
      <c r="AN639" s="141"/>
      <c r="AO639" s="141"/>
      <c r="AP639" s="141"/>
      <c r="AQ639" s="141"/>
      <c r="AR639" s="141"/>
      <c r="AS639" s="141"/>
      <c r="AT639" s="141"/>
      <c r="AU639" s="141"/>
    </row>
    <row r="640" spans="3:48" x14ac:dyDescent="0.2">
      <c r="C640" s="26"/>
      <c r="D640" s="26"/>
      <c r="AA640" s="141"/>
      <c r="AB640" s="141"/>
      <c r="AC640" s="141"/>
      <c r="AD640" s="141"/>
      <c r="AE640" s="141"/>
      <c r="AG640" s="153"/>
      <c r="AN640" s="141"/>
      <c r="AO640" s="141"/>
      <c r="AP640" s="141"/>
      <c r="AQ640" s="141"/>
      <c r="AR640" s="141"/>
      <c r="AS640" s="141"/>
      <c r="AT640" s="141"/>
      <c r="AU640" s="141"/>
    </row>
    <row r="641" spans="3:64" x14ac:dyDescent="0.2">
      <c r="C641" s="26"/>
      <c r="D641" s="26"/>
      <c r="AA641" s="141"/>
      <c r="AB641" s="141"/>
      <c r="AC641" s="141"/>
      <c r="AD641" s="141"/>
      <c r="AE641" s="141"/>
      <c r="AG641" s="153"/>
      <c r="AN641" s="141"/>
      <c r="AO641" s="141"/>
      <c r="AP641" s="141"/>
      <c r="AQ641" s="141"/>
      <c r="AR641" s="141"/>
      <c r="AS641" s="141"/>
      <c r="AT641" s="141"/>
      <c r="AU641" s="141"/>
    </row>
    <row r="642" spans="3:64" x14ac:dyDescent="0.2">
      <c r="C642" s="26"/>
      <c r="D642" s="26"/>
      <c r="AA642" s="141"/>
      <c r="AB642" s="141"/>
      <c r="AC642" s="141"/>
      <c r="AD642" s="141"/>
      <c r="AE642" s="141"/>
      <c r="AG642" s="153"/>
      <c r="AN642" s="141"/>
      <c r="AO642" s="141"/>
      <c r="AP642" s="141"/>
      <c r="AQ642" s="141"/>
      <c r="AR642" s="141"/>
      <c r="AS642" s="141"/>
      <c r="AT642" s="141"/>
      <c r="AU642" s="141"/>
    </row>
    <row r="643" spans="3:64" x14ac:dyDescent="0.2">
      <c r="C643" s="26"/>
      <c r="D643" s="26"/>
      <c r="AA643" s="141"/>
      <c r="AB643" s="141"/>
      <c r="AC643" s="141"/>
      <c r="AD643" s="141"/>
      <c r="AE643" s="141"/>
      <c r="AG643" s="153"/>
      <c r="AN643" s="141"/>
      <c r="AO643" s="141"/>
      <c r="AP643" s="141"/>
      <c r="AQ643" s="141"/>
      <c r="AR643" s="141"/>
      <c r="AS643" s="141"/>
      <c r="AT643" s="141"/>
      <c r="AU643" s="141"/>
    </row>
    <row r="644" spans="3:64" x14ac:dyDescent="0.2">
      <c r="C644" s="26"/>
      <c r="D644" s="26"/>
      <c r="AA644" s="141"/>
      <c r="AB644" s="141"/>
      <c r="AC644" s="141"/>
      <c r="AD644" s="141"/>
      <c r="AE644" s="141"/>
      <c r="AG644" s="153"/>
      <c r="AN644" s="141"/>
      <c r="AO644" s="141"/>
      <c r="AP644" s="141"/>
      <c r="AQ644" s="141"/>
      <c r="AR644" s="141"/>
      <c r="AS644" s="141"/>
      <c r="AT644" s="141"/>
      <c r="AU644" s="141"/>
    </row>
    <row r="645" spans="3:64" x14ac:dyDescent="0.2">
      <c r="C645" s="26"/>
      <c r="D645" s="26"/>
      <c r="AA645" s="141"/>
      <c r="AB645" s="141"/>
      <c r="AC645" s="141"/>
      <c r="AD645" s="141"/>
      <c r="AE645" s="141"/>
      <c r="AG645" s="153"/>
      <c r="AN645" s="141"/>
      <c r="AO645" s="141"/>
      <c r="AP645" s="141"/>
      <c r="AQ645" s="141"/>
      <c r="AR645" s="141"/>
      <c r="AS645" s="141"/>
      <c r="AT645" s="141"/>
      <c r="AU645" s="141"/>
    </row>
    <row r="646" spans="3:64" x14ac:dyDescent="0.2">
      <c r="C646" s="26"/>
      <c r="D646" s="26"/>
      <c r="AA646" s="141"/>
      <c r="AB646" s="141"/>
      <c r="AC646" s="141"/>
      <c r="AD646" s="141"/>
      <c r="AE646" s="141"/>
      <c r="AG646" s="153"/>
      <c r="AN646" s="141"/>
      <c r="AO646" s="141"/>
      <c r="AP646" s="141"/>
      <c r="AQ646" s="141"/>
      <c r="AR646" s="141"/>
      <c r="AS646" s="141"/>
      <c r="AT646" s="141"/>
      <c r="AU646" s="141"/>
    </row>
    <row r="647" spans="3:64" x14ac:dyDescent="0.2">
      <c r="C647" s="26"/>
      <c r="D647" s="26"/>
      <c r="AA647" s="141"/>
      <c r="AB647" s="141"/>
      <c r="AC647" s="141"/>
      <c r="AD647" s="141"/>
      <c r="AE647" s="141"/>
      <c r="AG647" s="153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  <c r="BK647" s="141"/>
      <c r="BL647" s="141"/>
    </row>
    <row r="648" spans="3:64" x14ac:dyDescent="0.2">
      <c r="C648" s="26"/>
      <c r="D648" s="26"/>
      <c r="AA648" s="141"/>
      <c r="AB648" s="141"/>
      <c r="AC648" s="141"/>
      <c r="AD648" s="141"/>
      <c r="AE648" s="141"/>
      <c r="AG648" s="153"/>
      <c r="AN648" s="141"/>
      <c r="AO648" s="141"/>
      <c r="AP648" s="141"/>
      <c r="AQ648" s="141"/>
      <c r="AR648" s="141"/>
      <c r="AS648" s="141"/>
      <c r="AT648" s="141"/>
      <c r="AU648" s="141"/>
    </row>
    <row r="649" spans="3:64" x14ac:dyDescent="0.2">
      <c r="C649" s="26"/>
      <c r="D649" s="26"/>
      <c r="AA649" s="141"/>
      <c r="AB649" s="141"/>
      <c r="AC649" s="141"/>
      <c r="AD649" s="141"/>
      <c r="AE649" s="141"/>
      <c r="AG649" s="153"/>
      <c r="AN649" s="141"/>
      <c r="AO649" s="141"/>
      <c r="AP649" s="141"/>
      <c r="AQ649" s="141"/>
      <c r="AR649" s="141"/>
      <c r="AS649" s="141"/>
      <c r="AT649" s="141"/>
      <c r="AU649" s="141"/>
    </row>
    <row r="650" spans="3:64" x14ac:dyDescent="0.2">
      <c r="C650" s="26"/>
      <c r="D650" s="26"/>
      <c r="AA650" s="141"/>
      <c r="AB650" s="141"/>
      <c r="AC650" s="141"/>
      <c r="AD650" s="141"/>
      <c r="AE650" s="141"/>
      <c r="AG650" s="153"/>
      <c r="AN650" s="141"/>
      <c r="AO650" s="141"/>
      <c r="AP650" s="141"/>
      <c r="AQ650" s="141"/>
      <c r="AR650" s="141"/>
      <c r="AS650" s="141"/>
      <c r="AT650" s="141"/>
      <c r="AU650" s="141"/>
    </row>
    <row r="651" spans="3:64" x14ac:dyDescent="0.2">
      <c r="C651" s="26"/>
      <c r="D651" s="26"/>
      <c r="AA651" s="141"/>
      <c r="AB651" s="141"/>
      <c r="AC651" s="141"/>
      <c r="AD651" s="141"/>
      <c r="AE651" s="141"/>
      <c r="AG651" s="153"/>
      <c r="AN651" s="141"/>
      <c r="AO651" s="141"/>
      <c r="AP651" s="141"/>
      <c r="AQ651" s="141"/>
      <c r="AR651" s="141"/>
      <c r="AS651" s="141"/>
      <c r="AT651" s="141"/>
      <c r="AU651" s="141"/>
    </row>
    <row r="652" spans="3:64" x14ac:dyDescent="0.2">
      <c r="C652" s="26"/>
      <c r="D652" s="26"/>
      <c r="AA652" s="141"/>
      <c r="AB652" s="141"/>
      <c r="AC652" s="141"/>
      <c r="AD652" s="141"/>
      <c r="AE652" s="141"/>
      <c r="AG652" s="153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  <c r="BK652" s="141"/>
      <c r="BL652" s="141"/>
    </row>
    <row r="653" spans="3:64" x14ac:dyDescent="0.2">
      <c r="C653" s="26"/>
      <c r="D653" s="26"/>
      <c r="AA653" s="141"/>
      <c r="AB653" s="141"/>
      <c r="AC653" s="141"/>
      <c r="AD653" s="141"/>
      <c r="AE653" s="141"/>
      <c r="AG653" s="153"/>
      <c r="AN653" s="141"/>
      <c r="AO653" s="141"/>
      <c r="AP653" s="141"/>
      <c r="AQ653" s="141"/>
      <c r="AR653" s="141"/>
      <c r="AS653" s="141"/>
      <c r="AT653" s="141"/>
      <c r="AU653" s="141"/>
    </row>
    <row r="654" spans="3:64" x14ac:dyDescent="0.2">
      <c r="C654" s="26"/>
      <c r="D654" s="26"/>
      <c r="AA654" s="141"/>
      <c r="AB654" s="141"/>
      <c r="AC654" s="141"/>
      <c r="AD654" s="141"/>
      <c r="AE654" s="141"/>
      <c r="AG654" s="153"/>
      <c r="AN654" s="141"/>
      <c r="AO654" s="141"/>
      <c r="AP654" s="141"/>
      <c r="AQ654" s="141"/>
      <c r="AR654" s="141"/>
      <c r="AS654" s="141"/>
      <c r="AT654" s="141"/>
      <c r="AU654" s="141"/>
    </row>
    <row r="655" spans="3:64" x14ac:dyDescent="0.2">
      <c r="C655" s="26"/>
      <c r="D655" s="26"/>
      <c r="AA655" s="141"/>
      <c r="AB655" s="141"/>
      <c r="AC655" s="141"/>
      <c r="AD655" s="141"/>
      <c r="AE655" s="141"/>
      <c r="AG655" s="153"/>
      <c r="AN655" s="141"/>
      <c r="AO655" s="141"/>
      <c r="AP655" s="141"/>
      <c r="AQ655" s="141"/>
      <c r="AR655" s="141"/>
      <c r="AS655" s="141"/>
      <c r="AT655" s="141"/>
      <c r="AU655" s="141"/>
    </row>
    <row r="656" spans="3:64" x14ac:dyDescent="0.2">
      <c r="C656" s="26"/>
      <c r="D656" s="26"/>
      <c r="AA656" s="141"/>
      <c r="AB656" s="141"/>
      <c r="AC656" s="141"/>
      <c r="AD656" s="141"/>
      <c r="AE656" s="141"/>
      <c r="AG656" s="153"/>
      <c r="AN656" s="141"/>
      <c r="AO656" s="141"/>
      <c r="AP656" s="141"/>
      <c r="AQ656" s="141"/>
      <c r="AR656" s="141"/>
      <c r="AS656" s="141"/>
      <c r="AT656" s="141"/>
      <c r="AU656" s="141"/>
    </row>
    <row r="657" spans="3:50" x14ac:dyDescent="0.2">
      <c r="C657" s="26"/>
      <c r="D657" s="26"/>
      <c r="AA657" s="141"/>
      <c r="AB657" s="141"/>
      <c r="AC657" s="141"/>
      <c r="AD657" s="141"/>
      <c r="AE657" s="141"/>
      <c r="AG657" s="153"/>
      <c r="AN657" s="141"/>
      <c r="AO657" s="141"/>
      <c r="AP657" s="141"/>
      <c r="AQ657" s="141"/>
      <c r="AR657" s="141"/>
      <c r="AS657" s="141"/>
      <c r="AT657" s="141"/>
      <c r="AU657" s="141"/>
      <c r="AV657" s="141"/>
      <c r="AX657" s="141"/>
    </row>
    <row r="658" spans="3:50" x14ac:dyDescent="0.2">
      <c r="C658" s="26"/>
      <c r="D658" s="26"/>
      <c r="AA658" s="141"/>
      <c r="AB658" s="141"/>
      <c r="AC658" s="141"/>
      <c r="AD658" s="141"/>
      <c r="AE658" s="141"/>
      <c r="AG658" s="153"/>
      <c r="AN658" s="141"/>
      <c r="AO658" s="141"/>
      <c r="AP658" s="141"/>
      <c r="AQ658" s="141"/>
      <c r="AR658" s="141"/>
      <c r="AS658" s="141"/>
      <c r="AT658" s="141"/>
      <c r="AU658" s="141"/>
    </row>
    <row r="659" spans="3:50" x14ac:dyDescent="0.2">
      <c r="C659" s="26"/>
      <c r="D659" s="26"/>
      <c r="AA659" s="141"/>
      <c r="AB659" s="141"/>
      <c r="AC659" s="141"/>
      <c r="AD659" s="141"/>
      <c r="AE659" s="141"/>
      <c r="AG659" s="153"/>
      <c r="AN659" s="141"/>
      <c r="AO659" s="141"/>
      <c r="AP659" s="141"/>
      <c r="AQ659" s="141"/>
      <c r="AR659" s="141"/>
      <c r="AS659" s="141"/>
      <c r="AT659" s="141"/>
      <c r="AU659" s="141"/>
    </row>
    <row r="660" spans="3:50" x14ac:dyDescent="0.2">
      <c r="C660" s="26"/>
      <c r="D660" s="26"/>
      <c r="AA660" s="141"/>
      <c r="AB660" s="141"/>
      <c r="AC660" s="141"/>
      <c r="AD660" s="141"/>
      <c r="AE660" s="141"/>
      <c r="AG660" s="153"/>
      <c r="AN660" s="141"/>
      <c r="AO660" s="141"/>
      <c r="AP660" s="141"/>
      <c r="AQ660" s="141"/>
      <c r="AR660" s="141"/>
      <c r="AS660" s="141"/>
      <c r="AT660" s="141"/>
      <c r="AU660" s="141"/>
    </row>
    <row r="661" spans="3:50" x14ac:dyDescent="0.2">
      <c r="C661" s="26"/>
      <c r="D661" s="26"/>
      <c r="AA661" s="141"/>
      <c r="AB661" s="141"/>
      <c r="AC661" s="141"/>
      <c r="AD661" s="141"/>
      <c r="AE661" s="141"/>
      <c r="AG661" s="153"/>
      <c r="AN661" s="141"/>
      <c r="AO661" s="141"/>
      <c r="AP661" s="141"/>
      <c r="AQ661" s="141"/>
      <c r="AR661" s="141"/>
      <c r="AS661" s="141"/>
      <c r="AT661" s="141"/>
      <c r="AU661" s="141"/>
    </row>
    <row r="662" spans="3:50" x14ac:dyDescent="0.2">
      <c r="C662" s="26"/>
      <c r="D662" s="26"/>
      <c r="AA662" s="141"/>
      <c r="AB662" s="141"/>
      <c r="AC662" s="141"/>
      <c r="AD662" s="141"/>
      <c r="AE662" s="141"/>
      <c r="AG662" s="153"/>
      <c r="AN662" s="141"/>
      <c r="AO662" s="141"/>
      <c r="AP662" s="141"/>
      <c r="AQ662" s="141"/>
      <c r="AR662" s="141"/>
      <c r="AS662" s="141"/>
      <c r="AT662" s="141"/>
      <c r="AU662" s="141"/>
    </row>
    <row r="663" spans="3:50" x14ac:dyDescent="0.2">
      <c r="C663" s="26"/>
      <c r="D663" s="26"/>
      <c r="AA663" s="141"/>
      <c r="AB663" s="141"/>
      <c r="AC663" s="141"/>
      <c r="AD663" s="141"/>
      <c r="AE663" s="141"/>
      <c r="AG663" s="153"/>
      <c r="AN663" s="141"/>
      <c r="AO663" s="141"/>
      <c r="AP663" s="141"/>
      <c r="AQ663" s="141"/>
      <c r="AR663" s="141"/>
      <c r="AS663" s="141"/>
      <c r="AT663" s="141"/>
      <c r="AU663" s="141"/>
    </row>
    <row r="664" spans="3:50" x14ac:dyDescent="0.2">
      <c r="C664" s="26"/>
      <c r="D664" s="26"/>
      <c r="AA664" s="141"/>
      <c r="AB664" s="141"/>
      <c r="AC664" s="141"/>
      <c r="AD664" s="141"/>
      <c r="AE664" s="141"/>
      <c r="AG664" s="153"/>
      <c r="AN664" s="141"/>
      <c r="AO664" s="141"/>
      <c r="AP664" s="141"/>
      <c r="AQ664" s="141"/>
      <c r="AR664" s="141"/>
      <c r="AS664" s="141"/>
      <c r="AT664" s="141"/>
      <c r="AU664" s="141"/>
    </row>
    <row r="665" spans="3:50" x14ac:dyDescent="0.2">
      <c r="C665" s="26"/>
      <c r="D665" s="26"/>
      <c r="AA665" s="141"/>
      <c r="AB665" s="141"/>
      <c r="AC665" s="141"/>
      <c r="AD665" s="141"/>
      <c r="AE665" s="141"/>
      <c r="AG665" s="153"/>
      <c r="AN665" s="141"/>
      <c r="AO665" s="141"/>
      <c r="AP665" s="141"/>
      <c r="AQ665" s="141"/>
      <c r="AR665" s="141"/>
      <c r="AS665" s="141"/>
      <c r="AT665" s="141"/>
      <c r="AU665" s="141"/>
    </row>
    <row r="666" spans="3:50" x14ac:dyDescent="0.2">
      <c r="C666" s="26"/>
      <c r="D666" s="26"/>
      <c r="AA666" s="141"/>
      <c r="AB666" s="141"/>
      <c r="AC666" s="141"/>
      <c r="AD666" s="141"/>
      <c r="AE666" s="141"/>
      <c r="AG666" s="153"/>
      <c r="AN666" s="141"/>
      <c r="AO666" s="141"/>
      <c r="AP666" s="141"/>
      <c r="AQ666" s="141"/>
      <c r="AR666" s="141"/>
      <c r="AS666" s="141"/>
      <c r="AT666" s="141"/>
      <c r="AU666" s="141"/>
    </row>
    <row r="667" spans="3:50" x14ac:dyDescent="0.2">
      <c r="C667" s="26"/>
      <c r="D667" s="26"/>
      <c r="AA667" s="141"/>
      <c r="AB667" s="141"/>
      <c r="AC667" s="141"/>
      <c r="AD667" s="141"/>
      <c r="AE667" s="141"/>
      <c r="AG667" s="153"/>
      <c r="AN667" s="141"/>
      <c r="AO667" s="141"/>
      <c r="AP667" s="141"/>
      <c r="AQ667" s="141"/>
      <c r="AR667" s="141"/>
      <c r="AS667" s="141"/>
      <c r="AT667" s="141"/>
      <c r="AU667" s="141"/>
    </row>
    <row r="668" spans="3:50" x14ac:dyDescent="0.2">
      <c r="C668" s="26"/>
      <c r="D668" s="26"/>
      <c r="AA668" s="141"/>
      <c r="AB668" s="141"/>
      <c r="AC668" s="141"/>
      <c r="AD668" s="141"/>
      <c r="AE668" s="141"/>
      <c r="AG668" s="153"/>
      <c r="AN668" s="141"/>
      <c r="AO668" s="141"/>
      <c r="AP668" s="141"/>
      <c r="AQ668" s="141"/>
      <c r="AR668" s="141"/>
      <c r="AS668" s="141"/>
      <c r="AT668" s="141"/>
      <c r="AU668" s="141"/>
    </row>
    <row r="669" spans="3:50" x14ac:dyDescent="0.2">
      <c r="C669" s="26"/>
      <c r="D669" s="26"/>
      <c r="AA669" s="141"/>
      <c r="AB669" s="141"/>
      <c r="AC669" s="141"/>
      <c r="AD669" s="141"/>
      <c r="AE669" s="141"/>
      <c r="AG669" s="153"/>
      <c r="AN669" s="141"/>
      <c r="AO669" s="141"/>
      <c r="AP669" s="141"/>
      <c r="AQ669" s="141"/>
      <c r="AR669" s="141"/>
      <c r="AS669" s="141"/>
      <c r="AT669" s="141"/>
      <c r="AU669" s="141"/>
    </row>
    <row r="670" spans="3:50" x14ac:dyDescent="0.2">
      <c r="C670" s="26"/>
      <c r="D670" s="26"/>
      <c r="AA670" s="141"/>
      <c r="AB670" s="141"/>
      <c r="AC670" s="141"/>
      <c r="AD670" s="141"/>
      <c r="AE670" s="141"/>
      <c r="AG670" s="153"/>
      <c r="AN670" s="141"/>
      <c r="AO670" s="141"/>
      <c r="AP670" s="141"/>
      <c r="AQ670" s="141"/>
      <c r="AR670" s="141"/>
      <c r="AS670" s="141"/>
      <c r="AT670" s="141"/>
      <c r="AU670" s="141"/>
    </row>
    <row r="671" spans="3:50" x14ac:dyDescent="0.2">
      <c r="C671" s="26"/>
      <c r="D671" s="26"/>
      <c r="AA671" s="141"/>
      <c r="AB671" s="141"/>
      <c r="AC671" s="141"/>
      <c r="AD671" s="141"/>
      <c r="AE671" s="141"/>
      <c r="AG671" s="153"/>
      <c r="AN671" s="141"/>
      <c r="AO671" s="141"/>
      <c r="AP671" s="141"/>
      <c r="AQ671" s="141"/>
      <c r="AR671" s="141"/>
      <c r="AS671" s="141"/>
      <c r="AT671" s="141"/>
      <c r="AU671" s="141"/>
    </row>
    <row r="672" spans="3:50" x14ac:dyDescent="0.2">
      <c r="C672" s="26"/>
      <c r="D672" s="26"/>
      <c r="AA672" s="141"/>
      <c r="AB672" s="141"/>
      <c r="AC672" s="141"/>
      <c r="AD672" s="141"/>
      <c r="AE672" s="141"/>
      <c r="AG672" s="153"/>
      <c r="AN672" s="141"/>
      <c r="AO672" s="141"/>
      <c r="AP672" s="141"/>
      <c r="AQ672" s="141"/>
      <c r="AR672" s="141"/>
      <c r="AS672" s="141"/>
      <c r="AT672" s="141"/>
      <c r="AU672" s="141"/>
    </row>
    <row r="673" spans="3:64" x14ac:dyDescent="0.2">
      <c r="C673" s="26"/>
      <c r="D673" s="26"/>
      <c r="AA673" s="141"/>
      <c r="AB673" s="141"/>
      <c r="AC673" s="141"/>
      <c r="AD673" s="141"/>
      <c r="AE673" s="141"/>
      <c r="AG673" s="153"/>
      <c r="AN673" s="141"/>
      <c r="AO673" s="141"/>
      <c r="AP673" s="141"/>
      <c r="AQ673" s="141"/>
      <c r="AR673" s="141"/>
      <c r="AS673" s="141"/>
      <c r="AT673" s="141"/>
      <c r="AU673" s="141"/>
    </row>
    <row r="674" spans="3:64" x14ac:dyDescent="0.2">
      <c r="C674" s="26"/>
      <c r="D674" s="26"/>
      <c r="AA674" s="141"/>
      <c r="AB674" s="141"/>
      <c r="AC674" s="141"/>
      <c r="AD674" s="141"/>
      <c r="AE674" s="141"/>
      <c r="AG674" s="153"/>
      <c r="AN674" s="141"/>
      <c r="AO674" s="141"/>
      <c r="AP674" s="141"/>
      <c r="AQ674" s="141"/>
      <c r="AR674" s="141"/>
      <c r="AS674" s="141"/>
      <c r="AT674" s="141"/>
      <c r="AU674" s="141"/>
    </row>
    <row r="675" spans="3:64" x14ac:dyDescent="0.2">
      <c r="C675" s="26"/>
      <c r="D675" s="26"/>
      <c r="AA675" s="141"/>
      <c r="AB675" s="141"/>
      <c r="AC675" s="141"/>
      <c r="AD675" s="141"/>
      <c r="AE675" s="141"/>
      <c r="AG675" s="153"/>
      <c r="AN675" s="141"/>
      <c r="AO675" s="141"/>
      <c r="AP675" s="141"/>
      <c r="AQ675" s="141"/>
      <c r="AR675" s="141"/>
      <c r="AS675" s="141"/>
      <c r="AT675" s="141"/>
      <c r="AU675" s="141"/>
    </row>
    <row r="676" spans="3:64" x14ac:dyDescent="0.2">
      <c r="C676" s="26"/>
      <c r="D676" s="26"/>
      <c r="AA676" s="141"/>
      <c r="AB676" s="141"/>
      <c r="AC676" s="141"/>
      <c r="AD676" s="141"/>
      <c r="AE676" s="141"/>
      <c r="AG676" s="153"/>
      <c r="AN676" s="141"/>
      <c r="AO676" s="141"/>
      <c r="AP676" s="141"/>
      <c r="AQ676" s="141"/>
      <c r="AR676" s="141"/>
      <c r="AS676" s="141"/>
      <c r="AT676" s="141"/>
      <c r="AU676" s="141"/>
    </row>
    <row r="677" spans="3:64" x14ac:dyDescent="0.2">
      <c r="C677" s="26"/>
      <c r="D677" s="26"/>
      <c r="AA677" s="141"/>
      <c r="AB677" s="141"/>
      <c r="AC677" s="141"/>
      <c r="AD677" s="141"/>
      <c r="AE677" s="141"/>
      <c r="AG677" s="153"/>
      <c r="AN677" s="141"/>
      <c r="AO677" s="141"/>
      <c r="AP677" s="141"/>
      <c r="AQ677" s="141"/>
      <c r="AR677" s="141"/>
      <c r="AS677" s="141"/>
      <c r="AT677" s="141"/>
      <c r="AU677" s="141"/>
    </row>
    <row r="678" spans="3:64" x14ac:dyDescent="0.2">
      <c r="C678" s="26"/>
      <c r="D678" s="26"/>
      <c r="AA678" s="141"/>
      <c r="AB678" s="141"/>
      <c r="AC678" s="141"/>
      <c r="AD678" s="141"/>
      <c r="AE678" s="141"/>
      <c r="AG678" s="153"/>
      <c r="AN678" s="141"/>
      <c r="AO678" s="141"/>
      <c r="AP678" s="141"/>
      <c r="AQ678" s="141"/>
      <c r="AR678" s="141"/>
      <c r="AS678" s="141"/>
      <c r="AT678" s="141"/>
      <c r="AU678" s="141"/>
    </row>
    <row r="679" spans="3:64" x14ac:dyDescent="0.2">
      <c r="C679" s="26"/>
      <c r="D679" s="26"/>
      <c r="AA679" s="141"/>
      <c r="AB679" s="141"/>
      <c r="AC679" s="141"/>
      <c r="AD679" s="141"/>
      <c r="AE679" s="141"/>
      <c r="AG679" s="153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  <c r="BK679" s="141"/>
      <c r="BL679" s="141"/>
    </row>
    <row r="680" spans="3:64" x14ac:dyDescent="0.2">
      <c r="C680" s="26"/>
      <c r="D680" s="26"/>
      <c r="AA680" s="141"/>
      <c r="AB680" s="141"/>
      <c r="AC680" s="141"/>
      <c r="AD680" s="141"/>
      <c r="AE680" s="141"/>
      <c r="AG680" s="153"/>
      <c r="AN680" s="141"/>
      <c r="AO680" s="141"/>
      <c r="AP680" s="141"/>
      <c r="AQ680" s="141"/>
      <c r="AR680" s="141"/>
      <c r="AS680" s="141"/>
      <c r="AT680" s="141"/>
      <c r="AU680" s="141"/>
    </row>
    <row r="681" spans="3:64" x14ac:dyDescent="0.2">
      <c r="C681" s="26"/>
      <c r="D681" s="26"/>
      <c r="AA681" s="141"/>
      <c r="AB681" s="141"/>
      <c r="AC681" s="141"/>
      <c r="AD681" s="141"/>
      <c r="AE681" s="141"/>
      <c r="AG681" s="153"/>
      <c r="AN681" s="141"/>
      <c r="AO681" s="141"/>
      <c r="AP681" s="141"/>
      <c r="AQ681" s="141"/>
      <c r="AR681" s="141"/>
      <c r="AS681" s="141"/>
      <c r="AT681" s="141"/>
      <c r="AU681" s="141"/>
    </row>
    <row r="682" spans="3:64" x14ac:dyDescent="0.2">
      <c r="C682" s="26"/>
      <c r="D682" s="26"/>
      <c r="AA682" s="141"/>
      <c r="AB682" s="141"/>
      <c r="AC682" s="141"/>
      <c r="AD682" s="141"/>
      <c r="AE682" s="141"/>
      <c r="AG682" s="153"/>
      <c r="AN682" s="141"/>
      <c r="AO682" s="141"/>
      <c r="AP682" s="141"/>
      <c r="AQ682" s="141"/>
      <c r="AR682" s="141"/>
      <c r="AS682" s="141"/>
      <c r="AT682" s="141"/>
      <c r="AU682" s="141"/>
    </row>
    <row r="683" spans="3:64" x14ac:dyDescent="0.2">
      <c r="C683" s="26"/>
      <c r="D683" s="26"/>
      <c r="AA683" s="141"/>
      <c r="AB683" s="141"/>
      <c r="AC683" s="141"/>
      <c r="AD683" s="141"/>
      <c r="AE683" s="141"/>
      <c r="AG683" s="153"/>
      <c r="AN683" s="141"/>
      <c r="AO683" s="141"/>
      <c r="AP683" s="141"/>
      <c r="AQ683" s="141"/>
      <c r="AR683" s="141"/>
      <c r="AS683" s="141"/>
      <c r="AT683" s="141"/>
      <c r="AU683" s="141"/>
    </row>
    <row r="684" spans="3:64" x14ac:dyDescent="0.2">
      <c r="C684" s="26"/>
      <c r="D684" s="26"/>
      <c r="AA684" s="141"/>
      <c r="AB684" s="141"/>
      <c r="AC684" s="141"/>
      <c r="AD684" s="141"/>
      <c r="AE684" s="141"/>
      <c r="AG684" s="153"/>
      <c r="AN684" s="141"/>
      <c r="AO684" s="141"/>
      <c r="AP684" s="141"/>
      <c r="AQ684" s="141"/>
      <c r="AR684" s="141"/>
      <c r="AS684" s="141"/>
      <c r="AT684" s="141"/>
      <c r="AU684" s="141"/>
    </row>
    <row r="685" spans="3:64" x14ac:dyDescent="0.2">
      <c r="C685" s="26"/>
      <c r="D685" s="26"/>
      <c r="AA685" s="141"/>
      <c r="AB685" s="141"/>
      <c r="AC685" s="141"/>
      <c r="AD685" s="141"/>
      <c r="AE685" s="141"/>
      <c r="AG685" s="153"/>
      <c r="AN685" s="141"/>
      <c r="AO685" s="141"/>
      <c r="AP685" s="141"/>
      <c r="AQ685" s="141"/>
      <c r="AR685" s="141"/>
      <c r="AS685" s="141"/>
      <c r="AT685" s="141"/>
      <c r="AU685" s="141"/>
    </row>
    <row r="686" spans="3:64" x14ac:dyDescent="0.2">
      <c r="C686" s="26"/>
      <c r="D686" s="26"/>
      <c r="AA686" s="141"/>
      <c r="AB686" s="141"/>
      <c r="AC686" s="141"/>
      <c r="AD686" s="141"/>
      <c r="AE686" s="141"/>
      <c r="AG686" s="153"/>
      <c r="AN686" s="141"/>
      <c r="AO686" s="141"/>
      <c r="AP686" s="141"/>
      <c r="AQ686" s="141"/>
      <c r="AR686" s="141"/>
      <c r="AS686" s="141"/>
      <c r="AT686" s="141"/>
      <c r="AU686" s="141"/>
    </row>
    <row r="687" spans="3:64" x14ac:dyDescent="0.2">
      <c r="C687" s="26"/>
      <c r="D687" s="26"/>
      <c r="AA687" s="141"/>
      <c r="AB687" s="141"/>
      <c r="AC687" s="141"/>
      <c r="AD687" s="141"/>
      <c r="AE687" s="141"/>
      <c r="AG687" s="153"/>
      <c r="AN687" s="141"/>
      <c r="AO687" s="141"/>
      <c r="AP687" s="141"/>
      <c r="AQ687" s="141"/>
      <c r="AR687" s="141"/>
      <c r="AS687" s="141"/>
      <c r="AT687" s="141"/>
      <c r="AU687" s="141"/>
    </row>
    <row r="688" spans="3:64" x14ac:dyDescent="0.2">
      <c r="C688" s="26"/>
      <c r="D688" s="26"/>
      <c r="AA688" s="141"/>
      <c r="AB688" s="141"/>
      <c r="AC688" s="141"/>
      <c r="AD688" s="141"/>
      <c r="AE688" s="141"/>
      <c r="AG688" s="153"/>
      <c r="AN688" s="141"/>
      <c r="AO688" s="141"/>
      <c r="AP688" s="141"/>
      <c r="AQ688" s="141"/>
      <c r="AR688" s="141"/>
      <c r="AS688" s="141"/>
      <c r="AT688" s="141"/>
      <c r="AU688" s="141"/>
    </row>
    <row r="689" spans="3:47" x14ac:dyDescent="0.2">
      <c r="C689" s="26"/>
      <c r="D689" s="26"/>
      <c r="AA689" s="141"/>
      <c r="AB689" s="141"/>
      <c r="AC689" s="141"/>
      <c r="AD689" s="141"/>
      <c r="AE689" s="141"/>
      <c r="AG689" s="153"/>
      <c r="AN689" s="141"/>
      <c r="AO689" s="141"/>
      <c r="AP689" s="141"/>
      <c r="AQ689" s="141"/>
      <c r="AR689" s="141"/>
      <c r="AS689" s="141"/>
      <c r="AT689" s="141"/>
      <c r="AU689" s="141"/>
    </row>
    <row r="690" spans="3:47" x14ac:dyDescent="0.2">
      <c r="C690" s="26"/>
      <c r="D690" s="26"/>
      <c r="AA690" s="141"/>
      <c r="AB690" s="141"/>
      <c r="AC690" s="141"/>
      <c r="AD690" s="141"/>
      <c r="AE690" s="141"/>
      <c r="AG690" s="153"/>
      <c r="AN690" s="141"/>
      <c r="AO690" s="141"/>
      <c r="AP690" s="141"/>
      <c r="AQ690" s="141"/>
      <c r="AR690" s="141"/>
      <c r="AS690" s="141"/>
      <c r="AT690" s="141"/>
      <c r="AU690" s="141"/>
    </row>
    <row r="691" spans="3:47" x14ac:dyDescent="0.2">
      <c r="C691" s="26"/>
      <c r="D691" s="26"/>
      <c r="AA691" s="141"/>
      <c r="AB691" s="141"/>
      <c r="AC691" s="141"/>
      <c r="AD691" s="141"/>
      <c r="AE691" s="141"/>
      <c r="AG691" s="153"/>
      <c r="AN691" s="141"/>
      <c r="AO691" s="141"/>
      <c r="AP691" s="141"/>
      <c r="AQ691" s="141"/>
      <c r="AR691" s="141"/>
      <c r="AS691" s="141"/>
      <c r="AT691" s="141"/>
      <c r="AU691" s="141"/>
    </row>
    <row r="692" spans="3:47" x14ac:dyDescent="0.2">
      <c r="C692" s="26"/>
      <c r="D692" s="26"/>
      <c r="AA692" s="141"/>
      <c r="AB692" s="141"/>
      <c r="AC692" s="141"/>
      <c r="AD692" s="141"/>
      <c r="AE692" s="141"/>
      <c r="AG692" s="153"/>
      <c r="AN692" s="141"/>
      <c r="AO692" s="141"/>
      <c r="AP692" s="141"/>
      <c r="AQ692" s="141"/>
      <c r="AR692" s="141"/>
      <c r="AS692" s="141"/>
      <c r="AT692" s="141"/>
      <c r="AU692" s="141"/>
    </row>
    <row r="693" spans="3:47" x14ac:dyDescent="0.2">
      <c r="C693" s="26"/>
      <c r="D693" s="26"/>
      <c r="AA693" s="141"/>
      <c r="AB693" s="141"/>
      <c r="AC693" s="141"/>
      <c r="AD693" s="141"/>
      <c r="AE693" s="141"/>
      <c r="AG693" s="153"/>
      <c r="AN693" s="141"/>
      <c r="AO693" s="141"/>
      <c r="AP693" s="141"/>
      <c r="AQ693" s="141"/>
      <c r="AR693" s="141"/>
      <c r="AS693" s="141"/>
      <c r="AT693" s="141"/>
      <c r="AU693" s="141"/>
    </row>
    <row r="694" spans="3:47" x14ac:dyDescent="0.2">
      <c r="C694" s="26"/>
      <c r="D694" s="26"/>
      <c r="AA694" s="141"/>
      <c r="AB694" s="141"/>
      <c r="AC694" s="141"/>
      <c r="AD694" s="141"/>
      <c r="AE694" s="141"/>
      <c r="AG694" s="153"/>
      <c r="AN694" s="141"/>
      <c r="AO694" s="141"/>
      <c r="AP694" s="141"/>
      <c r="AQ694" s="141"/>
      <c r="AR694" s="141"/>
      <c r="AS694" s="141"/>
      <c r="AT694" s="141"/>
      <c r="AU694" s="141"/>
    </row>
    <row r="695" spans="3:47" x14ac:dyDescent="0.2">
      <c r="C695" s="26"/>
      <c r="D695" s="26"/>
      <c r="AA695" s="141"/>
      <c r="AB695" s="141"/>
      <c r="AC695" s="141"/>
      <c r="AD695" s="141"/>
      <c r="AE695" s="141"/>
      <c r="AG695" s="153"/>
      <c r="AN695" s="141"/>
      <c r="AO695" s="141"/>
      <c r="AP695" s="141"/>
      <c r="AQ695" s="141"/>
      <c r="AR695" s="141"/>
      <c r="AS695" s="141"/>
      <c r="AT695" s="141"/>
      <c r="AU695" s="141"/>
    </row>
    <row r="696" spans="3:47" x14ac:dyDescent="0.2">
      <c r="C696" s="26"/>
      <c r="D696" s="26"/>
      <c r="AA696" s="141"/>
      <c r="AB696" s="141"/>
      <c r="AC696" s="141"/>
      <c r="AD696" s="141"/>
      <c r="AE696" s="141"/>
      <c r="AG696" s="153"/>
      <c r="AN696" s="141"/>
      <c r="AO696" s="141"/>
      <c r="AP696" s="141"/>
      <c r="AQ696" s="141"/>
      <c r="AR696" s="141"/>
      <c r="AS696" s="141"/>
      <c r="AT696" s="141"/>
      <c r="AU696" s="141"/>
    </row>
    <row r="697" spans="3:47" x14ac:dyDescent="0.2">
      <c r="C697" s="26"/>
      <c r="D697" s="26"/>
      <c r="AA697" s="141"/>
      <c r="AB697" s="141"/>
      <c r="AC697" s="141"/>
      <c r="AD697" s="141"/>
      <c r="AE697" s="141"/>
      <c r="AG697" s="153"/>
      <c r="AN697" s="141"/>
      <c r="AO697" s="141"/>
      <c r="AP697" s="141"/>
      <c r="AQ697" s="141"/>
      <c r="AR697" s="141"/>
      <c r="AS697" s="141"/>
      <c r="AT697" s="141"/>
      <c r="AU697" s="141"/>
    </row>
    <row r="698" spans="3:47" x14ac:dyDescent="0.2">
      <c r="C698" s="26"/>
      <c r="D698" s="26"/>
      <c r="AA698" s="141"/>
      <c r="AB698" s="141"/>
      <c r="AC698" s="141"/>
      <c r="AD698" s="141"/>
      <c r="AE698" s="141"/>
      <c r="AG698" s="153"/>
      <c r="AN698" s="141"/>
      <c r="AO698" s="141"/>
      <c r="AP698" s="141"/>
      <c r="AQ698" s="141"/>
      <c r="AR698" s="141"/>
      <c r="AS698" s="141"/>
      <c r="AT698" s="141"/>
      <c r="AU698" s="141"/>
    </row>
    <row r="699" spans="3:47" x14ac:dyDescent="0.2">
      <c r="C699" s="26"/>
      <c r="D699" s="26"/>
      <c r="AA699" s="141"/>
      <c r="AB699" s="141"/>
      <c r="AC699" s="141"/>
      <c r="AD699" s="141"/>
      <c r="AE699" s="141"/>
      <c r="AG699" s="153"/>
      <c r="AN699" s="141"/>
      <c r="AO699" s="141"/>
      <c r="AP699" s="141"/>
      <c r="AQ699" s="141"/>
      <c r="AR699" s="141"/>
      <c r="AS699" s="141"/>
      <c r="AT699" s="141"/>
      <c r="AU699" s="141"/>
    </row>
    <row r="700" spans="3:47" x14ac:dyDescent="0.2">
      <c r="C700" s="26"/>
      <c r="D700" s="26"/>
      <c r="AA700" s="141"/>
      <c r="AB700" s="141"/>
      <c r="AC700" s="141"/>
      <c r="AD700" s="141"/>
      <c r="AE700" s="141"/>
      <c r="AG700" s="153"/>
      <c r="AN700" s="141"/>
      <c r="AO700" s="141"/>
      <c r="AP700" s="141"/>
      <c r="AQ700" s="141"/>
      <c r="AR700" s="141"/>
      <c r="AS700" s="141"/>
      <c r="AT700" s="141"/>
      <c r="AU700" s="141"/>
    </row>
    <row r="701" spans="3:47" x14ac:dyDescent="0.2">
      <c r="C701" s="26"/>
      <c r="D701" s="26"/>
      <c r="AA701" s="141"/>
      <c r="AB701" s="141"/>
      <c r="AC701" s="141"/>
      <c r="AD701" s="141"/>
      <c r="AE701" s="141"/>
      <c r="AG701" s="153"/>
      <c r="AN701" s="141"/>
      <c r="AO701" s="141"/>
      <c r="AP701" s="141"/>
      <c r="AQ701" s="141"/>
      <c r="AR701" s="141"/>
      <c r="AS701" s="141"/>
      <c r="AT701" s="141"/>
      <c r="AU701" s="141"/>
    </row>
    <row r="702" spans="3:47" x14ac:dyDescent="0.2">
      <c r="C702" s="26"/>
      <c r="D702" s="26"/>
      <c r="AA702" s="141"/>
      <c r="AB702" s="141"/>
      <c r="AC702" s="141"/>
      <c r="AD702" s="141"/>
      <c r="AE702" s="141"/>
      <c r="AG702" s="153"/>
      <c r="AN702" s="141"/>
      <c r="AO702" s="141"/>
      <c r="AP702" s="141"/>
      <c r="AQ702" s="141"/>
      <c r="AR702" s="141"/>
      <c r="AS702" s="141"/>
      <c r="AT702" s="141"/>
      <c r="AU702" s="141"/>
    </row>
    <row r="703" spans="3:47" x14ac:dyDescent="0.2">
      <c r="C703" s="26"/>
      <c r="D703" s="26"/>
      <c r="AA703" s="141"/>
      <c r="AB703" s="141"/>
      <c r="AC703" s="141"/>
      <c r="AD703" s="141"/>
      <c r="AE703" s="141"/>
      <c r="AG703" s="153"/>
      <c r="AN703" s="141"/>
      <c r="AO703" s="141"/>
      <c r="AP703" s="141"/>
      <c r="AQ703" s="141"/>
      <c r="AR703" s="141"/>
      <c r="AS703" s="141"/>
      <c r="AT703" s="141"/>
      <c r="AU703" s="141"/>
    </row>
    <row r="704" spans="3:47" x14ac:dyDescent="0.2">
      <c r="C704" s="26"/>
      <c r="D704" s="26"/>
      <c r="AA704" s="141"/>
      <c r="AB704" s="141"/>
      <c r="AC704" s="141"/>
      <c r="AD704" s="141"/>
      <c r="AE704" s="141"/>
      <c r="AG704" s="153"/>
      <c r="AN704" s="141"/>
      <c r="AO704" s="141"/>
      <c r="AP704" s="141"/>
      <c r="AQ704" s="141"/>
      <c r="AR704" s="141"/>
      <c r="AS704" s="141"/>
      <c r="AT704" s="141"/>
      <c r="AU704" s="141"/>
    </row>
    <row r="705" spans="3:64" x14ac:dyDescent="0.2">
      <c r="C705" s="26"/>
      <c r="D705" s="26"/>
      <c r="AA705" s="141"/>
      <c r="AB705" s="141"/>
      <c r="AC705" s="141"/>
      <c r="AD705" s="141"/>
      <c r="AE705" s="141"/>
      <c r="AG705" s="153"/>
      <c r="AN705" s="141"/>
      <c r="AO705" s="141"/>
      <c r="AP705" s="141"/>
      <c r="AQ705" s="141"/>
      <c r="AR705" s="141"/>
      <c r="AS705" s="141"/>
      <c r="AT705" s="141"/>
      <c r="AU705" s="141"/>
    </row>
    <row r="706" spans="3:64" x14ac:dyDescent="0.2">
      <c r="C706" s="26"/>
      <c r="D706" s="26"/>
      <c r="AA706" s="141"/>
      <c r="AB706" s="141"/>
      <c r="AC706" s="141"/>
      <c r="AD706" s="141"/>
      <c r="AE706" s="141"/>
      <c r="AG706" s="153"/>
      <c r="AN706" s="141"/>
      <c r="AO706" s="141"/>
      <c r="AP706" s="141"/>
      <c r="AQ706" s="141"/>
      <c r="AR706" s="141"/>
      <c r="AS706" s="141"/>
      <c r="AT706" s="141"/>
      <c r="AU706" s="141"/>
    </row>
    <row r="707" spans="3:64" x14ac:dyDescent="0.2">
      <c r="C707" s="26"/>
      <c r="D707" s="26"/>
      <c r="AA707" s="141"/>
      <c r="AB707" s="141"/>
      <c r="AC707" s="141"/>
      <c r="AD707" s="141"/>
      <c r="AE707" s="141"/>
      <c r="AG707" s="153"/>
      <c r="AN707" s="141"/>
      <c r="AO707" s="141"/>
      <c r="AP707" s="141"/>
      <c r="AQ707" s="141"/>
      <c r="AR707" s="141"/>
      <c r="AS707" s="141"/>
      <c r="AT707" s="141"/>
      <c r="AU707" s="141"/>
    </row>
    <row r="708" spans="3:64" x14ac:dyDescent="0.2">
      <c r="C708" s="26"/>
      <c r="D708" s="26"/>
      <c r="AA708" s="141"/>
      <c r="AB708" s="141"/>
      <c r="AC708" s="141"/>
      <c r="AD708" s="141"/>
      <c r="AE708" s="141"/>
      <c r="AG708" s="153"/>
      <c r="AN708" s="141"/>
      <c r="AO708" s="141"/>
      <c r="AP708" s="141"/>
      <c r="AQ708" s="141"/>
      <c r="AR708" s="141"/>
      <c r="AS708" s="141"/>
      <c r="AT708" s="141"/>
      <c r="AU708" s="141"/>
    </row>
    <row r="709" spans="3:64" x14ac:dyDescent="0.2">
      <c r="C709" s="26"/>
      <c r="D709" s="26"/>
      <c r="AA709" s="141"/>
      <c r="AB709" s="141"/>
      <c r="AC709" s="141"/>
      <c r="AD709" s="141"/>
      <c r="AE709" s="141"/>
      <c r="AG709" s="153"/>
      <c r="AN709" s="141"/>
      <c r="AO709" s="141"/>
      <c r="AP709" s="141"/>
      <c r="AQ709" s="141"/>
      <c r="AR709" s="141"/>
      <c r="AS709" s="141"/>
      <c r="AT709" s="141"/>
      <c r="AU709" s="141"/>
    </row>
    <row r="710" spans="3:64" x14ac:dyDescent="0.2">
      <c r="C710" s="26"/>
      <c r="D710" s="26"/>
      <c r="AA710" s="141"/>
      <c r="AB710" s="141"/>
      <c r="AC710" s="141"/>
      <c r="AD710" s="141"/>
      <c r="AE710" s="141"/>
      <c r="AG710" s="153"/>
      <c r="AN710" s="141"/>
      <c r="AO710" s="141"/>
      <c r="AP710" s="141"/>
      <c r="AQ710" s="141"/>
      <c r="AR710" s="141"/>
      <c r="AS710" s="141"/>
      <c r="AT710" s="141"/>
      <c r="AU710" s="141"/>
    </row>
    <row r="711" spans="3:64" x14ac:dyDescent="0.2">
      <c r="C711" s="26"/>
      <c r="D711" s="26"/>
      <c r="AA711" s="141"/>
      <c r="AB711" s="141"/>
      <c r="AC711" s="141"/>
      <c r="AD711" s="141"/>
      <c r="AE711" s="141"/>
      <c r="AG711" s="153"/>
      <c r="AN711" s="141"/>
      <c r="AO711" s="141"/>
      <c r="AP711" s="141"/>
      <c r="AQ711" s="141"/>
      <c r="AR711" s="141"/>
      <c r="AS711" s="141"/>
      <c r="AT711" s="141"/>
      <c r="AU711" s="141"/>
    </row>
    <row r="712" spans="3:64" x14ac:dyDescent="0.2">
      <c r="C712" s="26"/>
      <c r="D712" s="26"/>
      <c r="AA712" s="141"/>
      <c r="AB712" s="141"/>
      <c r="AC712" s="141"/>
      <c r="AD712" s="141"/>
      <c r="AE712" s="141"/>
      <c r="AG712" s="153"/>
      <c r="AN712" s="141"/>
      <c r="AO712" s="141"/>
      <c r="AP712" s="141"/>
      <c r="AQ712" s="141"/>
      <c r="AR712" s="141"/>
      <c r="AS712" s="141"/>
      <c r="AT712" s="141"/>
      <c r="AU712" s="141"/>
    </row>
    <row r="713" spans="3:64" x14ac:dyDescent="0.2">
      <c r="C713" s="26"/>
      <c r="D713" s="26"/>
      <c r="AA713" s="141"/>
      <c r="AB713" s="141"/>
      <c r="AC713" s="141"/>
      <c r="AD713" s="141"/>
      <c r="AE713" s="141"/>
      <c r="AG713" s="153"/>
      <c r="AN713" s="141"/>
      <c r="AO713" s="141"/>
      <c r="AP713" s="141"/>
      <c r="AQ713" s="141"/>
      <c r="AR713" s="141"/>
      <c r="AS713" s="141"/>
      <c r="AT713" s="141"/>
      <c r="AU713" s="141"/>
    </row>
    <row r="714" spans="3:64" x14ac:dyDescent="0.2">
      <c r="C714" s="26"/>
      <c r="D714" s="26"/>
      <c r="AA714" s="141"/>
      <c r="AB714" s="141"/>
      <c r="AC714" s="141"/>
      <c r="AD714" s="141"/>
      <c r="AE714" s="141"/>
      <c r="AG714" s="153"/>
      <c r="AN714" s="141"/>
      <c r="AO714" s="141"/>
      <c r="AP714" s="141"/>
      <c r="AQ714" s="141"/>
      <c r="AR714" s="141"/>
      <c r="AS714" s="141"/>
      <c r="AT714" s="141"/>
      <c r="AU714" s="141"/>
    </row>
    <row r="715" spans="3:64" x14ac:dyDescent="0.2">
      <c r="C715" s="26"/>
      <c r="D715" s="26"/>
      <c r="AA715" s="141"/>
      <c r="AB715" s="141"/>
      <c r="AC715" s="141"/>
      <c r="AD715" s="141"/>
      <c r="AE715" s="141"/>
      <c r="AG715" s="153"/>
      <c r="AN715" s="141"/>
      <c r="AO715" s="141"/>
      <c r="AP715" s="141"/>
      <c r="AQ715" s="141"/>
      <c r="AR715" s="141"/>
      <c r="AS715" s="141"/>
      <c r="AT715" s="141"/>
      <c r="AU715" s="141"/>
      <c r="AV715" s="141"/>
    </row>
    <row r="716" spans="3:64" x14ac:dyDescent="0.2">
      <c r="C716" s="26"/>
      <c r="D716" s="26"/>
      <c r="AA716" s="141"/>
      <c r="AB716" s="141"/>
      <c r="AC716" s="141"/>
      <c r="AD716" s="141"/>
      <c r="AE716" s="141"/>
      <c r="AG716" s="153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  <c r="BK716" s="141"/>
      <c r="BL716" s="141"/>
    </row>
    <row r="717" spans="3:64" x14ac:dyDescent="0.2">
      <c r="C717" s="26"/>
      <c r="D717" s="26"/>
      <c r="AA717" s="141"/>
      <c r="AB717" s="141"/>
      <c r="AC717" s="141"/>
      <c r="AD717" s="141"/>
      <c r="AE717" s="141"/>
      <c r="AG717" s="153"/>
      <c r="AN717" s="141"/>
      <c r="AO717" s="141"/>
      <c r="AP717" s="141"/>
      <c r="AQ717" s="141"/>
      <c r="AR717" s="141"/>
      <c r="AS717" s="141"/>
      <c r="AT717" s="141"/>
      <c r="AU717" s="141"/>
    </row>
    <row r="718" spans="3:64" x14ac:dyDescent="0.2">
      <c r="C718" s="26"/>
      <c r="D718" s="26"/>
      <c r="AA718" s="141"/>
      <c r="AB718" s="141"/>
      <c r="AC718" s="141"/>
      <c r="AD718" s="141"/>
      <c r="AE718" s="141"/>
      <c r="AG718" s="153"/>
      <c r="AN718" s="141"/>
      <c r="AO718" s="141"/>
      <c r="AP718" s="141"/>
      <c r="AQ718" s="141"/>
      <c r="AR718" s="141"/>
      <c r="AS718" s="141"/>
      <c r="AT718" s="141"/>
      <c r="AU718" s="141"/>
    </row>
    <row r="719" spans="3:64" x14ac:dyDescent="0.2">
      <c r="C719" s="26"/>
      <c r="D719" s="26"/>
      <c r="AA719" s="141"/>
      <c r="AB719" s="141"/>
      <c r="AC719" s="141"/>
      <c r="AD719" s="141"/>
      <c r="AE719" s="141"/>
      <c r="AG719" s="153"/>
      <c r="AN719" s="141"/>
      <c r="AO719" s="141"/>
      <c r="AP719" s="141"/>
      <c r="AQ719" s="141"/>
      <c r="AR719" s="141"/>
      <c r="AS719" s="141"/>
      <c r="AT719" s="141"/>
      <c r="AU719" s="141"/>
    </row>
    <row r="720" spans="3:64" x14ac:dyDescent="0.2">
      <c r="C720" s="26"/>
      <c r="D720" s="26"/>
      <c r="AA720" s="141"/>
      <c r="AB720" s="141"/>
      <c r="AC720" s="141"/>
      <c r="AD720" s="141"/>
      <c r="AE720" s="141"/>
      <c r="AG720" s="153"/>
      <c r="AN720" s="141"/>
      <c r="AO720" s="141"/>
      <c r="AP720" s="141"/>
      <c r="AQ720" s="141"/>
      <c r="AR720" s="141"/>
      <c r="AS720" s="141"/>
      <c r="AT720" s="141"/>
      <c r="AU720" s="141"/>
    </row>
    <row r="721" spans="3:64" x14ac:dyDescent="0.2">
      <c r="C721" s="26"/>
      <c r="D721" s="26"/>
      <c r="AA721" s="141"/>
      <c r="AB721" s="141"/>
      <c r="AC721" s="141"/>
      <c r="AD721" s="141"/>
      <c r="AE721" s="141"/>
      <c r="AG721" s="153"/>
      <c r="AN721" s="141"/>
      <c r="AO721" s="141"/>
      <c r="AP721" s="141"/>
      <c r="AQ721" s="141"/>
      <c r="AR721" s="141"/>
      <c r="AS721" s="141"/>
      <c r="AT721" s="141"/>
      <c r="AU721" s="141"/>
    </row>
    <row r="722" spans="3:64" x14ac:dyDescent="0.2">
      <c r="C722" s="26"/>
      <c r="D722" s="26"/>
      <c r="AA722" s="141"/>
      <c r="AB722" s="141"/>
      <c r="AC722" s="141"/>
      <c r="AD722" s="141"/>
      <c r="AE722" s="141"/>
      <c r="AG722" s="153"/>
      <c r="AN722" s="141"/>
      <c r="AO722" s="141"/>
      <c r="AP722" s="141"/>
      <c r="AQ722" s="141"/>
      <c r="AR722" s="141"/>
      <c r="AS722" s="141"/>
      <c r="AT722" s="141"/>
      <c r="AU722" s="141"/>
    </row>
    <row r="723" spans="3:64" x14ac:dyDescent="0.2">
      <c r="C723" s="26"/>
      <c r="D723" s="26"/>
      <c r="AA723" s="141"/>
      <c r="AB723" s="141"/>
      <c r="AC723" s="141"/>
      <c r="AD723" s="141"/>
      <c r="AE723" s="141"/>
      <c r="AG723" s="153"/>
      <c r="AN723" s="141"/>
      <c r="AO723" s="141"/>
      <c r="AP723" s="141"/>
      <c r="AQ723" s="141"/>
      <c r="AR723" s="141"/>
      <c r="AS723" s="141"/>
      <c r="AT723" s="141"/>
      <c r="AU723" s="141"/>
    </row>
    <row r="724" spans="3:64" x14ac:dyDescent="0.2">
      <c r="C724" s="26"/>
      <c r="D724" s="26"/>
      <c r="AA724" s="141"/>
      <c r="AB724" s="141"/>
      <c r="AC724" s="141"/>
      <c r="AD724" s="141"/>
      <c r="AE724" s="141"/>
      <c r="AG724" s="153"/>
      <c r="AN724" s="141"/>
      <c r="AO724" s="141"/>
      <c r="AP724" s="141"/>
      <c r="AQ724" s="141"/>
      <c r="AR724" s="141"/>
      <c r="AS724" s="141"/>
      <c r="AT724" s="141"/>
      <c r="AU724" s="141"/>
    </row>
    <row r="725" spans="3:64" x14ac:dyDescent="0.2">
      <c r="C725" s="26"/>
      <c r="D725" s="26"/>
      <c r="AA725" s="141"/>
      <c r="AB725" s="141"/>
      <c r="AC725" s="141"/>
      <c r="AD725" s="141"/>
      <c r="AE725" s="141"/>
      <c r="AG725" s="153"/>
      <c r="AN725" s="141"/>
      <c r="AO725" s="141"/>
      <c r="AP725" s="141"/>
      <c r="AQ725" s="141"/>
      <c r="AR725" s="141"/>
      <c r="AS725" s="141"/>
      <c r="AT725" s="141"/>
      <c r="AU725" s="141"/>
    </row>
    <row r="726" spans="3:64" x14ac:dyDescent="0.2">
      <c r="C726" s="26"/>
      <c r="D726" s="26"/>
      <c r="AA726" s="141"/>
      <c r="AB726" s="141"/>
      <c r="AC726" s="141"/>
      <c r="AD726" s="141"/>
      <c r="AE726" s="141"/>
      <c r="AG726" s="153"/>
      <c r="AN726" s="141"/>
      <c r="AO726" s="141"/>
      <c r="AP726" s="141"/>
      <c r="AQ726" s="141"/>
      <c r="AR726" s="141"/>
      <c r="AS726" s="141"/>
      <c r="AT726" s="141"/>
      <c r="AU726" s="141"/>
    </row>
    <row r="727" spans="3:64" x14ac:dyDescent="0.2">
      <c r="C727" s="26"/>
      <c r="D727" s="26"/>
      <c r="AA727" s="141"/>
      <c r="AB727" s="141"/>
      <c r="AC727" s="141"/>
      <c r="AD727" s="141"/>
      <c r="AE727" s="141"/>
      <c r="AG727" s="153"/>
      <c r="AN727" s="141"/>
      <c r="AO727" s="141"/>
      <c r="AP727" s="141"/>
      <c r="AQ727" s="141"/>
      <c r="AR727" s="141"/>
      <c r="AS727" s="141"/>
      <c r="AT727" s="141"/>
      <c r="AU727" s="141"/>
    </row>
    <row r="728" spans="3:64" x14ac:dyDescent="0.2">
      <c r="C728" s="26"/>
      <c r="D728" s="26"/>
      <c r="AA728" s="141"/>
      <c r="AB728" s="141"/>
      <c r="AC728" s="141"/>
      <c r="AD728" s="141"/>
      <c r="AE728" s="141"/>
      <c r="AG728" s="153"/>
      <c r="AN728" s="141"/>
      <c r="AO728" s="141"/>
      <c r="AP728" s="141"/>
      <c r="AQ728" s="141"/>
      <c r="AR728" s="141"/>
      <c r="AS728" s="141"/>
      <c r="AT728" s="141"/>
      <c r="AU728" s="141"/>
    </row>
    <row r="729" spans="3:64" x14ac:dyDescent="0.2">
      <c r="C729" s="26"/>
      <c r="D729" s="26"/>
      <c r="AA729" s="141"/>
      <c r="AB729" s="141"/>
      <c r="AC729" s="141"/>
      <c r="AD729" s="141"/>
      <c r="AE729" s="141"/>
      <c r="AG729" s="153"/>
      <c r="AN729" s="141"/>
      <c r="AO729" s="141"/>
      <c r="AP729" s="141"/>
      <c r="AQ729" s="141"/>
      <c r="AR729" s="141"/>
      <c r="AS729" s="141"/>
      <c r="AT729" s="141"/>
      <c r="AU729" s="141"/>
    </row>
    <row r="730" spans="3:64" x14ac:dyDescent="0.2">
      <c r="C730" s="26"/>
      <c r="D730" s="26"/>
      <c r="AA730" s="141"/>
      <c r="AB730" s="141"/>
      <c r="AC730" s="141"/>
      <c r="AD730" s="141"/>
      <c r="AE730" s="141"/>
      <c r="AG730" s="153"/>
      <c r="AN730" s="141"/>
      <c r="AO730" s="141"/>
      <c r="AP730" s="141"/>
      <c r="AQ730" s="141"/>
      <c r="AR730" s="141"/>
      <c r="AS730" s="141"/>
      <c r="AT730" s="141"/>
      <c r="AU730" s="141"/>
    </row>
    <row r="731" spans="3:64" x14ac:dyDescent="0.2">
      <c r="C731" s="26"/>
      <c r="D731" s="26"/>
      <c r="AA731" s="141"/>
      <c r="AB731" s="141"/>
      <c r="AC731" s="141"/>
      <c r="AD731" s="141"/>
      <c r="AE731" s="141"/>
      <c r="AG731" s="153"/>
      <c r="AN731" s="141"/>
      <c r="AO731" s="141"/>
      <c r="AP731" s="141"/>
      <c r="AQ731" s="141"/>
      <c r="AR731" s="141"/>
      <c r="AS731" s="141"/>
      <c r="AT731" s="141"/>
      <c r="AU731" s="141"/>
    </row>
    <row r="732" spans="3:64" x14ac:dyDescent="0.2">
      <c r="C732" s="26"/>
      <c r="D732" s="26"/>
      <c r="AA732" s="141"/>
      <c r="AB732" s="141"/>
      <c r="AC732" s="141"/>
      <c r="AD732" s="141"/>
      <c r="AE732" s="141"/>
      <c r="AG732" s="153"/>
      <c r="AN732" s="141"/>
      <c r="AO732" s="141"/>
      <c r="AP732" s="141"/>
      <c r="AQ732" s="141"/>
      <c r="AR732" s="141"/>
      <c r="AS732" s="141"/>
      <c r="AT732" s="141"/>
      <c r="AU732" s="141"/>
    </row>
    <row r="733" spans="3:64" x14ac:dyDescent="0.2">
      <c r="C733" s="26"/>
      <c r="D733" s="26"/>
      <c r="AA733" s="141"/>
      <c r="AB733" s="141"/>
      <c r="AC733" s="141"/>
      <c r="AD733" s="141"/>
      <c r="AE733" s="141"/>
      <c r="AG733" s="153"/>
      <c r="AN733" s="141"/>
      <c r="AO733" s="141"/>
      <c r="AP733" s="141"/>
      <c r="AQ733" s="141"/>
      <c r="AR733" s="141"/>
      <c r="AS733" s="141"/>
      <c r="AT733" s="141"/>
      <c r="AU733" s="141"/>
    </row>
    <row r="734" spans="3:64" x14ac:dyDescent="0.2">
      <c r="C734" s="26"/>
      <c r="D734" s="26"/>
      <c r="AA734" s="141"/>
      <c r="AB734" s="141"/>
      <c r="AC734" s="141"/>
      <c r="AD734" s="141"/>
      <c r="AE734" s="141"/>
      <c r="AG734" s="153"/>
      <c r="AN734" s="141"/>
      <c r="AO734" s="141"/>
      <c r="AP734" s="141"/>
      <c r="AQ734" s="141"/>
      <c r="AR734" s="141"/>
      <c r="AS734" s="141"/>
      <c r="AT734" s="141"/>
      <c r="AU734" s="141"/>
    </row>
    <row r="735" spans="3:64" x14ac:dyDescent="0.2">
      <c r="C735" s="26"/>
      <c r="D735" s="26"/>
      <c r="AA735" s="141"/>
      <c r="AB735" s="141"/>
      <c r="AC735" s="141"/>
      <c r="AD735" s="141"/>
      <c r="AE735" s="141"/>
      <c r="AG735" s="153"/>
      <c r="AN735" s="141"/>
      <c r="AO735" s="141"/>
      <c r="AP735" s="141"/>
      <c r="AQ735" s="141"/>
      <c r="AR735" s="141"/>
      <c r="AS735" s="141"/>
      <c r="AT735" s="141"/>
      <c r="AU735" s="141"/>
    </row>
    <row r="736" spans="3:64" x14ac:dyDescent="0.2">
      <c r="C736" s="26"/>
      <c r="D736" s="26"/>
      <c r="AA736" s="141"/>
      <c r="AB736" s="141"/>
      <c r="AC736" s="141"/>
      <c r="AD736" s="141"/>
      <c r="AE736" s="141"/>
      <c r="AG736" s="153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41"/>
      <c r="BC736" s="141"/>
      <c r="BD736" s="141"/>
      <c r="BE736" s="141"/>
      <c r="BF736" s="141"/>
      <c r="BG736" s="141"/>
      <c r="BH736" s="141"/>
      <c r="BI736" s="141"/>
      <c r="BJ736" s="141"/>
      <c r="BK736" s="141"/>
      <c r="BL736" s="141"/>
    </row>
    <row r="737" spans="3:48" x14ac:dyDescent="0.2">
      <c r="C737" s="26"/>
      <c r="D737" s="26"/>
      <c r="AA737" s="141"/>
      <c r="AB737" s="141"/>
      <c r="AC737" s="141"/>
      <c r="AD737" s="141"/>
      <c r="AE737" s="141"/>
      <c r="AG737" s="153"/>
      <c r="AN737" s="141"/>
      <c r="AO737" s="141"/>
      <c r="AP737" s="141"/>
      <c r="AQ737" s="141"/>
      <c r="AR737" s="141"/>
      <c r="AS737" s="141"/>
      <c r="AT737" s="141"/>
      <c r="AU737" s="141"/>
    </row>
    <row r="738" spans="3:48" x14ac:dyDescent="0.2">
      <c r="C738" s="26"/>
      <c r="D738" s="26"/>
      <c r="AA738" s="141"/>
      <c r="AB738" s="141"/>
      <c r="AC738" s="141"/>
      <c r="AD738" s="141"/>
      <c r="AE738" s="141"/>
      <c r="AG738" s="153"/>
      <c r="AN738" s="141"/>
      <c r="AO738" s="141"/>
      <c r="AP738" s="141"/>
      <c r="AQ738" s="141"/>
      <c r="AR738" s="141"/>
      <c r="AS738" s="141"/>
      <c r="AT738" s="141"/>
      <c r="AU738" s="141"/>
    </row>
    <row r="739" spans="3:48" x14ac:dyDescent="0.2">
      <c r="C739" s="26"/>
      <c r="D739" s="26"/>
      <c r="AA739" s="141"/>
      <c r="AB739" s="141"/>
      <c r="AC739" s="141"/>
      <c r="AD739" s="141"/>
      <c r="AE739" s="141"/>
      <c r="AG739" s="153"/>
      <c r="AN739" s="141"/>
      <c r="AO739" s="141"/>
      <c r="AP739" s="141"/>
      <c r="AQ739" s="141"/>
      <c r="AR739" s="141"/>
      <c r="AS739" s="141"/>
      <c r="AT739" s="141"/>
      <c r="AU739" s="141"/>
    </row>
    <row r="740" spans="3:48" x14ac:dyDescent="0.2">
      <c r="C740" s="26"/>
      <c r="D740" s="26"/>
      <c r="AA740" s="141"/>
      <c r="AB740" s="141"/>
      <c r="AC740" s="141"/>
      <c r="AD740" s="141"/>
      <c r="AE740" s="141"/>
      <c r="AG740" s="153"/>
      <c r="AN740" s="141"/>
      <c r="AO740" s="141"/>
      <c r="AP740" s="141"/>
      <c r="AQ740" s="141"/>
      <c r="AR740" s="141"/>
      <c r="AS740" s="141"/>
      <c r="AT740" s="141"/>
      <c r="AU740" s="141"/>
    </row>
    <row r="741" spans="3:48" x14ac:dyDescent="0.2">
      <c r="C741" s="26"/>
      <c r="D741" s="26"/>
      <c r="AA741" s="141"/>
      <c r="AB741" s="141"/>
      <c r="AC741" s="141"/>
      <c r="AD741" s="141"/>
      <c r="AE741" s="141"/>
      <c r="AG741" s="153"/>
      <c r="AN741" s="141"/>
      <c r="AO741" s="141"/>
      <c r="AP741" s="141"/>
      <c r="AQ741" s="141"/>
      <c r="AR741" s="141"/>
      <c r="AS741" s="141"/>
      <c r="AT741" s="141"/>
      <c r="AU741" s="141"/>
    </row>
    <row r="742" spans="3:48" x14ac:dyDescent="0.2">
      <c r="C742" s="26"/>
      <c r="D742" s="26"/>
      <c r="AA742" s="141"/>
      <c r="AB742" s="141"/>
      <c r="AC742" s="141"/>
      <c r="AD742" s="141"/>
      <c r="AE742" s="141"/>
      <c r="AG742" s="153"/>
      <c r="AN742" s="141"/>
      <c r="AO742" s="141"/>
      <c r="AP742" s="141"/>
      <c r="AQ742" s="141"/>
      <c r="AR742" s="141"/>
      <c r="AS742" s="141"/>
      <c r="AT742" s="141"/>
      <c r="AU742" s="141"/>
    </row>
    <row r="743" spans="3:48" x14ac:dyDescent="0.2">
      <c r="C743" s="26"/>
      <c r="D743" s="26"/>
      <c r="AA743" s="141"/>
      <c r="AB743" s="141"/>
      <c r="AC743" s="141"/>
      <c r="AD743" s="141"/>
      <c r="AE743" s="141"/>
      <c r="AG743" s="153"/>
      <c r="AN743" s="141"/>
      <c r="AO743" s="141"/>
      <c r="AP743" s="141"/>
      <c r="AQ743" s="141"/>
      <c r="AR743" s="141"/>
      <c r="AS743" s="141"/>
      <c r="AT743" s="141"/>
      <c r="AU743" s="141"/>
    </row>
    <row r="744" spans="3:48" x14ac:dyDescent="0.2">
      <c r="C744" s="26"/>
      <c r="D744" s="26"/>
      <c r="AA744" s="141"/>
      <c r="AB744" s="141"/>
      <c r="AC744" s="141"/>
      <c r="AD744" s="141"/>
      <c r="AE744" s="141"/>
      <c r="AG744" s="153"/>
      <c r="AN744" s="141"/>
      <c r="AO744" s="141"/>
      <c r="AP744" s="141"/>
      <c r="AQ744" s="141"/>
      <c r="AR744" s="141"/>
      <c r="AS744" s="141"/>
      <c r="AT744" s="141"/>
      <c r="AU744" s="141"/>
    </row>
    <row r="745" spans="3:48" x14ac:dyDescent="0.2">
      <c r="C745" s="26"/>
      <c r="D745" s="26"/>
      <c r="AA745" s="141"/>
      <c r="AB745" s="141"/>
      <c r="AC745" s="141"/>
      <c r="AD745" s="141"/>
      <c r="AE745" s="141"/>
      <c r="AG745" s="153"/>
      <c r="AN745" s="141"/>
      <c r="AO745" s="141"/>
      <c r="AP745" s="141"/>
      <c r="AQ745" s="141"/>
      <c r="AR745" s="141"/>
      <c r="AS745" s="141"/>
      <c r="AT745" s="141"/>
      <c r="AU745" s="141"/>
    </row>
    <row r="746" spans="3:48" x14ac:dyDescent="0.2">
      <c r="C746" s="26"/>
      <c r="D746" s="26"/>
      <c r="AA746" s="141"/>
      <c r="AB746" s="141"/>
      <c r="AC746" s="141"/>
      <c r="AD746" s="141"/>
      <c r="AE746" s="141"/>
      <c r="AG746" s="153"/>
      <c r="AN746" s="141"/>
      <c r="AO746" s="141"/>
      <c r="AP746" s="141"/>
      <c r="AQ746" s="141"/>
      <c r="AR746" s="141"/>
      <c r="AS746" s="141"/>
      <c r="AT746" s="141"/>
      <c r="AU746" s="141"/>
    </row>
    <row r="747" spans="3:48" x14ac:dyDescent="0.2">
      <c r="C747" s="26"/>
      <c r="D747" s="26"/>
      <c r="AA747" s="141"/>
      <c r="AB747" s="141"/>
      <c r="AC747" s="141"/>
      <c r="AD747" s="141"/>
      <c r="AE747" s="141"/>
      <c r="AG747" s="153"/>
      <c r="AN747" s="141"/>
      <c r="AO747" s="141"/>
      <c r="AP747" s="141"/>
      <c r="AQ747" s="141"/>
      <c r="AR747" s="141"/>
      <c r="AS747" s="141"/>
      <c r="AT747" s="141"/>
      <c r="AU747" s="141"/>
      <c r="AV747" s="141"/>
    </row>
    <row r="748" spans="3:48" x14ac:dyDescent="0.2">
      <c r="C748" s="26"/>
      <c r="D748" s="26"/>
      <c r="AA748" s="141"/>
      <c r="AB748" s="141"/>
      <c r="AC748" s="141"/>
      <c r="AD748" s="141"/>
      <c r="AE748" s="141"/>
      <c r="AG748" s="153"/>
      <c r="AN748" s="141"/>
      <c r="AO748" s="141"/>
      <c r="AP748" s="141"/>
      <c r="AQ748" s="141"/>
      <c r="AR748" s="141"/>
      <c r="AS748" s="141"/>
      <c r="AT748" s="141"/>
      <c r="AU748" s="141"/>
    </row>
    <row r="749" spans="3:48" x14ac:dyDescent="0.2">
      <c r="C749" s="26"/>
      <c r="D749" s="26"/>
      <c r="AA749" s="141"/>
      <c r="AB749" s="141"/>
      <c r="AC749" s="141"/>
      <c r="AD749" s="141"/>
      <c r="AE749" s="141"/>
      <c r="AG749" s="153"/>
      <c r="AN749" s="141"/>
      <c r="AO749" s="141"/>
      <c r="AP749" s="141"/>
      <c r="AQ749" s="141"/>
      <c r="AR749" s="141"/>
      <c r="AS749" s="141"/>
      <c r="AT749" s="141"/>
      <c r="AU749" s="141"/>
    </row>
    <row r="750" spans="3:48" x14ac:dyDescent="0.2">
      <c r="C750" s="26"/>
      <c r="D750" s="26"/>
      <c r="AA750" s="141"/>
      <c r="AB750" s="141"/>
      <c r="AC750" s="141"/>
      <c r="AD750" s="141"/>
      <c r="AE750" s="141"/>
      <c r="AG750" s="153"/>
      <c r="AN750" s="141"/>
      <c r="AO750" s="141"/>
      <c r="AP750" s="141"/>
      <c r="AQ750" s="141"/>
      <c r="AR750" s="141"/>
      <c r="AS750" s="141"/>
      <c r="AT750" s="141"/>
      <c r="AU750" s="141"/>
    </row>
    <row r="751" spans="3:48" x14ac:dyDescent="0.2">
      <c r="C751" s="26"/>
      <c r="D751" s="26"/>
      <c r="AA751" s="141"/>
      <c r="AB751" s="141"/>
      <c r="AC751" s="141"/>
      <c r="AD751" s="141"/>
      <c r="AE751" s="141"/>
      <c r="AG751" s="153"/>
      <c r="AN751" s="141"/>
      <c r="AO751" s="141"/>
      <c r="AP751" s="141"/>
      <c r="AQ751" s="141"/>
      <c r="AR751" s="141"/>
      <c r="AS751" s="141"/>
      <c r="AT751" s="141"/>
      <c r="AU751" s="141"/>
    </row>
    <row r="752" spans="3:48" x14ac:dyDescent="0.2">
      <c r="C752" s="26"/>
      <c r="D752" s="26"/>
      <c r="AA752" s="141"/>
      <c r="AB752" s="141"/>
      <c r="AC752" s="141"/>
      <c r="AD752" s="141"/>
      <c r="AE752" s="141"/>
      <c r="AG752" s="153"/>
      <c r="AN752" s="141"/>
      <c r="AO752" s="141"/>
      <c r="AP752" s="141"/>
      <c r="AQ752" s="141"/>
      <c r="AR752" s="141"/>
      <c r="AS752" s="141"/>
      <c r="AT752" s="141"/>
      <c r="AU752" s="141"/>
    </row>
    <row r="753" spans="3:64" x14ac:dyDescent="0.2">
      <c r="C753" s="26"/>
      <c r="D753" s="26"/>
      <c r="AA753" s="141"/>
      <c r="AB753" s="141"/>
      <c r="AC753" s="141"/>
      <c r="AD753" s="141"/>
      <c r="AE753" s="141"/>
      <c r="AG753" s="153"/>
      <c r="AN753" s="141"/>
      <c r="AO753" s="141"/>
      <c r="AP753" s="141"/>
      <c r="AQ753" s="141"/>
      <c r="AR753" s="141"/>
      <c r="AS753" s="141"/>
      <c r="AT753" s="141"/>
      <c r="AU753" s="141"/>
    </row>
    <row r="754" spans="3:64" x14ac:dyDescent="0.2">
      <c r="C754" s="26"/>
      <c r="D754" s="26"/>
      <c r="AA754" s="141"/>
      <c r="AB754" s="141"/>
      <c r="AC754" s="141"/>
      <c r="AD754" s="141"/>
      <c r="AE754" s="141"/>
      <c r="AG754" s="153"/>
      <c r="AN754" s="141"/>
      <c r="AO754" s="141"/>
      <c r="AP754" s="141"/>
      <c r="AQ754" s="141"/>
      <c r="AR754" s="141"/>
      <c r="AS754" s="141"/>
      <c r="AT754" s="141"/>
      <c r="AU754" s="141"/>
    </row>
    <row r="755" spans="3:64" x14ac:dyDescent="0.2">
      <c r="C755" s="26"/>
      <c r="D755" s="26"/>
      <c r="AA755" s="141"/>
      <c r="AB755" s="141"/>
      <c r="AC755" s="141"/>
      <c r="AD755" s="141"/>
      <c r="AE755" s="141"/>
      <c r="AG755" s="153"/>
      <c r="AN755" s="141"/>
      <c r="AO755" s="141"/>
      <c r="AP755" s="141"/>
      <c r="AQ755" s="141"/>
      <c r="AR755" s="141"/>
      <c r="AS755" s="141"/>
      <c r="AT755" s="141"/>
      <c r="AU755" s="141"/>
    </row>
    <row r="756" spans="3:64" x14ac:dyDescent="0.2">
      <c r="C756" s="26"/>
      <c r="D756" s="26"/>
      <c r="AA756" s="141"/>
      <c r="AB756" s="141"/>
      <c r="AC756" s="141"/>
      <c r="AD756" s="141"/>
      <c r="AE756" s="141"/>
      <c r="AG756" s="153"/>
      <c r="AN756" s="141"/>
      <c r="AO756" s="141"/>
      <c r="AP756" s="141"/>
      <c r="AQ756" s="141"/>
      <c r="AR756" s="141"/>
      <c r="AS756" s="141"/>
      <c r="AT756" s="141"/>
      <c r="AU756" s="141"/>
    </row>
    <row r="757" spans="3:64" x14ac:dyDescent="0.2">
      <c r="C757" s="26"/>
      <c r="D757" s="26"/>
      <c r="AA757" s="141"/>
      <c r="AB757" s="141"/>
      <c r="AC757" s="141"/>
      <c r="AD757" s="141"/>
      <c r="AE757" s="141"/>
      <c r="AG757" s="153"/>
      <c r="AN757" s="141"/>
      <c r="AO757" s="141"/>
      <c r="AP757" s="141"/>
      <c r="AQ757" s="141"/>
      <c r="AR757" s="141"/>
      <c r="AS757" s="141"/>
      <c r="AT757" s="141"/>
      <c r="AU757" s="141"/>
      <c r="AV757" s="141"/>
      <c r="AX757" s="141"/>
      <c r="AY757" s="141"/>
      <c r="AZ757" s="141"/>
      <c r="BA757" s="141"/>
      <c r="BB757" s="141"/>
      <c r="BC757" s="141"/>
      <c r="BD757" s="141"/>
      <c r="BE757" s="141"/>
      <c r="BF757" s="141"/>
      <c r="BG757" s="141"/>
      <c r="BH757" s="141"/>
      <c r="BI757" s="141"/>
      <c r="BJ757" s="141"/>
      <c r="BK757" s="141"/>
      <c r="BL757" s="141"/>
    </row>
    <row r="758" spans="3:64" x14ac:dyDescent="0.2">
      <c r="C758" s="26"/>
      <c r="D758" s="26"/>
      <c r="AA758" s="141"/>
      <c r="AB758" s="141"/>
      <c r="AC758" s="141"/>
      <c r="AD758" s="141"/>
      <c r="AE758" s="141"/>
      <c r="AG758" s="153"/>
      <c r="AN758" s="141"/>
      <c r="AO758" s="141"/>
      <c r="AP758" s="141"/>
      <c r="AQ758" s="141"/>
      <c r="AR758" s="141"/>
      <c r="AS758" s="141"/>
      <c r="AT758" s="141"/>
      <c r="AU758" s="141"/>
    </row>
    <row r="759" spans="3:64" x14ac:dyDescent="0.2">
      <c r="C759" s="26"/>
      <c r="D759" s="26"/>
      <c r="AA759" s="141"/>
      <c r="AB759" s="141"/>
      <c r="AC759" s="141"/>
      <c r="AD759" s="141"/>
      <c r="AE759" s="141"/>
      <c r="AG759" s="153"/>
      <c r="AN759" s="141"/>
      <c r="AO759" s="141"/>
      <c r="AP759" s="141"/>
      <c r="AQ759" s="141"/>
      <c r="AR759" s="141"/>
      <c r="AS759" s="141"/>
      <c r="AT759" s="141"/>
      <c r="AU759" s="141"/>
    </row>
    <row r="760" spans="3:64" x14ac:dyDescent="0.2">
      <c r="C760" s="26"/>
      <c r="D760" s="26"/>
      <c r="AA760" s="141"/>
      <c r="AB760" s="141"/>
      <c r="AC760" s="141"/>
      <c r="AD760" s="141"/>
      <c r="AE760" s="141"/>
      <c r="AG760" s="153"/>
      <c r="AN760" s="141"/>
      <c r="AO760" s="141"/>
      <c r="AP760" s="141"/>
      <c r="AQ760" s="141"/>
      <c r="AR760" s="141"/>
      <c r="AS760" s="141"/>
      <c r="AT760" s="141"/>
      <c r="AU760" s="141"/>
    </row>
    <row r="761" spans="3:64" x14ac:dyDescent="0.2">
      <c r="C761" s="26"/>
      <c r="D761" s="26"/>
      <c r="AA761" s="141"/>
      <c r="AB761" s="141"/>
      <c r="AC761" s="141"/>
      <c r="AD761" s="141"/>
      <c r="AE761" s="141"/>
      <c r="AG761" s="153"/>
      <c r="AN761" s="141"/>
      <c r="AO761" s="141"/>
      <c r="AP761" s="141"/>
      <c r="AQ761" s="141"/>
      <c r="AR761" s="141"/>
      <c r="AS761" s="141"/>
      <c r="AT761" s="141"/>
      <c r="AU761" s="141"/>
    </row>
    <row r="762" spans="3:64" x14ac:dyDescent="0.2">
      <c r="C762" s="26"/>
      <c r="D762" s="26"/>
      <c r="AA762" s="141"/>
      <c r="AB762" s="141"/>
      <c r="AC762" s="141"/>
      <c r="AD762" s="141"/>
      <c r="AE762" s="141"/>
      <c r="AG762" s="153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41"/>
      <c r="BC762" s="141"/>
      <c r="BD762" s="141"/>
      <c r="BE762" s="141"/>
      <c r="BF762" s="141"/>
      <c r="BG762" s="141"/>
      <c r="BH762" s="141"/>
      <c r="BI762" s="141"/>
      <c r="BJ762" s="141"/>
      <c r="BK762" s="141"/>
      <c r="BL762" s="141"/>
    </row>
    <row r="763" spans="3:64" x14ac:dyDescent="0.2">
      <c r="C763" s="26"/>
      <c r="D763" s="26"/>
      <c r="AA763" s="141"/>
      <c r="AB763" s="141"/>
      <c r="AC763" s="141"/>
      <c r="AD763" s="141"/>
      <c r="AE763" s="141"/>
      <c r="AG763" s="153"/>
      <c r="AN763" s="141"/>
      <c r="AO763" s="141"/>
      <c r="AP763" s="141"/>
      <c r="AQ763" s="141"/>
      <c r="AR763" s="141"/>
      <c r="AS763" s="141"/>
      <c r="AT763" s="141"/>
      <c r="AU763" s="141"/>
    </row>
    <row r="764" spans="3:64" x14ac:dyDescent="0.2">
      <c r="C764" s="26"/>
      <c r="D764" s="26"/>
      <c r="AA764" s="141"/>
      <c r="AB764" s="141"/>
      <c r="AC764" s="141"/>
      <c r="AD764" s="141"/>
      <c r="AE764" s="141"/>
      <c r="AG764" s="153"/>
      <c r="AN764" s="141"/>
      <c r="AO764" s="141"/>
      <c r="AP764" s="141"/>
      <c r="AQ764" s="141"/>
      <c r="AR764" s="141"/>
      <c r="AS764" s="141"/>
      <c r="AT764" s="141"/>
      <c r="AU764" s="141"/>
    </row>
    <row r="765" spans="3:64" x14ac:dyDescent="0.2">
      <c r="C765" s="26"/>
      <c r="D765" s="26"/>
      <c r="AA765" s="141"/>
      <c r="AB765" s="141"/>
      <c r="AC765" s="141"/>
      <c r="AD765" s="141"/>
      <c r="AE765" s="141"/>
      <c r="AG765" s="153"/>
      <c r="AN765" s="141"/>
      <c r="AO765" s="141"/>
      <c r="AP765" s="141"/>
      <c r="AQ765" s="141"/>
      <c r="AR765" s="141"/>
      <c r="AS765" s="141"/>
      <c r="AT765" s="141"/>
      <c r="AU765" s="141"/>
    </row>
    <row r="766" spans="3:64" x14ac:dyDescent="0.2">
      <c r="C766" s="26"/>
      <c r="D766" s="26"/>
      <c r="AA766" s="141"/>
      <c r="AB766" s="141"/>
      <c r="AC766" s="141"/>
      <c r="AD766" s="141"/>
      <c r="AE766" s="141"/>
      <c r="AG766" s="153"/>
      <c r="AN766" s="141"/>
      <c r="AO766" s="141"/>
      <c r="AP766" s="141"/>
      <c r="AQ766" s="141"/>
      <c r="AR766" s="141"/>
      <c r="AS766" s="141"/>
      <c r="AT766" s="141"/>
      <c r="AU766" s="141"/>
    </row>
    <row r="767" spans="3:64" x14ac:dyDescent="0.2">
      <c r="C767" s="26"/>
      <c r="D767" s="26"/>
      <c r="AA767" s="141"/>
      <c r="AB767" s="141"/>
      <c r="AC767" s="141"/>
      <c r="AD767" s="141"/>
      <c r="AE767" s="141"/>
      <c r="AG767" s="153"/>
      <c r="AN767" s="141"/>
      <c r="AO767" s="141"/>
      <c r="AP767" s="141"/>
      <c r="AQ767" s="141"/>
      <c r="AR767" s="141"/>
      <c r="AS767" s="141"/>
      <c r="AT767" s="141"/>
      <c r="AU767" s="141"/>
    </row>
    <row r="768" spans="3:64" x14ac:dyDescent="0.2">
      <c r="C768" s="26"/>
      <c r="D768" s="26"/>
      <c r="AA768" s="141"/>
      <c r="AB768" s="141"/>
      <c r="AC768" s="141"/>
      <c r="AD768" s="141"/>
      <c r="AE768" s="141"/>
      <c r="AG768" s="153"/>
      <c r="AN768" s="141"/>
      <c r="AO768" s="141"/>
      <c r="AP768" s="141"/>
      <c r="AQ768" s="141"/>
      <c r="AR768" s="141"/>
      <c r="AS768" s="141"/>
      <c r="AT768" s="141"/>
      <c r="AU768" s="141"/>
    </row>
    <row r="769" spans="3:48" x14ac:dyDescent="0.2">
      <c r="C769" s="26"/>
      <c r="D769" s="26"/>
      <c r="AA769" s="141"/>
      <c r="AB769" s="141"/>
      <c r="AC769" s="141"/>
      <c r="AD769" s="141"/>
      <c r="AE769" s="141"/>
      <c r="AG769" s="153"/>
      <c r="AN769" s="141"/>
      <c r="AO769" s="141"/>
      <c r="AP769" s="141"/>
      <c r="AQ769" s="141"/>
      <c r="AR769" s="141"/>
      <c r="AS769" s="141"/>
      <c r="AT769" s="141"/>
      <c r="AU769" s="141"/>
    </row>
    <row r="770" spans="3:48" x14ac:dyDescent="0.2">
      <c r="C770" s="26"/>
      <c r="D770" s="26"/>
      <c r="AA770" s="141"/>
      <c r="AB770" s="141"/>
      <c r="AC770" s="141"/>
      <c r="AD770" s="141"/>
      <c r="AE770" s="141"/>
      <c r="AG770" s="153"/>
      <c r="AN770" s="141"/>
      <c r="AO770" s="141"/>
      <c r="AP770" s="141"/>
      <c r="AQ770" s="141"/>
      <c r="AR770" s="141"/>
      <c r="AS770" s="141"/>
      <c r="AT770" s="141"/>
      <c r="AU770" s="141"/>
    </row>
    <row r="771" spans="3:48" x14ac:dyDescent="0.2">
      <c r="C771" s="26"/>
      <c r="D771" s="26"/>
      <c r="AA771" s="141"/>
      <c r="AB771" s="141"/>
      <c r="AC771" s="141"/>
      <c r="AD771" s="141"/>
      <c r="AE771" s="141"/>
      <c r="AG771" s="153"/>
      <c r="AN771" s="141"/>
      <c r="AO771" s="141"/>
      <c r="AP771" s="141"/>
      <c r="AQ771" s="141"/>
      <c r="AR771" s="141"/>
      <c r="AS771" s="141"/>
      <c r="AT771" s="141"/>
      <c r="AU771" s="141"/>
      <c r="AV771" s="141"/>
    </row>
    <row r="772" spans="3:48" x14ac:dyDescent="0.2">
      <c r="C772" s="26"/>
      <c r="D772" s="26"/>
      <c r="AA772" s="141"/>
      <c r="AB772" s="141"/>
      <c r="AC772" s="141"/>
      <c r="AD772" s="141"/>
      <c r="AE772" s="141"/>
      <c r="AG772" s="153"/>
      <c r="AN772" s="141"/>
      <c r="AO772" s="141"/>
      <c r="AP772" s="141"/>
      <c r="AQ772" s="141"/>
      <c r="AR772" s="141"/>
      <c r="AS772" s="141"/>
      <c r="AT772" s="141"/>
      <c r="AU772" s="141"/>
    </row>
    <row r="773" spans="3:48" x14ac:dyDescent="0.2">
      <c r="C773" s="26"/>
      <c r="D773" s="26"/>
      <c r="AA773" s="141"/>
      <c r="AB773" s="141"/>
      <c r="AC773" s="141"/>
      <c r="AD773" s="141"/>
      <c r="AE773" s="141"/>
      <c r="AG773" s="153"/>
      <c r="AN773" s="141"/>
      <c r="AO773" s="141"/>
      <c r="AP773" s="141"/>
      <c r="AQ773" s="141"/>
      <c r="AR773" s="141"/>
      <c r="AS773" s="141"/>
      <c r="AT773" s="141"/>
      <c r="AU773" s="141"/>
    </row>
    <row r="774" spans="3:48" x14ac:dyDescent="0.2">
      <c r="C774" s="26"/>
      <c r="D774" s="26"/>
      <c r="AA774" s="141"/>
      <c r="AB774" s="141"/>
      <c r="AC774" s="141"/>
      <c r="AD774" s="141"/>
      <c r="AE774" s="141"/>
      <c r="AG774" s="153"/>
      <c r="AN774" s="141"/>
      <c r="AO774" s="141"/>
      <c r="AP774" s="141"/>
      <c r="AQ774" s="141"/>
      <c r="AR774" s="141"/>
      <c r="AS774" s="141"/>
      <c r="AT774" s="141"/>
      <c r="AU774" s="141"/>
    </row>
    <row r="775" spans="3:48" x14ac:dyDescent="0.2">
      <c r="C775" s="26"/>
      <c r="D775" s="26"/>
      <c r="AA775" s="141"/>
      <c r="AB775" s="141"/>
      <c r="AC775" s="141"/>
      <c r="AD775" s="141"/>
      <c r="AE775" s="141"/>
      <c r="AG775" s="153"/>
      <c r="AN775" s="141"/>
      <c r="AO775" s="141"/>
      <c r="AP775" s="141"/>
      <c r="AQ775" s="141"/>
      <c r="AR775" s="141"/>
      <c r="AS775" s="141"/>
      <c r="AT775" s="141"/>
      <c r="AU775" s="141"/>
    </row>
    <row r="776" spans="3:48" x14ac:dyDescent="0.2">
      <c r="C776" s="26"/>
      <c r="D776" s="26"/>
      <c r="AA776" s="141"/>
      <c r="AB776" s="141"/>
      <c r="AC776" s="141"/>
      <c r="AD776" s="141"/>
      <c r="AE776" s="141"/>
      <c r="AG776" s="153"/>
      <c r="AN776" s="141"/>
      <c r="AO776" s="141"/>
      <c r="AP776" s="141"/>
      <c r="AQ776" s="141"/>
      <c r="AR776" s="141"/>
      <c r="AS776" s="141"/>
      <c r="AT776" s="141"/>
      <c r="AU776" s="141"/>
    </row>
    <row r="777" spans="3:48" x14ac:dyDescent="0.2">
      <c r="C777" s="26"/>
      <c r="D777" s="26"/>
      <c r="AA777" s="141"/>
      <c r="AB777" s="141"/>
      <c r="AC777" s="141"/>
      <c r="AD777" s="141"/>
      <c r="AE777" s="141"/>
      <c r="AG777" s="153"/>
      <c r="AN777" s="141"/>
      <c r="AO777" s="141"/>
      <c r="AP777" s="141"/>
      <c r="AQ777" s="141"/>
      <c r="AR777" s="141"/>
      <c r="AS777" s="141"/>
      <c r="AT777" s="141"/>
      <c r="AU777" s="141"/>
    </row>
    <row r="778" spans="3:48" x14ac:dyDescent="0.2">
      <c r="C778" s="26"/>
      <c r="D778" s="26"/>
      <c r="AA778" s="141"/>
      <c r="AB778" s="141"/>
      <c r="AC778" s="141"/>
      <c r="AD778" s="141"/>
      <c r="AE778" s="141"/>
      <c r="AG778" s="153"/>
      <c r="AN778" s="141"/>
      <c r="AO778" s="141"/>
      <c r="AP778" s="141"/>
      <c r="AQ778" s="141"/>
      <c r="AR778" s="141"/>
      <c r="AS778" s="141"/>
      <c r="AT778" s="141"/>
      <c r="AU778" s="141"/>
    </row>
    <row r="779" spans="3:48" x14ac:dyDescent="0.2">
      <c r="C779" s="26"/>
      <c r="D779" s="26"/>
      <c r="AA779" s="141"/>
      <c r="AB779" s="141"/>
      <c r="AC779" s="141"/>
      <c r="AD779" s="141"/>
      <c r="AE779" s="141"/>
      <c r="AG779" s="153"/>
      <c r="AN779" s="141"/>
      <c r="AO779" s="141"/>
      <c r="AP779" s="141"/>
      <c r="AQ779" s="141"/>
      <c r="AR779" s="141"/>
      <c r="AS779" s="141"/>
      <c r="AT779" s="141"/>
      <c r="AU779" s="141"/>
    </row>
    <row r="780" spans="3:48" x14ac:dyDescent="0.2">
      <c r="C780" s="26"/>
      <c r="D780" s="26"/>
      <c r="AA780" s="141"/>
      <c r="AB780" s="141"/>
      <c r="AC780" s="141"/>
      <c r="AD780" s="141"/>
      <c r="AE780" s="141"/>
      <c r="AG780" s="153"/>
      <c r="AN780" s="141"/>
      <c r="AO780" s="141"/>
      <c r="AP780" s="141"/>
      <c r="AQ780" s="141"/>
      <c r="AR780" s="141"/>
      <c r="AS780" s="141"/>
      <c r="AT780" s="141"/>
      <c r="AU780" s="141"/>
    </row>
    <row r="781" spans="3:48" x14ac:dyDescent="0.2">
      <c r="C781" s="26"/>
      <c r="D781" s="26"/>
      <c r="AA781" s="141"/>
      <c r="AB781" s="141"/>
      <c r="AC781" s="141"/>
      <c r="AD781" s="141"/>
      <c r="AE781" s="141"/>
      <c r="AG781" s="153"/>
      <c r="AN781" s="141"/>
      <c r="AO781" s="141"/>
      <c r="AP781" s="141"/>
      <c r="AQ781" s="141"/>
      <c r="AR781" s="141"/>
      <c r="AS781" s="141"/>
      <c r="AT781" s="141"/>
      <c r="AU781" s="141"/>
    </row>
    <row r="782" spans="3:48" x14ac:dyDescent="0.2">
      <c r="C782" s="26"/>
      <c r="D782" s="26"/>
      <c r="AA782" s="141"/>
      <c r="AB782" s="141"/>
      <c r="AC782" s="141"/>
      <c r="AD782" s="141"/>
      <c r="AE782" s="141"/>
      <c r="AG782" s="153"/>
      <c r="AN782" s="141"/>
      <c r="AO782" s="141"/>
      <c r="AP782" s="141"/>
      <c r="AQ782" s="141"/>
      <c r="AR782" s="141"/>
      <c r="AS782" s="141"/>
      <c r="AT782" s="141"/>
      <c r="AU782" s="141"/>
    </row>
    <row r="783" spans="3:48" x14ac:dyDescent="0.2">
      <c r="C783" s="26"/>
      <c r="D783" s="26"/>
      <c r="AA783" s="141"/>
      <c r="AB783" s="141"/>
      <c r="AC783" s="141"/>
      <c r="AD783" s="141"/>
      <c r="AE783" s="141"/>
      <c r="AG783" s="153"/>
      <c r="AN783" s="141"/>
      <c r="AO783" s="141"/>
      <c r="AP783" s="141"/>
      <c r="AQ783" s="141"/>
      <c r="AR783" s="141"/>
      <c r="AS783" s="141"/>
      <c r="AT783" s="141"/>
      <c r="AU783" s="141"/>
    </row>
    <row r="784" spans="3:48" x14ac:dyDescent="0.2">
      <c r="C784" s="26"/>
      <c r="D784" s="26"/>
      <c r="AA784" s="141"/>
      <c r="AB784" s="141"/>
      <c r="AC784" s="141"/>
      <c r="AD784" s="141"/>
      <c r="AE784" s="141"/>
      <c r="AG784" s="153"/>
      <c r="AN784" s="141"/>
      <c r="AO784" s="141"/>
      <c r="AP784" s="141"/>
      <c r="AQ784" s="141"/>
      <c r="AR784" s="141"/>
      <c r="AS784" s="141"/>
      <c r="AT784" s="141"/>
      <c r="AU784" s="141"/>
    </row>
    <row r="785" spans="3:47" x14ac:dyDescent="0.2">
      <c r="C785" s="26"/>
      <c r="D785" s="26"/>
      <c r="AA785" s="141"/>
      <c r="AB785" s="141"/>
      <c r="AC785" s="141"/>
      <c r="AD785" s="141"/>
      <c r="AE785" s="141"/>
      <c r="AG785" s="153"/>
      <c r="AN785" s="141"/>
      <c r="AO785" s="141"/>
      <c r="AP785" s="141"/>
      <c r="AQ785" s="141"/>
      <c r="AR785" s="141"/>
      <c r="AS785" s="141"/>
      <c r="AT785" s="141"/>
      <c r="AU785" s="141"/>
    </row>
    <row r="786" spans="3:47" x14ac:dyDescent="0.2">
      <c r="C786" s="26"/>
      <c r="D786" s="26"/>
      <c r="AA786" s="141"/>
      <c r="AB786" s="141"/>
      <c r="AC786" s="141"/>
      <c r="AD786" s="141"/>
      <c r="AE786" s="141"/>
      <c r="AG786" s="153"/>
      <c r="AN786" s="141"/>
      <c r="AO786" s="141"/>
      <c r="AP786" s="141"/>
      <c r="AQ786" s="141"/>
      <c r="AR786" s="141"/>
      <c r="AS786" s="141"/>
      <c r="AT786" s="141"/>
      <c r="AU786" s="141"/>
    </row>
    <row r="787" spans="3:47" x14ac:dyDescent="0.2">
      <c r="C787" s="26"/>
      <c r="D787" s="26"/>
      <c r="AA787" s="141"/>
      <c r="AB787" s="141"/>
      <c r="AC787" s="141"/>
      <c r="AD787" s="141"/>
      <c r="AE787" s="141"/>
      <c r="AG787" s="153"/>
      <c r="AN787" s="141"/>
      <c r="AO787" s="141"/>
      <c r="AP787" s="141"/>
      <c r="AQ787" s="141"/>
      <c r="AR787" s="141"/>
      <c r="AS787" s="141"/>
      <c r="AT787" s="141"/>
      <c r="AU787" s="141"/>
    </row>
    <row r="788" spans="3:47" x14ac:dyDescent="0.2">
      <c r="C788" s="26"/>
      <c r="D788" s="26"/>
      <c r="AA788" s="141"/>
      <c r="AB788" s="141"/>
      <c r="AC788" s="141"/>
      <c r="AD788" s="141"/>
      <c r="AE788" s="141"/>
      <c r="AG788" s="153"/>
      <c r="AN788" s="141"/>
      <c r="AO788" s="141"/>
      <c r="AP788" s="141"/>
      <c r="AQ788" s="141"/>
      <c r="AR788" s="141"/>
      <c r="AS788" s="141"/>
      <c r="AT788" s="141"/>
      <c r="AU788" s="141"/>
    </row>
    <row r="789" spans="3:47" x14ac:dyDescent="0.2">
      <c r="C789" s="26"/>
      <c r="D789" s="26"/>
      <c r="AA789" s="141"/>
      <c r="AB789" s="141"/>
      <c r="AC789" s="141"/>
      <c r="AD789" s="141"/>
      <c r="AE789" s="141"/>
      <c r="AG789" s="153"/>
      <c r="AN789" s="141"/>
      <c r="AO789" s="141"/>
      <c r="AP789" s="141"/>
      <c r="AQ789" s="141"/>
      <c r="AR789" s="141"/>
      <c r="AS789" s="141"/>
      <c r="AT789" s="141"/>
      <c r="AU789" s="141"/>
    </row>
    <row r="790" spans="3:47" x14ac:dyDescent="0.2">
      <c r="C790" s="26"/>
      <c r="D790" s="26"/>
      <c r="AA790" s="141"/>
      <c r="AB790" s="141"/>
      <c r="AC790" s="141"/>
      <c r="AD790" s="141"/>
      <c r="AE790" s="141"/>
      <c r="AG790" s="153"/>
      <c r="AN790" s="141"/>
      <c r="AO790" s="141"/>
      <c r="AP790" s="141"/>
      <c r="AQ790" s="141"/>
      <c r="AR790" s="141"/>
      <c r="AS790" s="141"/>
      <c r="AT790" s="141"/>
      <c r="AU790" s="141"/>
    </row>
    <row r="791" spans="3:47" x14ac:dyDescent="0.2">
      <c r="C791" s="26"/>
      <c r="D791" s="26"/>
      <c r="AA791" s="141"/>
      <c r="AB791" s="141"/>
      <c r="AC791" s="141"/>
      <c r="AD791" s="141"/>
      <c r="AE791" s="141"/>
      <c r="AG791" s="153"/>
      <c r="AN791" s="141"/>
      <c r="AO791" s="141"/>
      <c r="AP791" s="141"/>
      <c r="AQ791" s="141"/>
      <c r="AR791" s="141"/>
      <c r="AS791" s="141"/>
      <c r="AT791" s="141"/>
      <c r="AU791" s="141"/>
    </row>
    <row r="792" spans="3:47" x14ac:dyDescent="0.2">
      <c r="C792" s="26"/>
      <c r="D792" s="26"/>
      <c r="AA792" s="141"/>
      <c r="AB792" s="141"/>
      <c r="AC792" s="141"/>
      <c r="AD792" s="141"/>
      <c r="AE792" s="141"/>
      <c r="AG792" s="153"/>
      <c r="AN792" s="141"/>
      <c r="AO792" s="141"/>
      <c r="AP792" s="141"/>
      <c r="AQ792" s="141"/>
      <c r="AR792" s="141"/>
      <c r="AS792" s="141"/>
      <c r="AT792" s="141"/>
      <c r="AU792" s="141"/>
    </row>
    <row r="793" spans="3:47" x14ac:dyDescent="0.2">
      <c r="C793" s="26"/>
      <c r="D793" s="26"/>
      <c r="AA793" s="141"/>
      <c r="AB793" s="141"/>
      <c r="AC793" s="141"/>
      <c r="AD793" s="141"/>
      <c r="AE793" s="141"/>
      <c r="AG793" s="153"/>
      <c r="AN793" s="141"/>
      <c r="AO793" s="141"/>
      <c r="AP793" s="141"/>
      <c r="AQ793" s="141"/>
      <c r="AR793" s="141"/>
      <c r="AS793" s="141"/>
      <c r="AT793" s="141"/>
      <c r="AU793" s="141"/>
    </row>
    <row r="794" spans="3:47" x14ac:dyDescent="0.2">
      <c r="C794" s="26"/>
      <c r="D794" s="26"/>
      <c r="AA794" s="141"/>
      <c r="AB794" s="141"/>
      <c r="AC794" s="141"/>
      <c r="AD794" s="141"/>
      <c r="AE794" s="141"/>
      <c r="AG794" s="153"/>
      <c r="AN794" s="141"/>
      <c r="AO794" s="141"/>
      <c r="AP794" s="141"/>
      <c r="AQ794" s="141"/>
      <c r="AR794" s="141"/>
      <c r="AS794" s="141"/>
      <c r="AT794" s="141"/>
      <c r="AU794" s="141"/>
    </row>
    <row r="795" spans="3:47" x14ac:dyDescent="0.2">
      <c r="C795" s="26"/>
      <c r="D795" s="26"/>
      <c r="AA795" s="141"/>
      <c r="AB795" s="141"/>
      <c r="AC795" s="141"/>
      <c r="AD795" s="141"/>
      <c r="AE795" s="141"/>
      <c r="AG795" s="153"/>
      <c r="AN795" s="141"/>
      <c r="AO795" s="141"/>
      <c r="AP795" s="141"/>
      <c r="AQ795" s="141"/>
      <c r="AR795" s="141"/>
      <c r="AS795" s="141"/>
      <c r="AT795" s="141"/>
      <c r="AU795" s="141"/>
    </row>
    <row r="796" spans="3:47" x14ac:dyDescent="0.2">
      <c r="C796" s="26"/>
      <c r="D796" s="26"/>
      <c r="AA796" s="141"/>
      <c r="AB796" s="141"/>
      <c r="AC796" s="141"/>
      <c r="AD796" s="141"/>
      <c r="AE796" s="141"/>
      <c r="AG796" s="153"/>
      <c r="AN796" s="141"/>
      <c r="AO796" s="141"/>
      <c r="AP796" s="141"/>
      <c r="AQ796" s="141"/>
      <c r="AR796" s="141"/>
      <c r="AS796" s="141"/>
      <c r="AT796" s="141"/>
      <c r="AU796" s="141"/>
    </row>
    <row r="797" spans="3:47" x14ac:dyDescent="0.2">
      <c r="C797" s="26"/>
      <c r="D797" s="26"/>
      <c r="AA797" s="141"/>
      <c r="AB797" s="141"/>
      <c r="AC797" s="141"/>
      <c r="AD797" s="141"/>
      <c r="AE797" s="141"/>
      <c r="AG797" s="153"/>
      <c r="AN797" s="141"/>
      <c r="AO797" s="141"/>
      <c r="AP797" s="141"/>
      <c r="AQ797" s="141"/>
      <c r="AR797" s="141"/>
      <c r="AS797" s="141"/>
      <c r="AT797" s="141"/>
      <c r="AU797" s="141"/>
    </row>
    <row r="798" spans="3:47" x14ac:dyDescent="0.2">
      <c r="C798" s="26"/>
      <c r="D798" s="26"/>
      <c r="AA798" s="141"/>
      <c r="AB798" s="141"/>
      <c r="AC798" s="141"/>
      <c r="AD798" s="141"/>
      <c r="AE798" s="141"/>
      <c r="AG798" s="153"/>
      <c r="AN798" s="141"/>
      <c r="AO798" s="141"/>
      <c r="AP798" s="141"/>
      <c r="AQ798" s="141"/>
      <c r="AR798" s="141"/>
      <c r="AS798" s="141"/>
      <c r="AT798" s="141"/>
      <c r="AU798" s="141"/>
    </row>
    <row r="799" spans="3:47" x14ac:dyDescent="0.2">
      <c r="C799" s="26"/>
      <c r="D799" s="26"/>
      <c r="AA799" s="141"/>
      <c r="AB799" s="141"/>
      <c r="AC799" s="141"/>
      <c r="AD799" s="141"/>
      <c r="AE799" s="141"/>
      <c r="AG799" s="153"/>
      <c r="AN799" s="141"/>
      <c r="AO799" s="141"/>
      <c r="AP799" s="141"/>
      <c r="AQ799" s="141"/>
      <c r="AR799" s="141"/>
      <c r="AS799" s="141"/>
      <c r="AT799" s="141"/>
      <c r="AU799" s="141"/>
    </row>
    <row r="800" spans="3:47" x14ac:dyDescent="0.2">
      <c r="C800" s="26"/>
      <c r="D800" s="26"/>
      <c r="AA800" s="141"/>
      <c r="AB800" s="141"/>
      <c r="AC800" s="141"/>
      <c r="AD800" s="141"/>
      <c r="AE800" s="141"/>
      <c r="AG800" s="153"/>
      <c r="AN800" s="141"/>
      <c r="AO800" s="141"/>
      <c r="AP800" s="141"/>
      <c r="AQ800" s="141"/>
      <c r="AR800" s="141"/>
      <c r="AS800" s="141"/>
      <c r="AT800" s="141"/>
      <c r="AU800" s="141"/>
    </row>
    <row r="801" spans="3:64" x14ac:dyDescent="0.2">
      <c r="C801" s="26"/>
      <c r="D801" s="26"/>
      <c r="AA801" s="141"/>
      <c r="AB801" s="141"/>
      <c r="AC801" s="141"/>
      <c r="AD801" s="141"/>
      <c r="AE801" s="141"/>
      <c r="AG801" s="153"/>
      <c r="AN801" s="141"/>
      <c r="AO801" s="141"/>
      <c r="AP801" s="141"/>
      <c r="AQ801" s="141"/>
      <c r="AR801" s="141"/>
      <c r="AS801" s="141"/>
      <c r="AT801" s="141"/>
      <c r="AU801" s="141"/>
    </row>
    <row r="802" spans="3:64" x14ac:dyDescent="0.2">
      <c r="C802" s="26"/>
      <c r="D802" s="26"/>
      <c r="AA802" s="141"/>
      <c r="AB802" s="141"/>
      <c r="AC802" s="141"/>
      <c r="AD802" s="141"/>
      <c r="AE802" s="141"/>
      <c r="AG802" s="153"/>
      <c r="AN802" s="141"/>
      <c r="AO802" s="141"/>
      <c r="AP802" s="141"/>
      <c r="AQ802" s="141"/>
      <c r="AR802" s="141"/>
      <c r="AS802" s="141"/>
      <c r="AT802" s="141"/>
      <c r="AU802" s="141"/>
    </row>
    <row r="803" spans="3:64" x14ac:dyDescent="0.2">
      <c r="C803" s="26"/>
      <c r="D803" s="26"/>
      <c r="AA803" s="141"/>
      <c r="AB803" s="141"/>
      <c r="AC803" s="141"/>
      <c r="AD803" s="141"/>
      <c r="AE803" s="141"/>
      <c r="AG803" s="153"/>
      <c r="AN803" s="141"/>
      <c r="AO803" s="141"/>
      <c r="AP803" s="141"/>
      <c r="AQ803" s="141"/>
      <c r="AR803" s="141"/>
      <c r="AS803" s="141"/>
      <c r="AT803" s="141"/>
      <c r="AU803" s="141"/>
    </row>
    <row r="804" spans="3:64" x14ac:dyDescent="0.2">
      <c r="C804" s="26"/>
      <c r="D804" s="26"/>
      <c r="AA804" s="141"/>
      <c r="AB804" s="141"/>
      <c r="AC804" s="141"/>
      <c r="AD804" s="141"/>
      <c r="AE804" s="141"/>
      <c r="AG804" s="153"/>
      <c r="AN804" s="141"/>
      <c r="AO804" s="141"/>
      <c r="AP804" s="141"/>
      <c r="AQ804" s="141"/>
      <c r="AR804" s="141"/>
      <c r="AS804" s="141"/>
      <c r="AT804" s="141"/>
      <c r="AU804" s="141"/>
    </row>
    <row r="805" spans="3:64" x14ac:dyDescent="0.2">
      <c r="C805" s="26"/>
      <c r="D805" s="26"/>
      <c r="AA805" s="141"/>
      <c r="AB805" s="141"/>
      <c r="AC805" s="141"/>
      <c r="AD805" s="141"/>
      <c r="AE805" s="141"/>
      <c r="AG805" s="153"/>
      <c r="AN805" s="141"/>
      <c r="AO805" s="141"/>
      <c r="AP805" s="141"/>
      <c r="AQ805" s="141"/>
      <c r="AR805" s="141"/>
      <c r="AS805" s="141"/>
      <c r="AT805" s="141"/>
      <c r="AU805" s="141"/>
    </row>
    <row r="806" spans="3:64" x14ac:dyDescent="0.2">
      <c r="C806" s="26"/>
      <c r="D806" s="26"/>
      <c r="AA806" s="141"/>
      <c r="AB806" s="141"/>
      <c r="AC806" s="141"/>
      <c r="AD806" s="141"/>
      <c r="AE806" s="141"/>
      <c r="AG806" s="153"/>
      <c r="AN806" s="141"/>
      <c r="AO806" s="141"/>
      <c r="AP806" s="141"/>
      <c r="AQ806" s="141"/>
      <c r="AR806" s="141"/>
      <c r="AS806" s="141"/>
      <c r="AT806" s="141"/>
      <c r="AU806" s="141"/>
    </row>
    <row r="807" spans="3:64" x14ac:dyDescent="0.2">
      <c r="C807" s="26"/>
      <c r="D807" s="26"/>
      <c r="AA807" s="141"/>
      <c r="AB807" s="141"/>
      <c r="AC807" s="141"/>
      <c r="AD807" s="141"/>
      <c r="AE807" s="141"/>
      <c r="AG807" s="153"/>
      <c r="AN807" s="141"/>
      <c r="AO807" s="141"/>
      <c r="AP807" s="141"/>
      <c r="AQ807" s="141"/>
      <c r="AR807" s="141"/>
      <c r="AS807" s="141"/>
      <c r="AT807" s="141"/>
      <c r="AU807" s="141"/>
    </row>
    <row r="808" spans="3:64" x14ac:dyDescent="0.2">
      <c r="C808" s="26"/>
      <c r="D808" s="26"/>
      <c r="AA808" s="141"/>
      <c r="AB808" s="141"/>
      <c r="AC808" s="141"/>
      <c r="AD808" s="141"/>
      <c r="AE808" s="141"/>
      <c r="AG808" s="153"/>
      <c r="AN808" s="141"/>
      <c r="AO808" s="141"/>
      <c r="AP808" s="141"/>
      <c r="AQ808" s="141"/>
      <c r="AR808" s="141"/>
      <c r="AS808" s="141"/>
      <c r="AT808" s="141"/>
      <c r="AU808" s="141"/>
    </row>
    <row r="809" spans="3:64" x14ac:dyDescent="0.2">
      <c r="C809" s="26"/>
      <c r="D809" s="26"/>
      <c r="AA809" s="141"/>
      <c r="AB809" s="141"/>
      <c r="AC809" s="141"/>
      <c r="AD809" s="141"/>
      <c r="AE809" s="141"/>
      <c r="AG809" s="153"/>
      <c r="AN809" s="141"/>
      <c r="AO809" s="141"/>
      <c r="AP809" s="141"/>
      <c r="AQ809" s="141"/>
      <c r="AR809" s="141"/>
      <c r="AS809" s="141"/>
      <c r="AT809" s="141"/>
      <c r="AU809" s="141"/>
      <c r="AV809" s="141"/>
      <c r="AW809" s="141"/>
      <c r="AX809" s="141"/>
      <c r="AY809" s="141"/>
      <c r="AZ809" s="141"/>
      <c r="BA809" s="141"/>
      <c r="BB809" s="141"/>
      <c r="BC809" s="141"/>
      <c r="BD809" s="141"/>
      <c r="BE809" s="141"/>
      <c r="BF809" s="141"/>
      <c r="BG809" s="141"/>
      <c r="BH809" s="141"/>
      <c r="BI809" s="141"/>
      <c r="BJ809" s="141"/>
      <c r="BK809" s="141"/>
      <c r="BL809" s="141"/>
    </row>
    <row r="810" spans="3:64" x14ac:dyDescent="0.2">
      <c r="C810" s="26"/>
      <c r="D810" s="26"/>
      <c r="AA810" s="141"/>
      <c r="AB810" s="141"/>
      <c r="AC810" s="141"/>
      <c r="AD810" s="141"/>
      <c r="AE810" s="141"/>
      <c r="AG810" s="153"/>
      <c r="AN810" s="141"/>
      <c r="AO810" s="141"/>
      <c r="AP810" s="141"/>
      <c r="AQ810" s="141"/>
      <c r="AR810" s="141"/>
      <c r="AS810" s="141"/>
      <c r="AT810" s="141"/>
      <c r="AU810" s="141"/>
      <c r="AV810" s="141"/>
      <c r="AX810" s="141"/>
      <c r="AY810" s="141"/>
      <c r="AZ810" s="141"/>
      <c r="BA810" s="141"/>
      <c r="BB810" s="141"/>
      <c r="BC810" s="141"/>
      <c r="BD810" s="141"/>
      <c r="BE810" s="141"/>
      <c r="BF810" s="141"/>
      <c r="BG810" s="141"/>
      <c r="BH810" s="141"/>
      <c r="BI810" s="141"/>
      <c r="BJ810" s="141"/>
      <c r="BK810" s="141"/>
      <c r="BL810" s="141"/>
    </row>
    <row r="811" spans="3:64" x14ac:dyDescent="0.2">
      <c r="C811" s="26"/>
      <c r="D811" s="26"/>
      <c r="AA811" s="141"/>
      <c r="AB811" s="141"/>
      <c r="AC811" s="141"/>
      <c r="AD811" s="141"/>
      <c r="AE811" s="141"/>
      <c r="AG811" s="153"/>
      <c r="AN811" s="141"/>
      <c r="AO811" s="141"/>
      <c r="AP811" s="141"/>
      <c r="AQ811" s="141"/>
      <c r="AR811" s="141"/>
      <c r="AS811" s="141"/>
      <c r="AT811" s="141"/>
      <c r="AU811" s="141"/>
    </row>
    <row r="812" spans="3:64" x14ac:dyDescent="0.2">
      <c r="C812" s="26"/>
      <c r="D812" s="26"/>
      <c r="AA812" s="141"/>
      <c r="AB812" s="141"/>
      <c r="AC812" s="141"/>
      <c r="AD812" s="141"/>
      <c r="AE812" s="141"/>
      <c r="AG812" s="153"/>
      <c r="AN812" s="141"/>
      <c r="AO812" s="141"/>
      <c r="AP812" s="141"/>
      <c r="AQ812" s="141"/>
      <c r="AR812" s="141"/>
      <c r="AS812" s="141"/>
      <c r="AT812" s="141"/>
      <c r="AU812" s="141"/>
    </row>
    <row r="813" spans="3:64" x14ac:dyDescent="0.2">
      <c r="C813" s="26"/>
      <c r="D813" s="26"/>
      <c r="AA813" s="141"/>
      <c r="AB813" s="141"/>
      <c r="AC813" s="141"/>
      <c r="AD813" s="141"/>
      <c r="AE813" s="141"/>
      <c r="AG813" s="153"/>
      <c r="AN813" s="141"/>
      <c r="AO813" s="141"/>
      <c r="AP813" s="141"/>
      <c r="AQ813" s="141"/>
      <c r="AR813" s="141"/>
      <c r="AS813" s="141"/>
      <c r="AT813" s="141"/>
      <c r="AU813" s="141"/>
    </row>
    <row r="814" spans="3:64" x14ac:dyDescent="0.2">
      <c r="C814" s="26"/>
      <c r="D814" s="26"/>
      <c r="AA814" s="141"/>
      <c r="AB814" s="141"/>
      <c r="AC814" s="141"/>
      <c r="AD814" s="141"/>
      <c r="AE814" s="141"/>
      <c r="AG814" s="153"/>
      <c r="AN814" s="141"/>
      <c r="AO814" s="141"/>
      <c r="AP814" s="141"/>
      <c r="AQ814" s="141"/>
      <c r="AR814" s="141"/>
      <c r="AS814" s="141"/>
      <c r="AT814" s="141"/>
      <c r="AU814" s="141"/>
    </row>
    <row r="815" spans="3:64" x14ac:dyDescent="0.2">
      <c r="C815" s="26"/>
      <c r="D815" s="26"/>
      <c r="AA815" s="141"/>
      <c r="AB815" s="141"/>
      <c r="AC815" s="141"/>
      <c r="AD815" s="141"/>
      <c r="AE815" s="141"/>
      <c r="AG815" s="153"/>
      <c r="AN815" s="141"/>
      <c r="AO815" s="141"/>
      <c r="AP815" s="141"/>
      <c r="AQ815" s="141"/>
      <c r="AR815" s="141"/>
      <c r="AS815" s="141"/>
      <c r="AT815" s="141"/>
      <c r="AU815" s="141"/>
    </row>
    <row r="816" spans="3:64" x14ac:dyDescent="0.2">
      <c r="C816" s="26"/>
      <c r="D816" s="26"/>
      <c r="AA816" s="141"/>
      <c r="AB816" s="141"/>
      <c r="AC816" s="141"/>
      <c r="AD816" s="141"/>
      <c r="AE816" s="141"/>
      <c r="AG816" s="153"/>
      <c r="AN816" s="141"/>
      <c r="AO816" s="141"/>
      <c r="AP816" s="141"/>
      <c r="AQ816" s="141"/>
      <c r="AR816" s="141"/>
      <c r="AS816" s="141"/>
      <c r="AT816" s="141"/>
      <c r="AU816" s="141"/>
    </row>
    <row r="817" spans="3:50" x14ac:dyDescent="0.2">
      <c r="C817" s="26"/>
      <c r="D817" s="26"/>
      <c r="AA817" s="141"/>
      <c r="AB817" s="141"/>
      <c r="AC817" s="141"/>
      <c r="AD817" s="141"/>
      <c r="AE817" s="141"/>
      <c r="AG817" s="153"/>
      <c r="AN817" s="141"/>
      <c r="AO817" s="141"/>
      <c r="AP817" s="141"/>
      <c r="AQ817" s="141"/>
      <c r="AR817" s="141"/>
      <c r="AS817" s="141"/>
      <c r="AT817" s="141"/>
      <c r="AU817" s="141"/>
    </row>
    <row r="818" spans="3:50" x14ac:dyDescent="0.2">
      <c r="C818" s="26"/>
      <c r="D818" s="26"/>
      <c r="AA818" s="141"/>
      <c r="AB818" s="141"/>
      <c r="AC818" s="141"/>
      <c r="AD818" s="141"/>
      <c r="AE818" s="141"/>
      <c r="AG818" s="153"/>
      <c r="AN818" s="141"/>
      <c r="AO818" s="141"/>
      <c r="AP818" s="141"/>
      <c r="AQ818" s="141"/>
      <c r="AR818" s="141"/>
      <c r="AS818" s="141"/>
      <c r="AT818" s="141"/>
      <c r="AU818" s="141"/>
    </row>
    <row r="819" spans="3:50" x14ac:dyDescent="0.2">
      <c r="C819" s="26"/>
      <c r="D819" s="26"/>
      <c r="AA819" s="141"/>
      <c r="AB819" s="141"/>
      <c r="AC819" s="141"/>
      <c r="AD819" s="141"/>
      <c r="AE819" s="141"/>
      <c r="AG819" s="153"/>
      <c r="AN819" s="141"/>
      <c r="AO819" s="141"/>
      <c r="AP819" s="141"/>
      <c r="AQ819" s="141"/>
      <c r="AR819" s="141"/>
      <c r="AS819" s="141"/>
      <c r="AT819" s="141"/>
      <c r="AU819" s="141"/>
    </row>
    <row r="820" spans="3:50" x14ac:dyDescent="0.2">
      <c r="C820" s="26"/>
      <c r="D820" s="26"/>
      <c r="AA820" s="141"/>
      <c r="AB820" s="141"/>
      <c r="AC820" s="141"/>
      <c r="AD820" s="141"/>
      <c r="AE820" s="141"/>
      <c r="AG820" s="153"/>
      <c r="AN820" s="141"/>
      <c r="AO820" s="141"/>
      <c r="AP820" s="141"/>
      <c r="AQ820" s="141"/>
      <c r="AR820" s="141"/>
      <c r="AS820" s="141"/>
      <c r="AT820" s="141"/>
      <c r="AU820" s="141"/>
    </row>
    <row r="821" spans="3:50" x14ac:dyDescent="0.2">
      <c r="C821" s="26"/>
      <c r="D821" s="26"/>
      <c r="AA821" s="141"/>
      <c r="AB821" s="141"/>
      <c r="AC821" s="141"/>
      <c r="AD821" s="141"/>
      <c r="AE821" s="141"/>
      <c r="AG821" s="153"/>
      <c r="AN821" s="141"/>
      <c r="AO821" s="141"/>
      <c r="AP821" s="141"/>
      <c r="AQ821" s="141"/>
      <c r="AR821" s="141"/>
      <c r="AS821" s="141"/>
      <c r="AT821" s="141"/>
      <c r="AU821" s="141"/>
      <c r="AV821" s="141"/>
      <c r="AX821" s="141"/>
    </row>
    <row r="822" spans="3:50" x14ac:dyDescent="0.2">
      <c r="C822" s="26"/>
      <c r="D822" s="26"/>
      <c r="AA822" s="141"/>
      <c r="AB822" s="141"/>
      <c r="AC822" s="141"/>
      <c r="AD822" s="141"/>
      <c r="AE822" s="141"/>
      <c r="AG822" s="153"/>
      <c r="AN822" s="141"/>
      <c r="AO822" s="141"/>
      <c r="AP822" s="141"/>
      <c r="AQ822" s="141"/>
      <c r="AR822" s="141"/>
      <c r="AS822" s="141"/>
      <c r="AT822" s="141"/>
      <c r="AU822" s="141"/>
    </row>
    <row r="823" spans="3:50" x14ac:dyDescent="0.2">
      <c r="C823" s="26"/>
      <c r="D823" s="26"/>
      <c r="AA823" s="141"/>
      <c r="AB823" s="141"/>
      <c r="AC823" s="141"/>
      <c r="AD823" s="141"/>
      <c r="AE823" s="141"/>
      <c r="AG823" s="153"/>
      <c r="AN823" s="141"/>
      <c r="AO823" s="141"/>
      <c r="AP823" s="141"/>
      <c r="AQ823" s="141"/>
      <c r="AR823" s="141"/>
      <c r="AS823" s="141"/>
      <c r="AT823" s="141"/>
      <c r="AU823" s="141"/>
    </row>
    <row r="824" spans="3:50" x14ac:dyDescent="0.2">
      <c r="C824" s="26"/>
      <c r="D824" s="26"/>
      <c r="AA824" s="141"/>
      <c r="AB824" s="141"/>
      <c r="AC824" s="141"/>
      <c r="AD824" s="141"/>
      <c r="AE824" s="141"/>
      <c r="AG824" s="153"/>
      <c r="AN824" s="141"/>
      <c r="AO824" s="141"/>
      <c r="AP824" s="141"/>
      <c r="AQ824" s="141"/>
      <c r="AR824" s="141"/>
      <c r="AS824" s="141"/>
      <c r="AT824" s="141"/>
      <c r="AU824" s="141"/>
    </row>
    <row r="825" spans="3:50" x14ac:dyDescent="0.2">
      <c r="C825" s="26"/>
      <c r="D825" s="26"/>
      <c r="AA825" s="141"/>
      <c r="AB825" s="141"/>
      <c r="AC825" s="141"/>
      <c r="AD825" s="141"/>
      <c r="AE825" s="141"/>
      <c r="AG825" s="153"/>
      <c r="AN825" s="141"/>
      <c r="AO825" s="141"/>
      <c r="AP825" s="141"/>
      <c r="AQ825" s="141"/>
      <c r="AR825" s="141"/>
      <c r="AS825" s="141"/>
      <c r="AT825" s="141"/>
      <c r="AU825" s="141"/>
    </row>
    <row r="826" spans="3:50" x14ac:dyDescent="0.2">
      <c r="C826" s="26"/>
      <c r="D826" s="26"/>
      <c r="AA826" s="141"/>
      <c r="AB826" s="141"/>
      <c r="AC826" s="141"/>
      <c r="AD826" s="141"/>
      <c r="AE826" s="141"/>
      <c r="AG826" s="153"/>
      <c r="AN826" s="141"/>
      <c r="AO826" s="141"/>
      <c r="AP826" s="141"/>
      <c r="AQ826" s="141"/>
      <c r="AR826" s="141"/>
      <c r="AS826" s="141"/>
      <c r="AT826" s="141"/>
      <c r="AU826" s="141"/>
    </row>
    <row r="827" spans="3:50" x14ac:dyDescent="0.2">
      <c r="C827" s="26"/>
      <c r="D827" s="26"/>
      <c r="AA827" s="141"/>
      <c r="AB827" s="141"/>
      <c r="AC827" s="141"/>
      <c r="AD827" s="141"/>
      <c r="AE827" s="141"/>
      <c r="AG827" s="153"/>
      <c r="AN827" s="141"/>
      <c r="AO827" s="141"/>
      <c r="AP827" s="141"/>
      <c r="AQ827" s="141"/>
      <c r="AR827" s="141"/>
      <c r="AS827" s="141"/>
      <c r="AT827" s="141"/>
      <c r="AU827" s="141"/>
    </row>
    <row r="828" spans="3:50" x14ac:dyDescent="0.2">
      <c r="C828" s="26"/>
      <c r="D828" s="26"/>
      <c r="AA828" s="141"/>
      <c r="AB828" s="141"/>
      <c r="AC828" s="141"/>
      <c r="AD828" s="141"/>
      <c r="AE828" s="141"/>
      <c r="AG828" s="153"/>
      <c r="AN828" s="141"/>
      <c r="AO828" s="141"/>
      <c r="AP828" s="141"/>
      <c r="AQ828" s="141"/>
      <c r="AR828" s="141"/>
      <c r="AS828" s="141"/>
      <c r="AT828" s="141"/>
      <c r="AU828" s="141"/>
    </row>
    <row r="829" spans="3:50" x14ac:dyDescent="0.2">
      <c r="C829" s="26"/>
      <c r="D829" s="26"/>
      <c r="AA829" s="141"/>
      <c r="AB829" s="141"/>
      <c r="AC829" s="141"/>
      <c r="AD829" s="141"/>
      <c r="AE829" s="141"/>
      <c r="AG829" s="153"/>
      <c r="AN829" s="141"/>
      <c r="AO829" s="141"/>
      <c r="AP829" s="141"/>
      <c r="AQ829" s="141"/>
      <c r="AR829" s="141"/>
      <c r="AS829" s="141"/>
      <c r="AT829" s="141"/>
      <c r="AU829" s="141"/>
    </row>
    <row r="830" spans="3:50" x14ac:dyDescent="0.2">
      <c r="C830" s="26"/>
      <c r="D830" s="26"/>
      <c r="AA830" s="141"/>
      <c r="AB830" s="141"/>
      <c r="AC830" s="141"/>
      <c r="AD830" s="141"/>
      <c r="AE830" s="141"/>
      <c r="AG830" s="153"/>
      <c r="AN830" s="141"/>
      <c r="AO830" s="141"/>
      <c r="AP830" s="141"/>
      <c r="AQ830" s="141"/>
      <c r="AR830" s="141"/>
      <c r="AS830" s="141"/>
      <c r="AT830" s="141"/>
      <c r="AU830" s="141"/>
    </row>
    <row r="831" spans="3:50" x14ac:dyDescent="0.2">
      <c r="C831" s="26"/>
      <c r="D831" s="26"/>
      <c r="AA831" s="141"/>
      <c r="AB831" s="141"/>
      <c r="AC831" s="141"/>
      <c r="AD831" s="141"/>
      <c r="AE831" s="141"/>
      <c r="AG831" s="153"/>
      <c r="AN831" s="141"/>
      <c r="AO831" s="141"/>
      <c r="AP831" s="141"/>
      <c r="AQ831" s="141"/>
      <c r="AR831" s="141"/>
      <c r="AS831" s="141"/>
      <c r="AT831" s="141"/>
      <c r="AU831" s="141"/>
    </row>
    <row r="832" spans="3:50" x14ac:dyDescent="0.2">
      <c r="C832" s="26"/>
      <c r="D832" s="26"/>
      <c r="AA832" s="141"/>
      <c r="AB832" s="141"/>
      <c r="AC832" s="141"/>
      <c r="AD832" s="141"/>
      <c r="AE832" s="141"/>
      <c r="AG832" s="153"/>
      <c r="AN832" s="141"/>
      <c r="AO832" s="141"/>
      <c r="AP832" s="141"/>
      <c r="AQ832" s="141"/>
      <c r="AR832" s="141"/>
      <c r="AS832" s="141"/>
      <c r="AT832" s="141"/>
      <c r="AU832" s="141"/>
    </row>
    <row r="833" spans="3:47" x14ac:dyDescent="0.2">
      <c r="C833" s="26"/>
      <c r="D833" s="26"/>
      <c r="AA833" s="141"/>
      <c r="AB833" s="141"/>
      <c r="AC833" s="141"/>
      <c r="AD833" s="141"/>
      <c r="AE833" s="141"/>
      <c r="AG833" s="153"/>
      <c r="AN833" s="141"/>
      <c r="AO833" s="141"/>
      <c r="AP833" s="141"/>
      <c r="AQ833" s="141"/>
      <c r="AR833" s="141"/>
      <c r="AS833" s="141"/>
      <c r="AT833" s="141"/>
      <c r="AU833" s="141"/>
    </row>
    <row r="834" spans="3:47" x14ac:dyDescent="0.2">
      <c r="C834" s="26"/>
      <c r="D834" s="26"/>
      <c r="AA834" s="141"/>
      <c r="AB834" s="141"/>
      <c r="AC834" s="141"/>
      <c r="AD834" s="141"/>
      <c r="AE834" s="141"/>
      <c r="AG834" s="153"/>
      <c r="AN834" s="141"/>
      <c r="AO834" s="141"/>
      <c r="AP834" s="141"/>
      <c r="AQ834" s="141"/>
      <c r="AR834" s="141"/>
      <c r="AS834" s="141"/>
      <c r="AT834" s="141"/>
      <c r="AU834" s="141"/>
    </row>
    <row r="835" spans="3:47" x14ac:dyDescent="0.2">
      <c r="C835" s="26"/>
      <c r="D835" s="26"/>
      <c r="AA835" s="141"/>
      <c r="AB835" s="141"/>
      <c r="AC835" s="141"/>
      <c r="AD835" s="141"/>
      <c r="AE835" s="141"/>
      <c r="AG835" s="153"/>
      <c r="AN835" s="141"/>
      <c r="AO835" s="141"/>
      <c r="AP835" s="141"/>
      <c r="AQ835" s="141"/>
      <c r="AR835" s="141"/>
      <c r="AS835" s="141"/>
      <c r="AT835" s="141"/>
      <c r="AU835" s="141"/>
    </row>
    <row r="836" spans="3:47" x14ac:dyDescent="0.2">
      <c r="C836" s="26"/>
      <c r="D836" s="26"/>
      <c r="AA836" s="141"/>
      <c r="AB836" s="141"/>
      <c r="AC836" s="141"/>
      <c r="AD836" s="141"/>
      <c r="AE836" s="141"/>
      <c r="AG836" s="153"/>
      <c r="AN836" s="141"/>
      <c r="AO836" s="141"/>
      <c r="AP836" s="141"/>
      <c r="AQ836" s="141"/>
      <c r="AR836" s="141"/>
      <c r="AS836" s="141"/>
      <c r="AT836" s="141"/>
      <c r="AU836" s="141"/>
    </row>
    <row r="837" spans="3:47" x14ac:dyDescent="0.2">
      <c r="C837" s="26"/>
      <c r="D837" s="26"/>
      <c r="AA837" s="141"/>
      <c r="AB837" s="141"/>
      <c r="AC837" s="141"/>
      <c r="AD837" s="141"/>
      <c r="AE837" s="141"/>
      <c r="AG837" s="153"/>
      <c r="AN837" s="141"/>
      <c r="AO837" s="141"/>
      <c r="AP837" s="141"/>
      <c r="AQ837" s="141"/>
      <c r="AR837" s="141"/>
      <c r="AS837" s="141"/>
      <c r="AT837" s="141"/>
      <c r="AU837" s="141"/>
    </row>
    <row r="838" spans="3:47" x14ac:dyDescent="0.2">
      <c r="C838" s="26"/>
      <c r="D838" s="26"/>
      <c r="AA838" s="141"/>
      <c r="AB838" s="141"/>
      <c r="AC838" s="141"/>
      <c r="AD838" s="141"/>
      <c r="AE838" s="141"/>
      <c r="AG838" s="153"/>
      <c r="AN838" s="141"/>
      <c r="AO838" s="141"/>
      <c r="AP838" s="141"/>
      <c r="AQ838" s="141"/>
      <c r="AR838" s="141"/>
      <c r="AS838" s="141"/>
      <c r="AT838" s="141"/>
      <c r="AU838" s="141"/>
    </row>
    <row r="839" spans="3:47" x14ac:dyDescent="0.2">
      <c r="C839" s="26"/>
      <c r="D839" s="26"/>
      <c r="AA839" s="141"/>
      <c r="AB839" s="141"/>
      <c r="AC839" s="141"/>
      <c r="AD839" s="141"/>
      <c r="AE839" s="141"/>
      <c r="AG839" s="153"/>
      <c r="AN839" s="141"/>
      <c r="AO839" s="141"/>
      <c r="AP839" s="141"/>
      <c r="AQ839" s="141"/>
      <c r="AR839" s="141"/>
      <c r="AS839" s="141"/>
      <c r="AT839" s="141"/>
      <c r="AU839" s="141"/>
    </row>
    <row r="840" spans="3:47" x14ac:dyDescent="0.2">
      <c r="C840" s="26"/>
      <c r="D840" s="26"/>
      <c r="AA840" s="141"/>
      <c r="AB840" s="141"/>
      <c r="AC840" s="141"/>
      <c r="AD840" s="141"/>
      <c r="AE840" s="141"/>
      <c r="AG840" s="153"/>
      <c r="AN840" s="141"/>
      <c r="AO840" s="141"/>
      <c r="AP840" s="141"/>
      <c r="AQ840" s="141"/>
      <c r="AR840" s="141"/>
      <c r="AS840" s="141"/>
      <c r="AT840" s="141"/>
      <c r="AU840" s="141"/>
    </row>
    <row r="841" spans="3:47" x14ac:dyDescent="0.2">
      <c r="C841" s="26"/>
      <c r="D841" s="26"/>
      <c r="AA841" s="141"/>
      <c r="AB841" s="141"/>
      <c r="AC841" s="141"/>
      <c r="AD841" s="141"/>
      <c r="AE841" s="141"/>
      <c r="AG841" s="153"/>
      <c r="AN841" s="141"/>
      <c r="AO841" s="141"/>
      <c r="AP841" s="141"/>
      <c r="AQ841" s="141"/>
      <c r="AR841" s="141"/>
      <c r="AS841" s="141"/>
      <c r="AT841" s="141"/>
      <c r="AU841" s="141"/>
    </row>
    <row r="842" spans="3:47" x14ac:dyDescent="0.2">
      <c r="C842" s="26"/>
      <c r="D842" s="26"/>
      <c r="AA842" s="141"/>
      <c r="AB842" s="141"/>
      <c r="AC842" s="141"/>
      <c r="AD842" s="141"/>
      <c r="AE842" s="141"/>
      <c r="AG842" s="153"/>
      <c r="AN842" s="141"/>
      <c r="AO842" s="141"/>
      <c r="AP842" s="141"/>
      <c r="AQ842" s="141"/>
      <c r="AR842" s="141"/>
      <c r="AS842" s="141"/>
      <c r="AT842" s="141"/>
      <c r="AU842" s="141"/>
    </row>
    <row r="843" spans="3:47" x14ac:dyDescent="0.2">
      <c r="C843" s="26"/>
      <c r="D843" s="26"/>
      <c r="AA843" s="141"/>
      <c r="AB843" s="141"/>
      <c r="AC843" s="141"/>
      <c r="AD843" s="141"/>
      <c r="AE843" s="141"/>
      <c r="AG843" s="153"/>
      <c r="AN843" s="141"/>
      <c r="AO843" s="141"/>
      <c r="AP843" s="141"/>
      <c r="AQ843" s="141"/>
      <c r="AR843" s="141"/>
      <c r="AS843" s="141"/>
      <c r="AT843" s="141"/>
      <c r="AU843" s="141"/>
    </row>
    <row r="844" spans="3:47" x14ac:dyDescent="0.2">
      <c r="C844" s="26"/>
      <c r="D844" s="26"/>
      <c r="AA844" s="141"/>
      <c r="AB844" s="141"/>
      <c r="AC844" s="141"/>
      <c r="AD844" s="141"/>
      <c r="AE844" s="141"/>
      <c r="AG844" s="153"/>
      <c r="AN844" s="141"/>
      <c r="AO844" s="141"/>
      <c r="AP844" s="141"/>
      <c r="AQ844" s="141"/>
      <c r="AR844" s="141"/>
      <c r="AS844" s="141"/>
      <c r="AT844" s="141"/>
      <c r="AU844" s="141"/>
    </row>
    <row r="845" spans="3:47" x14ac:dyDescent="0.2">
      <c r="C845" s="26"/>
      <c r="D845" s="26"/>
      <c r="AA845" s="141"/>
      <c r="AB845" s="141"/>
      <c r="AC845" s="141"/>
      <c r="AD845" s="141"/>
      <c r="AE845" s="141"/>
      <c r="AG845" s="153"/>
      <c r="AN845" s="141"/>
      <c r="AO845" s="141"/>
      <c r="AP845" s="141"/>
      <c r="AQ845" s="141"/>
      <c r="AR845" s="141"/>
      <c r="AS845" s="141"/>
      <c r="AT845" s="141"/>
      <c r="AU845" s="141"/>
    </row>
    <row r="846" spans="3:47" x14ac:dyDescent="0.2">
      <c r="C846" s="26"/>
      <c r="D846" s="26"/>
      <c r="AA846" s="141"/>
      <c r="AB846" s="141"/>
      <c r="AC846" s="141"/>
      <c r="AD846" s="141"/>
      <c r="AE846" s="141"/>
      <c r="AG846" s="153"/>
      <c r="AN846" s="141"/>
      <c r="AO846" s="141"/>
      <c r="AP846" s="141"/>
      <c r="AQ846" s="141"/>
      <c r="AR846" s="141"/>
      <c r="AS846" s="141"/>
      <c r="AT846" s="141"/>
      <c r="AU846" s="141"/>
    </row>
    <row r="847" spans="3:47" x14ac:dyDescent="0.2">
      <c r="C847" s="26"/>
      <c r="D847" s="26"/>
      <c r="AA847" s="141"/>
      <c r="AB847" s="141"/>
      <c r="AC847" s="141"/>
      <c r="AD847" s="141"/>
      <c r="AE847" s="141"/>
      <c r="AG847" s="153"/>
      <c r="AN847" s="141"/>
      <c r="AO847" s="141"/>
      <c r="AP847" s="141"/>
      <c r="AQ847" s="141"/>
      <c r="AR847" s="141"/>
      <c r="AS847" s="141"/>
      <c r="AT847" s="141"/>
      <c r="AU847" s="141"/>
    </row>
    <row r="848" spans="3:47" x14ac:dyDescent="0.2">
      <c r="C848" s="26"/>
      <c r="D848" s="26"/>
      <c r="AA848" s="141"/>
      <c r="AB848" s="141"/>
      <c r="AC848" s="141"/>
      <c r="AD848" s="141"/>
      <c r="AE848" s="141"/>
      <c r="AG848" s="153"/>
      <c r="AN848" s="141"/>
      <c r="AO848" s="141"/>
      <c r="AP848" s="141"/>
      <c r="AQ848" s="141"/>
      <c r="AR848" s="141"/>
      <c r="AS848" s="141"/>
      <c r="AT848" s="141"/>
      <c r="AU848" s="141"/>
    </row>
    <row r="849" spans="3:47" x14ac:dyDescent="0.2">
      <c r="C849" s="26"/>
      <c r="D849" s="26"/>
      <c r="AA849" s="141"/>
      <c r="AB849" s="141"/>
      <c r="AC849" s="141"/>
      <c r="AD849" s="141"/>
      <c r="AE849" s="141"/>
      <c r="AG849" s="153"/>
      <c r="AN849" s="141"/>
      <c r="AO849" s="141"/>
      <c r="AP849" s="141"/>
      <c r="AQ849" s="141"/>
      <c r="AR849" s="141"/>
      <c r="AS849" s="141"/>
      <c r="AT849" s="141"/>
      <c r="AU849" s="141"/>
    </row>
    <row r="850" spans="3:47" x14ac:dyDescent="0.2">
      <c r="C850" s="26"/>
      <c r="D850" s="26"/>
      <c r="AA850" s="141"/>
      <c r="AB850" s="141"/>
      <c r="AC850" s="141"/>
      <c r="AD850" s="141"/>
      <c r="AE850" s="141"/>
      <c r="AG850" s="153"/>
      <c r="AN850" s="141"/>
      <c r="AO850" s="141"/>
      <c r="AP850" s="141"/>
      <c r="AQ850" s="141"/>
      <c r="AR850" s="141"/>
      <c r="AS850" s="141"/>
      <c r="AT850" s="141"/>
      <c r="AU850" s="141"/>
    </row>
    <row r="851" spans="3:47" x14ac:dyDescent="0.2">
      <c r="C851" s="26"/>
      <c r="D851" s="26"/>
      <c r="AA851" s="141"/>
      <c r="AB851" s="141"/>
      <c r="AC851" s="141"/>
      <c r="AD851" s="141"/>
      <c r="AE851" s="141"/>
      <c r="AG851" s="153"/>
      <c r="AN851" s="141"/>
      <c r="AO851" s="141"/>
      <c r="AP851" s="141"/>
      <c r="AQ851" s="141"/>
      <c r="AR851" s="141"/>
      <c r="AS851" s="141"/>
      <c r="AT851" s="141"/>
      <c r="AU851" s="141"/>
    </row>
    <row r="852" spans="3:47" x14ac:dyDescent="0.2">
      <c r="C852" s="26"/>
      <c r="D852" s="26"/>
      <c r="AA852" s="141"/>
      <c r="AB852" s="141"/>
      <c r="AC852" s="141"/>
      <c r="AD852" s="141"/>
      <c r="AE852" s="141"/>
      <c r="AG852" s="153"/>
      <c r="AN852" s="141"/>
      <c r="AO852" s="141"/>
      <c r="AP852" s="141"/>
      <c r="AQ852" s="141"/>
      <c r="AR852" s="141"/>
      <c r="AS852" s="141"/>
      <c r="AT852" s="141"/>
      <c r="AU852" s="141"/>
    </row>
    <row r="853" spans="3:47" x14ac:dyDescent="0.2">
      <c r="C853" s="26"/>
      <c r="D853" s="26"/>
      <c r="AA853" s="141"/>
      <c r="AB853" s="141"/>
      <c r="AC853" s="141"/>
      <c r="AD853" s="141"/>
      <c r="AE853" s="141"/>
      <c r="AG853" s="153"/>
      <c r="AN853" s="141"/>
      <c r="AO853" s="141"/>
      <c r="AP853" s="141"/>
      <c r="AQ853" s="141"/>
      <c r="AR853" s="141"/>
      <c r="AS853" s="141"/>
      <c r="AT853" s="141"/>
      <c r="AU853" s="141"/>
    </row>
    <row r="854" spans="3:47" x14ac:dyDescent="0.2">
      <c r="C854" s="26"/>
      <c r="D854" s="26"/>
      <c r="AA854" s="141"/>
      <c r="AB854" s="141"/>
      <c r="AC854" s="141"/>
      <c r="AD854" s="141"/>
      <c r="AE854" s="141"/>
      <c r="AG854" s="153"/>
      <c r="AN854" s="141"/>
      <c r="AO854" s="141"/>
      <c r="AP854" s="141"/>
      <c r="AQ854" s="141"/>
      <c r="AR854" s="141"/>
      <c r="AS854" s="141"/>
      <c r="AT854" s="141"/>
      <c r="AU854" s="141"/>
    </row>
    <row r="855" spans="3:47" x14ac:dyDescent="0.2">
      <c r="C855" s="26"/>
      <c r="D855" s="26"/>
      <c r="AA855" s="141"/>
      <c r="AB855" s="141"/>
      <c r="AC855" s="141"/>
      <c r="AD855" s="141"/>
      <c r="AE855" s="141"/>
      <c r="AG855" s="153"/>
      <c r="AN855" s="141"/>
      <c r="AO855" s="141"/>
      <c r="AP855" s="141"/>
      <c r="AQ855" s="141"/>
      <c r="AR855" s="141"/>
      <c r="AS855" s="141"/>
      <c r="AT855" s="141"/>
      <c r="AU855" s="141"/>
    </row>
    <row r="856" spans="3:47" x14ac:dyDescent="0.2">
      <c r="C856" s="26"/>
      <c r="D856" s="26"/>
      <c r="AA856" s="141"/>
      <c r="AB856" s="141"/>
      <c r="AC856" s="141"/>
      <c r="AD856" s="141"/>
      <c r="AE856" s="141"/>
      <c r="AG856" s="153"/>
      <c r="AN856" s="141"/>
      <c r="AO856" s="141"/>
      <c r="AP856" s="141"/>
      <c r="AQ856" s="141"/>
      <c r="AR856" s="141"/>
      <c r="AS856" s="141"/>
      <c r="AT856" s="141"/>
      <c r="AU856" s="141"/>
    </row>
    <row r="857" spans="3:47" x14ac:dyDescent="0.2">
      <c r="C857" s="26"/>
      <c r="D857" s="26"/>
      <c r="AA857" s="141"/>
      <c r="AB857" s="141"/>
      <c r="AC857" s="141"/>
      <c r="AD857" s="141"/>
      <c r="AE857" s="141"/>
      <c r="AG857" s="153"/>
      <c r="AN857" s="141"/>
      <c r="AO857" s="141"/>
      <c r="AP857" s="141"/>
      <c r="AQ857" s="141"/>
      <c r="AR857" s="141"/>
      <c r="AS857" s="141"/>
      <c r="AT857" s="141"/>
      <c r="AU857" s="141"/>
    </row>
    <row r="858" spans="3:47" x14ac:dyDescent="0.2">
      <c r="C858" s="26"/>
      <c r="D858" s="26"/>
      <c r="AA858" s="141"/>
      <c r="AB858" s="141"/>
      <c r="AC858" s="141"/>
      <c r="AD858" s="141"/>
      <c r="AE858" s="141"/>
      <c r="AG858" s="153"/>
      <c r="AN858" s="141"/>
      <c r="AO858" s="141"/>
      <c r="AP858" s="141"/>
      <c r="AQ858" s="141"/>
      <c r="AR858" s="141"/>
      <c r="AS858" s="141"/>
      <c r="AT858" s="141"/>
      <c r="AU858" s="141"/>
    </row>
    <row r="859" spans="3:47" x14ac:dyDescent="0.2">
      <c r="C859" s="26"/>
      <c r="D859" s="26"/>
      <c r="AA859" s="141"/>
      <c r="AB859" s="141"/>
      <c r="AC859" s="141"/>
      <c r="AD859" s="141"/>
      <c r="AE859" s="141"/>
      <c r="AG859" s="153"/>
      <c r="AN859" s="141"/>
      <c r="AO859" s="141"/>
      <c r="AP859" s="141"/>
      <c r="AQ859" s="141"/>
      <c r="AR859" s="141"/>
      <c r="AS859" s="141"/>
      <c r="AT859" s="141"/>
      <c r="AU859" s="141"/>
    </row>
    <row r="860" spans="3:47" x14ac:dyDescent="0.2">
      <c r="C860" s="26"/>
      <c r="D860" s="26"/>
      <c r="AA860" s="141"/>
      <c r="AB860" s="141"/>
      <c r="AC860" s="141"/>
      <c r="AD860" s="141"/>
      <c r="AE860" s="141"/>
      <c r="AG860" s="153"/>
      <c r="AN860" s="141"/>
      <c r="AO860" s="141"/>
      <c r="AP860" s="141"/>
      <c r="AQ860" s="141"/>
      <c r="AR860" s="141"/>
      <c r="AS860" s="141"/>
      <c r="AT860" s="141"/>
      <c r="AU860" s="141"/>
    </row>
    <row r="861" spans="3:47" x14ac:dyDescent="0.2">
      <c r="C861" s="26"/>
      <c r="D861" s="26"/>
      <c r="AA861" s="141"/>
      <c r="AB861" s="141"/>
      <c r="AC861" s="141"/>
      <c r="AD861" s="141"/>
      <c r="AE861" s="141"/>
      <c r="AG861" s="153"/>
      <c r="AN861" s="141"/>
      <c r="AO861" s="141"/>
      <c r="AP861" s="141"/>
      <c r="AQ861" s="141"/>
      <c r="AR861" s="141"/>
      <c r="AS861" s="141"/>
      <c r="AT861" s="141"/>
      <c r="AU861" s="141"/>
    </row>
    <row r="862" spans="3:47" x14ac:dyDescent="0.2">
      <c r="C862" s="26"/>
      <c r="D862" s="26"/>
      <c r="AA862" s="141"/>
      <c r="AB862" s="141"/>
      <c r="AC862" s="141"/>
      <c r="AD862" s="141"/>
      <c r="AE862" s="141"/>
      <c r="AG862" s="153"/>
      <c r="AN862" s="141"/>
      <c r="AO862" s="141"/>
      <c r="AP862" s="141"/>
      <c r="AQ862" s="141"/>
      <c r="AR862" s="141"/>
      <c r="AS862" s="141"/>
      <c r="AT862" s="141"/>
      <c r="AU862" s="141"/>
    </row>
    <row r="863" spans="3:47" x14ac:dyDescent="0.2">
      <c r="C863" s="26"/>
      <c r="D863" s="26"/>
      <c r="AA863" s="141"/>
      <c r="AB863" s="141"/>
      <c r="AC863" s="141"/>
      <c r="AD863" s="141"/>
      <c r="AE863" s="141"/>
      <c r="AG863" s="153"/>
      <c r="AN863" s="141"/>
      <c r="AO863" s="141"/>
      <c r="AP863" s="141"/>
      <c r="AQ863" s="141"/>
      <c r="AR863" s="141"/>
      <c r="AS863" s="141"/>
      <c r="AT863" s="141"/>
      <c r="AU863" s="141"/>
    </row>
    <row r="864" spans="3:47" x14ac:dyDescent="0.2">
      <c r="C864" s="26"/>
      <c r="D864" s="26"/>
      <c r="AA864" s="141"/>
      <c r="AB864" s="141"/>
      <c r="AC864" s="141"/>
      <c r="AD864" s="141"/>
      <c r="AE864" s="141"/>
      <c r="AG864" s="153"/>
      <c r="AN864" s="141"/>
      <c r="AO864" s="141"/>
      <c r="AP864" s="141"/>
      <c r="AQ864" s="141"/>
      <c r="AR864" s="141"/>
      <c r="AS864" s="141"/>
      <c r="AT864" s="141"/>
      <c r="AU864" s="141"/>
    </row>
    <row r="865" spans="3:48" x14ac:dyDescent="0.2">
      <c r="C865" s="26"/>
      <c r="D865" s="26"/>
      <c r="AA865" s="141"/>
      <c r="AB865" s="141"/>
      <c r="AC865" s="141"/>
      <c r="AD865" s="141"/>
      <c r="AE865" s="141"/>
      <c r="AG865" s="153"/>
      <c r="AN865" s="141"/>
      <c r="AO865" s="141"/>
      <c r="AP865" s="141"/>
      <c r="AQ865" s="141"/>
      <c r="AR865" s="141"/>
      <c r="AS865" s="141"/>
      <c r="AT865" s="141"/>
      <c r="AU865" s="141"/>
    </row>
    <row r="866" spans="3:48" x14ac:dyDescent="0.2">
      <c r="C866" s="26"/>
      <c r="D866" s="26"/>
      <c r="AA866" s="141"/>
      <c r="AB866" s="141"/>
      <c r="AC866" s="141"/>
      <c r="AD866" s="141"/>
      <c r="AE866" s="141"/>
      <c r="AG866" s="153"/>
      <c r="AN866" s="141"/>
      <c r="AO866" s="141"/>
      <c r="AP866" s="141"/>
      <c r="AQ866" s="141"/>
      <c r="AR866" s="141"/>
      <c r="AS866" s="141"/>
      <c r="AT866" s="141"/>
      <c r="AU866" s="141"/>
    </row>
    <row r="867" spans="3:48" x14ac:dyDescent="0.2">
      <c r="C867" s="26"/>
      <c r="D867" s="26"/>
      <c r="AA867" s="141"/>
      <c r="AB867" s="141"/>
      <c r="AC867" s="141"/>
      <c r="AD867" s="141"/>
      <c r="AE867" s="141"/>
      <c r="AG867" s="153"/>
      <c r="AN867" s="141"/>
      <c r="AO867" s="141"/>
      <c r="AP867" s="141"/>
      <c r="AQ867" s="141"/>
      <c r="AR867" s="141"/>
      <c r="AS867" s="141"/>
      <c r="AT867" s="141"/>
      <c r="AU867" s="141"/>
    </row>
    <row r="868" spans="3:48" x14ac:dyDescent="0.2">
      <c r="C868" s="26"/>
      <c r="D868" s="26"/>
      <c r="AA868" s="141"/>
      <c r="AB868" s="141"/>
      <c r="AC868" s="141"/>
      <c r="AD868" s="141"/>
      <c r="AE868" s="141"/>
      <c r="AG868" s="153"/>
      <c r="AN868" s="141"/>
      <c r="AO868" s="141"/>
      <c r="AP868" s="141"/>
      <c r="AQ868" s="141"/>
      <c r="AR868" s="141"/>
      <c r="AS868" s="141"/>
      <c r="AT868" s="141"/>
      <c r="AU868" s="141"/>
    </row>
    <row r="869" spans="3:48" x14ac:dyDescent="0.2">
      <c r="C869" s="26"/>
      <c r="D869" s="26"/>
      <c r="AA869" s="141"/>
      <c r="AB869" s="141"/>
      <c r="AC869" s="141"/>
      <c r="AD869" s="141"/>
      <c r="AE869" s="141"/>
      <c r="AG869" s="153"/>
      <c r="AN869" s="141"/>
      <c r="AO869" s="141"/>
      <c r="AP869" s="141"/>
      <c r="AQ869" s="141"/>
      <c r="AR869" s="141"/>
      <c r="AS869" s="141"/>
      <c r="AT869" s="141"/>
      <c r="AU869" s="141"/>
    </row>
    <row r="870" spans="3:48" x14ac:dyDescent="0.2">
      <c r="C870" s="26"/>
      <c r="D870" s="26"/>
      <c r="AA870" s="141"/>
      <c r="AB870" s="141"/>
      <c r="AC870" s="141"/>
      <c r="AD870" s="141"/>
      <c r="AE870" s="141"/>
      <c r="AG870" s="153"/>
      <c r="AN870" s="141"/>
      <c r="AO870" s="141"/>
      <c r="AP870" s="141"/>
      <c r="AQ870" s="141"/>
      <c r="AR870" s="141"/>
      <c r="AS870" s="141"/>
      <c r="AT870" s="141"/>
      <c r="AU870" s="141"/>
    </row>
    <row r="871" spans="3:48" x14ac:dyDescent="0.2">
      <c r="C871" s="26"/>
      <c r="D871" s="26"/>
      <c r="AA871" s="141"/>
      <c r="AB871" s="141"/>
      <c r="AC871" s="141"/>
      <c r="AD871" s="141"/>
      <c r="AE871" s="141"/>
      <c r="AG871" s="153"/>
      <c r="AN871" s="141"/>
      <c r="AO871" s="141"/>
      <c r="AP871" s="141"/>
      <c r="AQ871" s="141"/>
      <c r="AR871" s="141"/>
      <c r="AS871" s="141"/>
      <c r="AT871" s="141"/>
      <c r="AU871" s="141"/>
    </row>
    <row r="872" spans="3:48" x14ac:dyDescent="0.2">
      <c r="C872" s="26"/>
      <c r="D872" s="26"/>
      <c r="AA872" s="141"/>
      <c r="AB872" s="141"/>
      <c r="AC872" s="141"/>
      <c r="AD872" s="141"/>
      <c r="AE872" s="141"/>
      <c r="AG872" s="153"/>
      <c r="AN872" s="141"/>
      <c r="AO872" s="141"/>
      <c r="AP872" s="141"/>
      <c r="AQ872" s="141"/>
      <c r="AR872" s="141"/>
      <c r="AS872" s="141"/>
      <c r="AT872" s="141"/>
      <c r="AU872" s="141"/>
    </row>
    <row r="873" spans="3:48" x14ac:dyDescent="0.2">
      <c r="C873" s="26"/>
      <c r="D873" s="26"/>
      <c r="AA873" s="141"/>
      <c r="AB873" s="141"/>
      <c r="AC873" s="141"/>
      <c r="AD873" s="141"/>
      <c r="AE873" s="141"/>
      <c r="AG873" s="153"/>
      <c r="AN873" s="141"/>
      <c r="AO873" s="141"/>
      <c r="AP873" s="141"/>
      <c r="AQ873" s="141"/>
      <c r="AR873" s="141"/>
      <c r="AS873" s="141"/>
      <c r="AT873" s="141"/>
      <c r="AU873" s="141"/>
    </row>
    <row r="874" spans="3:48" x14ac:dyDescent="0.2">
      <c r="C874" s="26"/>
      <c r="D874" s="26"/>
      <c r="AA874" s="141"/>
      <c r="AB874" s="141"/>
      <c r="AC874" s="141"/>
      <c r="AD874" s="141"/>
      <c r="AE874" s="141"/>
      <c r="AG874" s="153"/>
      <c r="AN874" s="141"/>
      <c r="AO874" s="141"/>
      <c r="AP874" s="141"/>
      <c r="AQ874" s="141"/>
      <c r="AR874" s="141"/>
      <c r="AS874" s="141"/>
      <c r="AT874" s="141"/>
      <c r="AU874" s="141"/>
    </row>
    <row r="875" spans="3:48" x14ac:dyDescent="0.2">
      <c r="C875" s="26"/>
      <c r="D875" s="26"/>
      <c r="AA875" s="141"/>
      <c r="AB875" s="141"/>
      <c r="AC875" s="141"/>
      <c r="AD875" s="141"/>
      <c r="AE875" s="141"/>
      <c r="AG875" s="153"/>
      <c r="AN875" s="141"/>
      <c r="AO875" s="141"/>
      <c r="AP875" s="141"/>
      <c r="AQ875" s="141"/>
      <c r="AR875" s="141"/>
      <c r="AS875" s="141"/>
      <c r="AT875" s="141"/>
      <c r="AU875" s="141"/>
    </row>
    <row r="876" spans="3:48" x14ac:dyDescent="0.2">
      <c r="C876" s="26"/>
      <c r="D876" s="26"/>
      <c r="AA876" s="141"/>
      <c r="AB876" s="141"/>
      <c r="AC876" s="141"/>
      <c r="AD876" s="141"/>
      <c r="AE876" s="141"/>
      <c r="AG876" s="153"/>
      <c r="AN876" s="141"/>
      <c r="AO876" s="141"/>
      <c r="AP876" s="141"/>
      <c r="AQ876" s="141"/>
      <c r="AR876" s="141"/>
      <c r="AS876" s="141"/>
      <c r="AT876" s="141"/>
      <c r="AU876" s="141"/>
      <c r="AV876" s="141"/>
    </row>
    <row r="877" spans="3:48" x14ac:dyDescent="0.2">
      <c r="C877" s="26"/>
      <c r="D877" s="26"/>
      <c r="AA877" s="141"/>
      <c r="AB877" s="141"/>
      <c r="AC877" s="141"/>
      <c r="AD877" s="141"/>
      <c r="AE877" s="141"/>
      <c r="AG877" s="153"/>
      <c r="AN877" s="141"/>
      <c r="AO877" s="141"/>
      <c r="AP877" s="141"/>
      <c r="AQ877" s="141"/>
      <c r="AR877" s="141"/>
      <c r="AS877" s="141"/>
      <c r="AT877" s="141"/>
      <c r="AU877" s="141"/>
    </row>
    <row r="878" spans="3:48" x14ac:dyDescent="0.2">
      <c r="C878" s="26"/>
      <c r="D878" s="26"/>
      <c r="AA878" s="141"/>
      <c r="AB878" s="141"/>
      <c r="AC878" s="141"/>
      <c r="AD878" s="141"/>
      <c r="AE878" s="141"/>
      <c r="AG878" s="153"/>
      <c r="AN878" s="141"/>
      <c r="AO878" s="141"/>
      <c r="AP878" s="141"/>
      <c r="AQ878" s="141"/>
      <c r="AR878" s="141"/>
      <c r="AS878" s="141"/>
      <c r="AT878" s="141"/>
      <c r="AU878" s="141"/>
    </row>
    <row r="879" spans="3:48" x14ac:dyDescent="0.2">
      <c r="C879" s="26"/>
      <c r="D879" s="26"/>
      <c r="AA879" s="141"/>
      <c r="AB879" s="141"/>
      <c r="AC879" s="141"/>
      <c r="AD879" s="141"/>
      <c r="AE879" s="141"/>
      <c r="AG879" s="153"/>
      <c r="AN879" s="141"/>
      <c r="AO879" s="141"/>
      <c r="AP879" s="141"/>
      <c r="AQ879" s="141"/>
      <c r="AR879" s="141"/>
      <c r="AS879" s="141"/>
      <c r="AT879" s="141"/>
      <c r="AU879" s="141"/>
    </row>
    <row r="880" spans="3:48" x14ac:dyDescent="0.2">
      <c r="C880" s="26"/>
      <c r="D880" s="26"/>
      <c r="AA880" s="141"/>
      <c r="AB880" s="141"/>
      <c r="AC880" s="141"/>
      <c r="AD880" s="141"/>
      <c r="AE880" s="141"/>
      <c r="AG880" s="153"/>
      <c r="AN880" s="141"/>
      <c r="AO880" s="141"/>
      <c r="AP880" s="141"/>
      <c r="AQ880" s="141"/>
      <c r="AR880" s="141"/>
      <c r="AS880" s="141"/>
      <c r="AT880" s="141"/>
      <c r="AU880" s="141"/>
    </row>
    <row r="881" spans="3:64" x14ac:dyDescent="0.2">
      <c r="C881" s="26"/>
      <c r="D881" s="26"/>
      <c r="AA881" s="141"/>
      <c r="AB881" s="141"/>
      <c r="AC881" s="141"/>
      <c r="AD881" s="141"/>
      <c r="AE881" s="141"/>
      <c r="AG881" s="153"/>
      <c r="AN881" s="141"/>
      <c r="AO881" s="141"/>
      <c r="AP881" s="141"/>
      <c r="AQ881" s="141"/>
      <c r="AR881" s="141"/>
      <c r="AS881" s="141"/>
      <c r="AT881" s="141"/>
      <c r="AU881" s="141"/>
    </row>
    <row r="882" spans="3:64" x14ac:dyDescent="0.2">
      <c r="C882" s="26"/>
      <c r="D882" s="26"/>
      <c r="AA882" s="141"/>
      <c r="AB882" s="141"/>
      <c r="AC882" s="141"/>
      <c r="AD882" s="141"/>
      <c r="AE882" s="141"/>
      <c r="AG882" s="153"/>
      <c r="AN882" s="141"/>
      <c r="AO882" s="141"/>
      <c r="AP882" s="141"/>
      <c r="AQ882" s="141"/>
      <c r="AR882" s="141"/>
      <c r="AS882" s="141"/>
      <c r="AT882" s="141"/>
      <c r="AU882" s="141"/>
    </row>
    <row r="883" spans="3:64" x14ac:dyDescent="0.2">
      <c r="C883" s="26"/>
      <c r="D883" s="26"/>
      <c r="AA883" s="141"/>
      <c r="AB883" s="141"/>
      <c r="AC883" s="141"/>
      <c r="AD883" s="141"/>
      <c r="AE883" s="141"/>
      <c r="AG883" s="153"/>
      <c r="AN883" s="141"/>
      <c r="AO883" s="141"/>
      <c r="AP883" s="141"/>
      <c r="AQ883" s="141"/>
      <c r="AR883" s="141"/>
      <c r="AS883" s="141"/>
      <c r="AT883" s="141"/>
      <c r="AU883" s="141"/>
    </row>
    <row r="884" spans="3:64" x14ac:dyDescent="0.2">
      <c r="C884" s="26"/>
      <c r="D884" s="26"/>
      <c r="AA884" s="141"/>
      <c r="AB884" s="141"/>
      <c r="AC884" s="141"/>
      <c r="AD884" s="141"/>
      <c r="AE884" s="141"/>
      <c r="AG884" s="153"/>
      <c r="AN884" s="141"/>
      <c r="AO884" s="141"/>
      <c r="AP884" s="141"/>
      <c r="AQ884" s="141"/>
      <c r="AR884" s="141"/>
      <c r="AS884" s="141"/>
      <c r="AT884" s="141"/>
      <c r="AU884" s="141"/>
    </row>
    <row r="885" spans="3:64" x14ac:dyDescent="0.2">
      <c r="C885" s="26"/>
      <c r="D885" s="26"/>
      <c r="AA885" s="141"/>
      <c r="AB885" s="141"/>
      <c r="AC885" s="141"/>
      <c r="AD885" s="141"/>
      <c r="AE885" s="141"/>
      <c r="AG885" s="153"/>
      <c r="AN885" s="141"/>
      <c r="AO885" s="141"/>
      <c r="AP885" s="141"/>
      <c r="AQ885" s="141"/>
      <c r="AR885" s="141"/>
      <c r="AS885" s="141"/>
      <c r="AT885" s="141"/>
      <c r="AU885" s="141"/>
    </row>
    <row r="886" spans="3:64" x14ac:dyDescent="0.2">
      <c r="C886" s="26"/>
      <c r="D886" s="26"/>
      <c r="AA886" s="141"/>
      <c r="AB886" s="141"/>
      <c r="AC886" s="141"/>
      <c r="AD886" s="141"/>
      <c r="AE886" s="141"/>
      <c r="AG886" s="153"/>
      <c r="AN886" s="141"/>
      <c r="AO886" s="141"/>
      <c r="AP886" s="141"/>
      <c r="AQ886" s="141"/>
      <c r="AR886" s="141"/>
      <c r="AS886" s="141"/>
      <c r="AT886" s="141"/>
      <c r="AU886" s="141"/>
    </row>
    <row r="887" spans="3:64" x14ac:dyDescent="0.2">
      <c r="C887" s="26"/>
      <c r="D887" s="26"/>
      <c r="AA887" s="141"/>
      <c r="AB887" s="141"/>
      <c r="AC887" s="141"/>
      <c r="AD887" s="141"/>
      <c r="AE887" s="141"/>
      <c r="AG887" s="153"/>
      <c r="AN887" s="141"/>
      <c r="AO887" s="141"/>
      <c r="AP887" s="141"/>
      <c r="AQ887" s="141"/>
      <c r="AR887" s="141"/>
      <c r="AS887" s="141"/>
      <c r="AT887" s="141"/>
      <c r="AU887" s="141"/>
    </row>
    <row r="888" spans="3:64" x14ac:dyDescent="0.2">
      <c r="C888" s="26"/>
      <c r="D888" s="26"/>
      <c r="AA888" s="141"/>
      <c r="AB888" s="141"/>
      <c r="AC888" s="141"/>
      <c r="AD888" s="141"/>
      <c r="AE888" s="141"/>
      <c r="AG888" s="153"/>
      <c r="AN888" s="141"/>
      <c r="AO888" s="141"/>
      <c r="AP888" s="141"/>
      <c r="AQ888" s="141"/>
      <c r="AR888" s="141"/>
      <c r="AS888" s="141"/>
      <c r="AT888" s="141"/>
      <c r="AU888" s="141"/>
    </row>
    <row r="889" spans="3:64" x14ac:dyDescent="0.2">
      <c r="C889" s="26"/>
      <c r="D889" s="26"/>
      <c r="AA889" s="141"/>
      <c r="AB889" s="141"/>
      <c r="AC889" s="141"/>
      <c r="AD889" s="141"/>
      <c r="AE889" s="141"/>
      <c r="AG889" s="153"/>
      <c r="AN889" s="141"/>
      <c r="AO889" s="141"/>
      <c r="AP889" s="141"/>
      <c r="AQ889" s="141"/>
      <c r="AR889" s="141"/>
      <c r="AS889" s="141"/>
      <c r="AT889" s="141"/>
      <c r="AU889" s="141"/>
    </row>
    <row r="890" spans="3:64" x14ac:dyDescent="0.2">
      <c r="C890" s="26"/>
      <c r="D890" s="26"/>
      <c r="AA890" s="141"/>
      <c r="AB890" s="141"/>
      <c r="AC890" s="141"/>
      <c r="AD890" s="141"/>
      <c r="AE890" s="141"/>
      <c r="AG890" s="153"/>
      <c r="AN890" s="141"/>
      <c r="AO890" s="141"/>
      <c r="AP890" s="141"/>
      <c r="AQ890" s="141"/>
      <c r="AR890" s="141"/>
      <c r="AS890" s="141"/>
      <c r="AT890" s="141"/>
      <c r="AU890" s="141"/>
    </row>
    <row r="891" spans="3:64" x14ac:dyDescent="0.2">
      <c r="C891" s="26"/>
      <c r="D891" s="26"/>
      <c r="AA891" s="141"/>
      <c r="AB891" s="141"/>
      <c r="AC891" s="141"/>
      <c r="AD891" s="141"/>
      <c r="AE891" s="141"/>
      <c r="AG891" s="153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141"/>
      <c r="AX891" s="141"/>
      <c r="AY891" s="141"/>
      <c r="AZ891" s="141"/>
      <c r="BA891" s="141"/>
      <c r="BB891" s="141"/>
      <c r="BC891" s="141"/>
      <c r="BD891" s="141"/>
      <c r="BE891" s="141"/>
      <c r="BF891" s="141"/>
      <c r="BG891" s="141"/>
      <c r="BH891" s="141"/>
      <c r="BI891" s="141"/>
      <c r="BJ891" s="141"/>
      <c r="BK891" s="141"/>
      <c r="BL891" s="141"/>
    </row>
    <row r="892" spans="3:64" x14ac:dyDescent="0.2">
      <c r="C892" s="26"/>
      <c r="D892" s="26"/>
      <c r="AA892" s="141"/>
      <c r="AB892" s="141"/>
      <c r="AC892" s="141"/>
      <c r="AD892" s="141"/>
      <c r="AE892" s="141"/>
      <c r="AG892" s="153"/>
      <c r="AN892" s="141"/>
      <c r="AO892" s="141"/>
      <c r="AP892" s="141"/>
      <c r="AQ892" s="141"/>
      <c r="AR892" s="141"/>
      <c r="AS892" s="141"/>
      <c r="AT892" s="141"/>
      <c r="AU892" s="141"/>
    </row>
    <row r="893" spans="3:64" x14ac:dyDescent="0.2">
      <c r="C893" s="26"/>
      <c r="D893" s="26"/>
      <c r="AA893" s="141"/>
      <c r="AB893" s="141"/>
      <c r="AC893" s="141"/>
      <c r="AD893" s="141"/>
      <c r="AE893" s="141"/>
      <c r="AG893" s="153"/>
      <c r="AN893" s="141"/>
      <c r="AO893" s="141"/>
      <c r="AP893" s="141"/>
      <c r="AQ893" s="141"/>
      <c r="AR893" s="141"/>
      <c r="AS893" s="141"/>
      <c r="AT893" s="141"/>
      <c r="AU893" s="141"/>
    </row>
    <row r="894" spans="3:64" x14ac:dyDescent="0.2">
      <c r="C894" s="26"/>
      <c r="D894" s="26"/>
      <c r="AA894" s="141"/>
      <c r="AB894" s="141"/>
      <c r="AC894" s="141"/>
      <c r="AD894" s="141"/>
      <c r="AE894" s="141"/>
      <c r="AG894" s="153"/>
      <c r="AN894" s="141"/>
      <c r="AO894" s="141"/>
      <c r="AP894" s="141"/>
      <c r="AQ894" s="141"/>
      <c r="AR894" s="141"/>
      <c r="AS894" s="141"/>
      <c r="AT894" s="141"/>
      <c r="AU894" s="141"/>
    </row>
    <row r="895" spans="3:64" x14ac:dyDescent="0.2">
      <c r="C895" s="26"/>
      <c r="D895" s="26"/>
      <c r="AA895" s="141"/>
      <c r="AB895" s="141"/>
      <c r="AC895" s="141"/>
      <c r="AD895" s="141"/>
      <c r="AE895" s="141"/>
      <c r="AG895" s="153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141"/>
      <c r="AX895" s="141"/>
      <c r="AY895" s="141"/>
      <c r="AZ895" s="141"/>
      <c r="BA895" s="141"/>
      <c r="BB895" s="141"/>
      <c r="BC895" s="141"/>
      <c r="BD895" s="141"/>
      <c r="BE895" s="141"/>
      <c r="BF895" s="141"/>
      <c r="BG895" s="141"/>
      <c r="BH895" s="141"/>
      <c r="BI895" s="141"/>
      <c r="BJ895" s="141"/>
      <c r="BK895" s="141"/>
      <c r="BL895" s="141"/>
    </row>
    <row r="896" spans="3:64" x14ac:dyDescent="0.2">
      <c r="C896" s="26"/>
      <c r="D896" s="26"/>
      <c r="AA896" s="141"/>
      <c r="AB896" s="141"/>
      <c r="AC896" s="141"/>
      <c r="AD896" s="141"/>
      <c r="AE896" s="141"/>
      <c r="AG896" s="153"/>
      <c r="AN896" s="141"/>
      <c r="AO896" s="141"/>
      <c r="AP896" s="141"/>
      <c r="AQ896" s="141"/>
      <c r="AR896" s="141"/>
      <c r="AS896" s="141"/>
      <c r="AT896" s="141"/>
      <c r="AU896" s="141"/>
    </row>
    <row r="897" spans="3:64" x14ac:dyDescent="0.2">
      <c r="C897" s="26"/>
      <c r="D897" s="26"/>
      <c r="AA897" s="141"/>
      <c r="AB897" s="141"/>
      <c r="AC897" s="141"/>
      <c r="AD897" s="141"/>
      <c r="AE897" s="141"/>
      <c r="AG897" s="153"/>
      <c r="AN897" s="141"/>
      <c r="AO897" s="141"/>
      <c r="AP897" s="141"/>
      <c r="AQ897" s="141"/>
      <c r="AR897" s="141"/>
      <c r="AS897" s="141"/>
      <c r="AT897" s="141"/>
      <c r="AU897" s="141"/>
    </row>
    <row r="898" spans="3:64" x14ac:dyDescent="0.2">
      <c r="C898" s="26"/>
      <c r="D898" s="26"/>
      <c r="AA898" s="141"/>
      <c r="AB898" s="141"/>
      <c r="AC898" s="141"/>
      <c r="AD898" s="141"/>
      <c r="AE898" s="141"/>
      <c r="AG898" s="153"/>
      <c r="AN898" s="141"/>
      <c r="AO898" s="141"/>
      <c r="AP898" s="141"/>
      <c r="AQ898" s="141"/>
      <c r="AR898" s="141"/>
      <c r="AS898" s="141"/>
      <c r="AT898" s="141"/>
      <c r="AU898" s="141"/>
    </row>
    <row r="899" spans="3:64" x14ac:dyDescent="0.2">
      <c r="C899" s="26"/>
      <c r="D899" s="26"/>
      <c r="AA899" s="141"/>
      <c r="AB899" s="141"/>
      <c r="AC899" s="141"/>
      <c r="AD899" s="141"/>
      <c r="AE899" s="141"/>
      <c r="AG899" s="153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141"/>
      <c r="AX899" s="141"/>
      <c r="AY899" s="141"/>
      <c r="AZ899" s="141"/>
      <c r="BA899" s="141"/>
      <c r="BB899" s="141"/>
      <c r="BC899" s="141"/>
      <c r="BD899" s="141"/>
      <c r="BE899" s="141"/>
      <c r="BF899" s="141"/>
      <c r="BG899" s="141"/>
      <c r="BH899" s="141"/>
      <c r="BI899" s="141"/>
      <c r="BJ899" s="141"/>
      <c r="BK899" s="141"/>
      <c r="BL899" s="141"/>
    </row>
    <row r="900" spans="3:64" x14ac:dyDescent="0.2">
      <c r="C900" s="26"/>
      <c r="D900" s="26"/>
      <c r="AA900" s="141"/>
      <c r="AB900" s="141"/>
      <c r="AC900" s="141"/>
      <c r="AD900" s="141"/>
      <c r="AE900" s="141"/>
      <c r="AG900" s="153"/>
      <c r="AN900" s="141"/>
      <c r="AO900" s="141"/>
      <c r="AP900" s="141"/>
      <c r="AQ900" s="141"/>
      <c r="AR900" s="141"/>
      <c r="AS900" s="141"/>
      <c r="AT900" s="141"/>
      <c r="AU900" s="141"/>
    </row>
    <row r="901" spans="3:64" x14ac:dyDescent="0.2">
      <c r="C901" s="26"/>
      <c r="D901" s="26"/>
      <c r="AA901" s="141"/>
      <c r="AB901" s="141"/>
      <c r="AC901" s="141"/>
      <c r="AD901" s="141"/>
      <c r="AE901" s="141"/>
      <c r="AG901" s="153"/>
      <c r="AN901" s="141"/>
      <c r="AO901" s="141"/>
      <c r="AP901" s="141"/>
      <c r="AQ901" s="141"/>
      <c r="AR901" s="141"/>
      <c r="AS901" s="141"/>
      <c r="AT901" s="141"/>
      <c r="AU901" s="141"/>
    </row>
    <row r="902" spans="3:64" x14ac:dyDescent="0.2">
      <c r="C902" s="26"/>
      <c r="D902" s="26"/>
      <c r="AA902" s="141"/>
      <c r="AB902" s="141"/>
      <c r="AC902" s="141"/>
      <c r="AD902" s="141"/>
      <c r="AE902" s="141"/>
      <c r="AG902" s="153"/>
      <c r="AN902" s="141"/>
      <c r="AO902" s="141"/>
      <c r="AP902" s="141"/>
      <c r="AQ902" s="141"/>
      <c r="AR902" s="141"/>
      <c r="AS902" s="141"/>
      <c r="AT902" s="141"/>
      <c r="AU902" s="141"/>
    </row>
    <row r="903" spans="3:64" x14ac:dyDescent="0.2">
      <c r="C903" s="26"/>
      <c r="D903" s="26"/>
      <c r="AA903" s="141"/>
      <c r="AB903" s="141"/>
      <c r="AC903" s="141"/>
      <c r="AD903" s="141"/>
      <c r="AE903" s="141"/>
      <c r="AG903" s="153"/>
      <c r="AN903" s="141"/>
      <c r="AO903" s="141"/>
      <c r="AP903" s="141"/>
      <c r="AQ903" s="141"/>
      <c r="AR903" s="141"/>
      <c r="AS903" s="141"/>
      <c r="AT903" s="141"/>
      <c r="AU903" s="141"/>
    </row>
    <row r="904" spans="3:64" x14ac:dyDescent="0.2">
      <c r="C904" s="26"/>
      <c r="D904" s="26"/>
      <c r="AA904" s="141"/>
      <c r="AB904" s="141"/>
      <c r="AC904" s="141"/>
      <c r="AD904" s="141"/>
      <c r="AE904" s="141"/>
      <c r="AG904" s="153"/>
      <c r="AN904" s="141"/>
      <c r="AO904" s="141"/>
      <c r="AP904" s="141"/>
      <c r="AQ904" s="141"/>
      <c r="AR904" s="141"/>
      <c r="AS904" s="141"/>
      <c r="AT904" s="141"/>
      <c r="AU904" s="141"/>
    </row>
    <row r="905" spans="3:64" x14ac:dyDescent="0.2">
      <c r="C905" s="26"/>
      <c r="D905" s="26"/>
      <c r="AA905" s="141"/>
      <c r="AB905" s="141"/>
      <c r="AC905" s="141"/>
      <c r="AD905" s="141"/>
      <c r="AE905" s="141"/>
      <c r="AG905" s="153"/>
      <c r="AN905" s="141"/>
      <c r="AO905" s="141"/>
      <c r="AP905" s="141"/>
      <c r="AQ905" s="141"/>
      <c r="AR905" s="141"/>
      <c r="AS905" s="141"/>
      <c r="AT905" s="141"/>
      <c r="AU905" s="141"/>
    </row>
    <row r="906" spans="3:64" x14ac:dyDescent="0.2">
      <c r="C906" s="26"/>
      <c r="D906" s="26"/>
      <c r="AA906" s="141"/>
      <c r="AB906" s="141"/>
      <c r="AC906" s="141"/>
      <c r="AD906" s="141"/>
      <c r="AE906" s="141"/>
      <c r="AG906" s="153"/>
      <c r="AN906" s="141"/>
      <c r="AO906" s="141"/>
      <c r="AP906" s="141"/>
      <c r="AQ906" s="141"/>
      <c r="AR906" s="141"/>
      <c r="AS906" s="141"/>
      <c r="AT906" s="141"/>
      <c r="AU906" s="141"/>
    </row>
    <row r="907" spans="3:64" x14ac:dyDescent="0.2">
      <c r="C907" s="26"/>
      <c r="D907" s="26"/>
      <c r="AA907" s="141"/>
      <c r="AB907" s="141"/>
      <c r="AC907" s="141"/>
      <c r="AD907" s="141"/>
      <c r="AE907" s="141"/>
      <c r="AG907" s="153"/>
      <c r="AN907" s="141"/>
      <c r="AO907" s="141"/>
      <c r="AP907" s="141"/>
      <c r="AQ907" s="141"/>
      <c r="AR907" s="141"/>
      <c r="AS907" s="141"/>
      <c r="AT907" s="141"/>
      <c r="AU907" s="141"/>
    </row>
    <row r="908" spans="3:64" x14ac:dyDescent="0.2">
      <c r="C908" s="26"/>
      <c r="D908" s="26"/>
      <c r="AA908" s="141"/>
      <c r="AB908" s="141"/>
      <c r="AC908" s="141"/>
      <c r="AD908" s="141"/>
      <c r="AE908" s="141"/>
      <c r="AG908" s="153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141"/>
      <c r="AX908" s="141"/>
      <c r="AY908" s="141"/>
      <c r="AZ908" s="141"/>
      <c r="BA908" s="141"/>
      <c r="BB908" s="141"/>
      <c r="BC908" s="141"/>
      <c r="BD908" s="141"/>
      <c r="BE908" s="141"/>
      <c r="BF908" s="141"/>
      <c r="BG908" s="141"/>
      <c r="BH908" s="141"/>
      <c r="BI908" s="141"/>
      <c r="BJ908" s="141"/>
      <c r="BK908" s="141"/>
      <c r="BL908" s="141"/>
    </row>
    <row r="909" spans="3:64" x14ac:dyDescent="0.2">
      <c r="C909" s="26"/>
      <c r="D909" s="26"/>
      <c r="AA909" s="141"/>
      <c r="AB909" s="141"/>
      <c r="AC909" s="141"/>
      <c r="AD909" s="141"/>
      <c r="AE909" s="141"/>
      <c r="AG909" s="153"/>
      <c r="AN909" s="141"/>
      <c r="AO909" s="141"/>
      <c r="AP909" s="141"/>
      <c r="AQ909" s="141"/>
      <c r="AR909" s="141"/>
      <c r="AS909" s="141"/>
      <c r="AT909" s="141"/>
      <c r="AU909" s="141"/>
    </row>
    <row r="910" spans="3:64" x14ac:dyDescent="0.2">
      <c r="C910" s="26"/>
      <c r="D910" s="26"/>
      <c r="AA910" s="141"/>
      <c r="AB910" s="141"/>
      <c r="AC910" s="141"/>
      <c r="AD910" s="141"/>
      <c r="AE910" s="141"/>
      <c r="AG910" s="153"/>
      <c r="AN910" s="141"/>
      <c r="AO910" s="141"/>
      <c r="AP910" s="141"/>
      <c r="AQ910" s="141"/>
      <c r="AR910" s="141"/>
      <c r="AS910" s="141"/>
      <c r="AT910" s="141"/>
      <c r="AU910" s="141"/>
    </row>
    <row r="911" spans="3:64" x14ac:dyDescent="0.2">
      <c r="C911" s="26"/>
      <c r="D911" s="26"/>
      <c r="AA911" s="141"/>
      <c r="AB911" s="141"/>
      <c r="AC911" s="141"/>
      <c r="AD911" s="141"/>
      <c r="AE911" s="141"/>
      <c r="AG911" s="153"/>
      <c r="AN911" s="141"/>
      <c r="AO911" s="141"/>
      <c r="AP911" s="141"/>
      <c r="AQ911" s="141"/>
      <c r="AR911" s="141"/>
      <c r="AS911" s="141"/>
      <c r="AT911" s="141"/>
      <c r="AU911" s="141"/>
    </row>
    <row r="912" spans="3:64" x14ac:dyDescent="0.2">
      <c r="C912" s="26"/>
      <c r="D912" s="26"/>
      <c r="AA912" s="141"/>
      <c r="AB912" s="141"/>
      <c r="AC912" s="141"/>
      <c r="AD912" s="141"/>
      <c r="AE912" s="141"/>
      <c r="AG912" s="153"/>
      <c r="AN912" s="141"/>
      <c r="AO912" s="141"/>
      <c r="AP912" s="141"/>
      <c r="AQ912" s="141"/>
      <c r="AR912" s="141"/>
      <c r="AS912" s="141"/>
      <c r="AT912" s="141"/>
      <c r="AU912" s="141"/>
    </row>
    <row r="913" spans="3:64" x14ac:dyDescent="0.2">
      <c r="C913" s="26"/>
      <c r="D913" s="26"/>
      <c r="AA913" s="141"/>
      <c r="AB913" s="141"/>
      <c r="AC913" s="141"/>
      <c r="AD913" s="141"/>
      <c r="AE913" s="141"/>
      <c r="AG913" s="153"/>
      <c r="AN913" s="141"/>
      <c r="AO913" s="141"/>
      <c r="AP913" s="141"/>
      <c r="AQ913" s="141"/>
      <c r="AR913" s="141"/>
      <c r="AS913" s="141"/>
      <c r="AT913" s="141"/>
      <c r="AU913" s="141"/>
    </row>
    <row r="914" spans="3:64" x14ac:dyDescent="0.2">
      <c r="C914" s="26"/>
      <c r="D914" s="26"/>
      <c r="AA914" s="141"/>
      <c r="AB914" s="141"/>
      <c r="AC914" s="141"/>
      <c r="AD914" s="141"/>
      <c r="AE914" s="141"/>
      <c r="AG914" s="153"/>
      <c r="AN914" s="141"/>
      <c r="AO914" s="141"/>
      <c r="AP914" s="141"/>
      <c r="AQ914" s="141"/>
      <c r="AR914" s="141"/>
      <c r="AS914" s="141"/>
      <c r="AT914" s="141"/>
      <c r="AU914" s="141"/>
    </row>
    <row r="915" spans="3:64" x14ac:dyDescent="0.2">
      <c r="C915" s="26"/>
      <c r="D915" s="26"/>
      <c r="AA915" s="141"/>
      <c r="AB915" s="141"/>
      <c r="AC915" s="141"/>
      <c r="AD915" s="141"/>
      <c r="AE915" s="141"/>
      <c r="AG915" s="153"/>
      <c r="AN915" s="141"/>
      <c r="AO915" s="141"/>
      <c r="AP915" s="141"/>
      <c r="AQ915" s="141"/>
      <c r="AR915" s="141"/>
      <c r="AS915" s="141"/>
      <c r="AT915" s="141"/>
      <c r="AU915" s="141"/>
    </row>
    <row r="916" spans="3:64" x14ac:dyDescent="0.2">
      <c r="C916" s="26"/>
      <c r="D916" s="26"/>
      <c r="AA916" s="141"/>
      <c r="AB916" s="141"/>
      <c r="AC916" s="141"/>
      <c r="AD916" s="141"/>
      <c r="AE916" s="141"/>
      <c r="AG916" s="153"/>
      <c r="AN916" s="141"/>
      <c r="AO916" s="141"/>
      <c r="AP916" s="141"/>
      <c r="AQ916" s="141"/>
      <c r="AR916" s="141"/>
      <c r="AS916" s="141"/>
      <c r="AT916" s="141"/>
      <c r="AU916" s="141"/>
    </row>
    <row r="917" spans="3:64" x14ac:dyDescent="0.2">
      <c r="C917" s="26"/>
      <c r="D917" s="26"/>
      <c r="AA917" s="141"/>
      <c r="AB917" s="141"/>
      <c r="AC917" s="141"/>
      <c r="AD917" s="141"/>
      <c r="AE917" s="141"/>
      <c r="AG917" s="153"/>
      <c r="AN917" s="141"/>
      <c r="AO917" s="141"/>
      <c r="AP917" s="141"/>
      <c r="AQ917" s="141"/>
      <c r="AR917" s="141"/>
      <c r="AS917" s="141"/>
      <c r="AT917" s="141"/>
      <c r="AU917" s="141"/>
    </row>
    <row r="918" spans="3:64" x14ac:dyDescent="0.2">
      <c r="C918" s="26"/>
      <c r="D918" s="26"/>
      <c r="AA918" s="141"/>
      <c r="AB918" s="141"/>
      <c r="AC918" s="141"/>
      <c r="AD918" s="141"/>
      <c r="AE918" s="141"/>
      <c r="AG918" s="153"/>
      <c r="AN918" s="141"/>
      <c r="AO918" s="141"/>
      <c r="AP918" s="141"/>
      <c r="AQ918" s="141"/>
      <c r="AR918" s="141"/>
      <c r="AS918" s="141"/>
      <c r="AT918" s="141"/>
      <c r="AU918" s="141"/>
    </row>
    <row r="919" spans="3:64" x14ac:dyDescent="0.2">
      <c r="C919" s="26"/>
      <c r="D919" s="26"/>
      <c r="AA919" s="141"/>
      <c r="AB919" s="141"/>
      <c r="AC919" s="141"/>
      <c r="AD919" s="141"/>
      <c r="AE919" s="141"/>
      <c r="AG919" s="153"/>
      <c r="AN919" s="141"/>
      <c r="AO919" s="141"/>
      <c r="AP919" s="141"/>
      <c r="AQ919" s="141"/>
      <c r="AR919" s="141"/>
      <c r="AS919" s="141"/>
      <c r="AT919" s="141"/>
      <c r="AU919" s="141"/>
    </row>
    <row r="920" spans="3:64" x14ac:dyDescent="0.2">
      <c r="C920" s="26"/>
      <c r="D920" s="26"/>
      <c r="AA920" s="141"/>
      <c r="AB920" s="141"/>
      <c r="AC920" s="141"/>
      <c r="AD920" s="141"/>
      <c r="AE920" s="141"/>
      <c r="AG920" s="153"/>
      <c r="AN920" s="141"/>
      <c r="AO920" s="141"/>
      <c r="AP920" s="141"/>
      <c r="AQ920" s="141"/>
      <c r="AR920" s="141"/>
      <c r="AS920" s="141"/>
      <c r="AT920" s="141"/>
      <c r="AU920" s="141"/>
    </row>
    <row r="921" spans="3:64" x14ac:dyDescent="0.2">
      <c r="C921" s="26"/>
      <c r="D921" s="26"/>
      <c r="AA921" s="141"/>
      <c r="AB921" s="141"/>
      <c r="AC921" s="141"/>
      <c r="AD921" s="141"/>
      <c r="AE921" s="141"/>
      <c r="AG921" s="153"/>
      <c r="AN921" s="141"/>
      <c r="AO921" s="141"/>
      <c r="AP921" s="141"/>
      <c r="AQ921" s="141"/>
      <c r="AR921" s="141"/>
      <c r="AS921" s="141"/>
      <c r="AT921" s="141"/>
      <c r="AU921" s="141"/>
    </row>
    <row r="922" spans="3:64" x14ac:dyDescent="0.2">
      <c r="C922" s="26"/>
      <c r="D922" s="26"/>
      <c r="AA922" s="141"/>
      <c r="AB922" s="141"/>
      <c r="AC922" s="141"/>
      <c r="AD922" s="141"/>
      <c r="AE922" s="141"/>
      <c r="AG922" s="153"/>
      <c r="AN922" s="141"/>
      <c r="AO922" s="141"/>
      <c r="AP922" s="141"/>
      <c r="AQ922" s="141"/>
      <c r="AR922" s="141"/>
      <c r="AS922" s="141"/>
      <c r="AT922" s="141"/>
      <c r="AU922" s="141"/>
    </row>
    <row r="923" spans="3:64" x14ac:dyDescent="0.2">
      <c r="C923" s="26"/>
      <c r="D923" s="26"/>
      <c r="AA923" s="141"/>
      <c r="AB923" s="141"/>
      <c r="AC923" s="141"/>
      <c r="AD923" s="141"/>
      <c r="AE923" s="141"/>
      <c r="AG923" s="153"/>
      <c r="AN923" s="141"/>
      <c r="AO923" s="141"/>
      <c r="AP923" s="141"/>
      <c r="AQ923" s="141"/>
      <c r="AR923" s="141"/>
      <c r="AS923" s="141"/>
      <c r="AT923" s="141"/>
      <c r="AU923" s="141"/>
    </row>
    <row r="924" spans="3:64" x14ac:dyDescent="0.2">
      <c r="C924" s="26"/>
      <c r="D924" s="26"/>
      <c r="AA924" s="141"/>
      <c r="AB924" s="141"/>
      <c r="AC924" s="141"/>
      <c r="AD924" s="141"/>
      <c r="AE924" s="141"/>
      <c r="AG924" s="153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141"/>
      <c r="AX924" s="141"/>
      <c r="AY924" s="141"/>
      <c r="AZ924" s="141"/>
      <c r="BA924" s="141"/>
      <c r="BB924" s="141"/>
      <c r="BC924" s="141"/>
      <c r="BD924" s="141"/>
      <c r="BE924" s="141"/>
      <c r="BF924" s="141"/>
      <c r="BG924" s="141"/>
      <c r="BH924" s="141"/>
      <c r="BI924" s="141"/>
      <c r="BJ924" s="141"/>
      <c r="BK924" s="141"/>
      <c r="BL924" s="141"/>
    </row>
    <row r="925" spans="3:64" x14ac:dyDescent="0.2">
      <c r="C925" s="26"/>
      <c r="D925" s="26"/>
      <c r="AA925" s="141"/>
      <c r="AB925" s="141"/>
      <c r="AC925" s="141"/>
      <c r="AD925" s="141"/>
      <c r="AE925" s="141"/>
      <c r="AG925" s="153"/>
      <c r="AN925" s="141"/>
      <c r="AO925" s="141"/>
      <c r="AP925" s="141"/>
      <c r="AQ925" s="141"/>
      <c r="AR925" s="141"/>
      <c r="AS925" s="141"/>
      <c r="AT925" s="141"/>
      <c r="AU925" s="141"/>
    </row>
    <row r="926" spans="3:64" x14ac:dyDescent="0.2">
      <c r="C926" s="26"/>
      <c r="D926" s="26"/>
      <c r="AA926" s="141"/>
      <c r="AB926" s="141"/>
      <c r="AC926" s="141"/>
      <c r="AD926" s="141"/>
      <c r="AE926" s="141"/>
      <c r="AG926" s="153"/>
      <c r="AN926" s="141"/>
      <c r="AO926" s="141"/>
      <c r="AP926" s="141"/>
      <c r="AQ926" s="141"/>
      <c r="AR926" s="141"/>
      <c r="AS926" s="141"/>
      <c r="AT926" s="141"/>
      <c r="AU926" s="141"/>
    </row>
    <row r="927" spans="3:64" x14ac:dyDescent="0.2">
      <c r="C927" s="26"/>
      <c r="D927" s="26"/>
      <c r="AA927" s="141"/>
      <c r="AB927" s="141"/>
      <c r="AC927" s="141"/>
      <c r="AD927" s="141"/>
      <c r="AE927" s="141"/>
      <c r="AG927" s="153"/>
      <c r="AN927" s="141"/>
      <c r="AO927" s="141"/>
      <c r="AP927" s="141"/>
      <c r="AQ927" s="141"/>
      <c r="AR927" s="141"/>
      <c r="AS927" s="141"/>
      <c r="AT927" s="141"/>
      <c r="AU927" s="141"/>
    </row>
    <row r="928" spans="3:64" x14ac:dyDescent="0.2">
      <c r="C928" s="26"/>
      <c r="D928" s="26"/>
      <c r="AA928" s="141"/>
      <c r="AB928" s="141"/>
      <c r="AC928" s="141"/>
      <c r="AD928" s="141"/>
      <c r="AE928" s="141"/>
      <c r="AG928" s="153"/>
      <c r="AN928" s="141"/>
      <c r="AO928" s="141"/>
      <c r="AP928" s="141"/>
      <c r="AQ928" s="141"/>
      <c r="AR928" s="141"/>
      <c r="AS928" s="141"/>
      <c r="AT928" s="141"/>
      <c r="AU928" s="141"/>
    </row>
    <row r="929" spans="3:64" x14ac:dyDescent="0.2">
      <c r="C929" s="26"/>
      <c r="D929" s="26"/>
      <c r="AA929" s="141"/>
      <c r="AB929" s="141"/>
      <c r="AC929" s="141"/>
      <c r="AD929" s="141"/>
      <c r="AE929" s="141"/>
      <c r="AG929" s="153"/>
      <c r="AN929" s="141"/>
      <c r="AO929" s="141"/>
      <c r="AP929" s="141"/>
      <c r="AQ929" s="141"/>
      <c r="AR929" s="141"/>
      <c r="AS929" s="141"/>
      <c r="AT929" s="141"/>
      <c r="AU929" s="141"/>
    </row>
    <row r="930" spans="3:64" x14ac:dyDescent="0.2">
      <c r="C930" s="26"/>
      <c r="D930" s="26"/>
      <c r="AA930" s="141"/>
      <c r="AB930" s="141"/>
      <c r="AC930" s="141"/>
      <c r="AD930" s="141"/>
      <c r="AE930" s="141"/>
      <c r="AG930" s="153"/>
      <c r="AN930" s="141"/>
      <c r="AO930" s="141"/>
      <c r="AP930" s="141"/>
      <c r="AQ930" s="141"/>
      <c r="AR930" s="141"/>
      <c r="AS930" s="141"/>
      <c r="AT930" s="141"/>
      <c r="AU930" s="141"/>
    </row>
    <row r="931" spans="3:64" x14ac:dyDescent="0.2">
      <c r="C931" s="26"/>
      <c r="D931" s="26"/>
      <c r="AA931" s="141"/>
      <c r="AB931" s="141"/>
      <c r="AC931" s="141"/>
      <c r="AD931" s="141"/>
      <c r="AE931" s="141"/>
      <c r="AG931" s="153"/>
      <c r="AN931" s="141"/>
      <c r="AO931" s="141"/>
      <c r="AP931" s="141"/>
      <c r="AQ931" s="141"/>
      <c r="AR931" s="141"/>
      <c r="AS931" s="141"/>
      <c r="AT931" s="141"/>
      <c r="AU931" s="141"/>
      <c r="AV931" s="141"/>
      <c r="AW931" s="141"/>
      <c r="AX931" s="141"/>
      <c r="AY931" s="141"/>
      <c r="AZ931" s="141"/>
      <c r="BA931" s="141"/>
      <c r="BB931" s="141"/>
      <c r="BC931" s="141"/>
      <c r="BD931" s="141"/>
      <c r="BE931" s="141"/>
      <c r="BF931" s="141"/>
      <c r="BG931" s="141"/>
      <c r="BH931" s="141"/>
      <c r="BI931" s="141"/>
      <c r="BJ931" s="141"/>
      <c r="BK931" s="141"/>
      <c r="BL931" s="141"/>
    </row>
    <row r="932" spans="3:64" x14ac:dyDescent="0.2">
      <c r="C932" s="26"/>
      <c r="D932" s="26"/>
      <c r="AA932" s="141"/>
      <c r="AB932" s="141"/>
      <c r="AC932" s="141"/>
      <c r="AD932" s="141"/>
      <c r="AE932" s="141"/>
      <c r="AG932" s="153"/>
      <c r="AN932" s="141"/>
      <c r="AO932" s="141"/>
      <c r="AP932" s="141"/>
      <c r="AQ932" s="141"/>
      <c r="AR932" s="141"/>
      <c r="AS932" s="141"/>
      <c r="AT932" s="141"/>
      <c r="AU932" s="141"/>
    </row>
    <row r="933" spans="3:64" x14ac:dyDescent="0.2">
      <c r="C933" s="26"/>
      <c r="D933" s="26"/>
      <c r="AA933" s="141"/>
      <c r="AB933" s="141"/>
      <c r="AC933" s="141"/>
      <c r="AD933" s="141"/>
      <c r="AE933" s="141"/>
      <c r="AG933" s="153"/>
      <c r="AN933" s="141"/>
      <c r="AO933" s="141"/>
      <c r="AP933" s="141"/>
      <c r="AQ933" s="141"/>
      <c r="AR933" s="141"/>
      <c r="AS933" s="141"/>
      <c r="AT933" s="141"/>
      <c r="AU933" s="141"/>
    </row>
    <row r="934" spans="3:64" x14ac:dyDescent="0.2">
      <c r="C934" s="26"/>
      <c r="D934" s="26"/>
      <c r="AA934" s="141"/>
      <c r="AB934" s="141"/>
      <c r="AC934" s="141"/>
      <c r="AD934" s="141"/>
      <c r="AE934" s="141"/>
      <c r="AG934" s="153"/>
      <c r="AN934" s="141"/>
      <c r="AO934" s="141"/>
      <c r="AP934" s="141"/>
      <c r="AQ934" s="141"/>
      <c r="AR934" s="141"/>
      <c r="AS934" s="141"/>
      <c r="AT934" s="141"/>
      <c r="AU934" s="141"/>
    </row>
    <row r="935" spans="3:64" x14ac:dyDescent="0.2">
      <c r="C935" s="26"/>
      <c r="D935" s="26"/>
      <c r="AA935" s="141"/>
      <c r="AB935" s="141"/>
      <c r="AC935" s="141"/>
      <c r="AD935" s="141"/>
      <c r="AE935" s="141"/>
      <c r="AG935" s="153"/>
      <c r="AN935" s="141"/>
      <c r="AO935" s="141"/>
      <c r="AP935" s="141"/>
      <c r="AQ935" s="141"/>
      <c r="AR935" s="141"/>
      <c r="AS935" s="141"/>
      <c r="AT935" s="141"/>
      <c r="AU935" s="141"/>
    </row>
    <row r="936" spans="3:64" x14ac:dyDescent="0.2">
      <c r="C936" s="26"/>
      <c r="D936" s="26"/>
      <c r="AA936" s="141"/>
      <c r="AB936" s="141"/>
      <c r="AC936" s="141"/>
      <c r="AD936" s="141"/>
      <c r="AE936" s="141"/>
      <c r="AG936" s="153"/>
      <c r="AN936" s="141"/>
      <c r="AO936" s="141"/>
      <c r="AP936" s="141"/>
      <c r="AQ936" s="141"/>
      <c r="AR936" s="141"/>
      <c r="AS936" s="141"/>
      <c r="AT936" s="141"/>
      <c r="AU936" s="141"/>
    </row>
    <row r="937" spans="3:64" x14ac:dyDescent="0.2">
      <c r="C937" s="26"/>
      <c r="D937" s="26"/>
      <c r="AA937" s="141"/>
      <c r="AB937" s="141"/>
      <c r="AC937" s="141"/>
      <c r="AD937" s="141"/>
      <c r="AE937" s="141"/>
      <c r="AG937" s="153"/>
      <c r="AN937" s="141"/>
      <c r="AO937" s="141"/>
      <c r="AP937" s="141"/>
      <c r="AQ937" s="141"/>
      <c r="AR937" s="141"/>
      <c r="AS937" s="141"/>
      <c r="AT937" s="141"/>
      <c r="AU937" s="141"/>
      <c r="AV937" s="141"/>
      <c r="AW937" s="141"/>
      <c r="AX937" s="141"/>
      <c r="AY937" s="141"/>
      <c r="AZ937" s="141"/>
      <c r="BA937" s="141"/>
      <c r="BB937" s="141"/>
      <c r="BC937" s="141"/>
      <c r="BD937" s="141"/>
      <c r="BE937" s="141"/>
      <c r="BF937" s="141"/>
      <c r="BG937" s="141"/>
      <c r="BH937" s="141"/>
      <c r="BI937" s="141"/>
      <c r="BJ937" s="141"/>
      <c r="BK937" s="141"/>
      <c r="BL937" s="141"/>
    </row>
    <row r="938" spans="3:64" x14ac:dyDescent="0.2">
      <c r="C938" s="26"/>
      <c r="D938" s="26"/>
      <c r="AA938" s="141"/>
      <c r="AB938" s="141"/>
      <c r="AC938" s="141"/>
      <c r="AD938" s="141"/>
      <c r="AE938" s="141"/>
      <c r="AG938" s="153"/>
      <c r="AN938" s="141"/>
      <c r="AO938" s="141"/>
      <c r="AP938" s="141"/>
      <c r="AQ938" s="141"/>
      <c r="AR938" s="141"/>
      <c r="AS938" s="141"/>
      <c r="AT938" s="141"/>
      <c r="AU938" s="141"/>
    </row>
    <row r="939" spans="3:64" x14ac:dyDescent="0.2">
      <c r="C939" s="26"/>
      <c r="D939" s="26"/>
      <c r="AA939" s="141"/>
      <c r="AB939" s="141"/>
      <c r="AC939" s="141"/>
      <c r="AD939" s="141"/>
      <c r="AE939" s="141"/>
      <c r="AG939" s="153"/>
      <c r="AN939" s="141"/>
      <c r="AO939" s="141"/>
      <c r="AP939" s="141"/>
      <c r="AQ939" s="141"/>
      <c r="AR939" s="141"/>
      <c r="AS939" s="141"/>
      <c r="AT939" s="141"/>
      <c r="AU939" s="141"/>
      <c r="AV939" s="141"/>
      <c r="AW939" s="141"/>
      <c r="AX939" s="141"/>
      <c r="AY939" s="141"/>
      <c r="AZ939" s="141"/>
      <c r="BA939" s="141"/>
      <c r="BB939" s="141"/>
      <c r="BC939" s="141"/>
      <c r="BD939" s="141"/>
      <c r="BE939" s="141"/>
      <c r="BF939" s="141"/>
      <c r="BG939" s="141"/>
      <c r="BH939" s="141"/>
      <c r="BI939" s="141"/>
      <c r="BJ939" s="141"/>
      <c r="BK939" s="141"/>
      <c r="BL939" s="141"/>
    </row>
    <row r="940" spans="3:64" x14ac:dyDescent="0.2">
      <c r="C940" s="26"/>
      <c r="D940" s="26"/>
      <c r="AA940" s="141"/>
      <c r="AB940" s="141"/>
      <c r="AC940" s="141"/>
      <c r="AD940" s="141"/>
      <c r="AE940" s="141"/>
      <c r="AG940" s="153"/>
      <c r="AN940" s="141"/>
      <c r="AO940" s="141"/>
      <c r="AP940" s="141"/>
      <c r="AQ940" s="141"/>
      <c r="AR940" s="141"/>
      <c r="AS940" s="141"/>
      <c r="AT940" s="141"/>
      <c r="AU940" s="141"/>
    </row>
    <row r="941" spans="3:64" x14ac:dyDescent="0.2">
      <c r="C941" s="26"/>
      <c r="D941" s="26"/>
      <c r="AA941" s="141"/>
      <c r="AB941" s="141"/>
      <c r="AC941" s="141"/>
      <c r="AD941" s="141"/>
      <c r="AE941" s="141"/>
      <c r="AG941" s="153"/>
      <c r="AN941" s="141"/>
      <c r="AO941" s="141"/>
      <c r="AP941" s="141"/>
      <c r="AQ941" s="141"/>
      <c r="AR941" s="141"/>
      <c r="AS941" s="141"/>
      <c r="AT941" s="141"/>
      <c r="AU941" s="141"/>
      <c r="AV941" s="141"/>
    </row>
    <row r="942" spans="3:64" x14ac:dyDescent="0.2">
      <c r="C942" s="26"/>
      <c r="D942" s="26"/>
      <c r="AA942" s="141"/>
      <c r="AB942" s="141"/>
      <c r="AC942" s="141"/>
      <c r="AD942" s="141"/>
      <c r="AE942" s="141"/>
      <c r="AG942" s="153"/>
      <c r="AN942" s="141"/>
      <c r="AO942" s="141"/>
      <c r="AP942" s="141"/>
      <c r="AQ942" s="141"/>
      <c r="AR942" s="141"/>
      <c r="AS942" s="141"/>
      <c r="AT942" s="141"/>
      <c r="AU942" s="141"/>
    </row>
    <row r="943" spans="3:64" x14ac:dyDescent="0.2">
      <c r="C943" s="26"/>
      <c r="D943" s="26"/>
      <c r="AA943" s="141"/>
      <c r="AB943" s="141"/>
      <c r="AC943" s="141"/>
      <c r="AD943" s="141"/>
      <c r="AE943" s="141"/>
      <c r="AG943" s="153"/>
      <c r="AN943" s="141"/>
      <c r="AO943" s="141"/>
      <c r="AP943" s="141"/>
      <c r="AQ943" s="141"/>
      <c r="AR943" s="141"/>
      <c r="AS943" s="141"/>
      <c r="AT943" s="141"/>
      <c r="AU943" s="141"/>
    </row>
    <row r="944" spans="3:64" x14ac:dyDescent="0.2">
      <c r="C944" s="26"/>
      <c r="D944" s="26"/>
      <c r="AA944" s="141"/>
      <c r="AB944" s="141"/>
      <c r="AC944" s="141"/>
      <c r="AD944" s="141"/>
      <c r="AE944" s="141"/>
      <c r="AG944" s="153"/>
      <c r="AN944" s="141"/>
      <c r="AO944" s="141"/>
      <c r="AP944" s="141"/>
      <c r="AQ944" s="141"/>
      <c r="AR944" s="141"/>
      <c r="AS944" s="141"/>
      <c r="AT944" s="141"/>
      <c r="AU944" s="141"/>
    </row>
    <row r="945" spans="3:48" x14ac:dyDescent="0.2">
      <c r="C945" s="26"/>
      <c r="D945" s="26"/>
      <c r="AA945" s="141"/>
      <c r="AB945" s="141"/>
      <c r="AC945" s="141"/>
      <c r="AD945" s="141"/>
      <c r="AE945" s="141"/>
      <c r="AG945" s="153"/>
      <c r="AN945" s="141"/>
      <c r="AO945" s="141"/>
      <c r="AP945" s="141"/>
      <c r="AQ945" s="141"/>
      <c r="AR945" s="141"/>
      <c r="AS945" s="141"/>
      <c r="AT945" s="141"/>
      <c r="AU945" s="141"/>
    </row>
    <row r="946" spans="3:48" x14ac:dyDescent="0.2">
      <c r="C946" s="26"/>
      <c r="D946" s="26"/>
      <c r="AA946" s="141"/>
      <c r="AB946" s="141"/>
      <c r="AC946" s="141"/>
      <c r="AD946" s="141"/>
      <c r="AE946" s="141"/>
      <c r="AG946" s="153"/>
      <c r="AN946" s="141"/>
      <c r="AO946" s="141"/>
      <c r="AP946" s="141"/>
      <c r="AQ946" s="141"/>
      <c r="AR946" s="141"/>
      <c r="AS946" s="141"/>
      <c r="AT946" s="141"/>
      <c r="AU946" s="141"/>
    </row>
    <row r="947" spans="3:48" x14ac:dyDescent="0.2">
      <c r="C947" s="26"/>
      <c r="D947" s="26"/>
      <c r="AA947" s="141"/>
      <c r="AB947" s="141"/>
      <c r="AC947" s="141"/>
      <c r="AD947" s="141"/>
      <c r="AE947" s="141"/>
      <c r="AG947" s="153"/>
      <c r="AN947" s="141"/>
      <c r="AO947" s="141"/>
      <c r="AP947" s="141"/>
      <c r="AQ947" s="141"/>
      <c r="AR947" s="141"/>
      <c r="AS947" s="141"/>
      <c r="AT947" s="141"/>
      <c r="AU947" s="141"/>
      <c r="AV947" s="141"/>
    </row>
    <row r="948" spans="3:48" x14ac:dyDescent="0.2">
      <c r="C948" s="26"/>
      <c r="D948" s="26"/>
      <c r="AA948" s="141"/>
      <c r="AB948" s="141"/>
      <c r="AC948" s="141"/>
      <c r="AD948" s="141"/>
      <c r="AE948" s="141"/>
      <c r="AG948" s="153"/>
      <c r="AN948" s="141"/>
      <c r="AO948" s="141"/>
      <c r="AP948" s="141"/>
      <c r="AQ948" s="141"/>
      <c r="AR948" s="141"/>
      <c r="AS948" s="141"/>
      <c r="AT948" s="141"/>
      <c r="AU948" s="141"/>
    </row>
    <row r="949" spans="3:48" x14ac:dyDescent="0.2">
      <c r="C949" s="26"/>
      <c r="D949" s="26"/>
      <c r="AA949" s="141"/>
      <c r="AB949" s="141"/>
      <c r="AC949" s="141"/>
      <c r="AD949" s="141"/>
      <c r="AE949" s="141"/>
      <c r="AG949" s="153"/>
      <c r="AN949" s="141"/>
      <c r="AO949" s="141"/>
      <c r="AP949" s="141"/>
      <c r="AQ949" s="141"/>
      <c r="AR949" s="141"/>
      <c r="AS949" s="141"/>
      <c r="AT949" s="141"/>
      <c r="AU949" s="141"/>
    </row>
    <row r="950" spans="3:48" x14ac:dyDescent="0.2">
      <c r="C950" s="26"/>
      <c r="D950" s="26"/>
      <c r="AA950" s="141"/>
      <c r="AB950" s="141"/>
      <c r="AC950" s="141"/>
      <c r="AD950" s="141"/>
      <c r="AE950" s="141"/>
      <c r="AG950" s="153"/>
      <c r="AN950" s="141"/>
      <c r="AO950" s="141"/>
      <c r="AP950" s="141"/>
      <c r="AQ950" s="141"/>
      <c r="AR950" s="141"/>
      <c r="AS950" s="141"/>
      <c r="AT950" s="141"/>
      <c r="AU950" s="141"/>
    </row>
    <row r="951" spans="3:48" x14ac:dyDescent="0.2">
      <c r="C951" s="26"/>
      <c r="D951" s="26"/>
      <c r="AA951" s="141"/>
      <c r="AB951" s="141"/>
      <c r="AC951" s="141"/>
      <c r="AD951" s="141"/>
      <c r="AE951" s="141"/>
      <c r="AG951" s="153"/>
      <c r="AN951" s="141"/>
      <c r="AO951" s="141"/>
      <c r="AP951" s="141"/>
      <c r="AQ951" s="141"/>
      <c r="AR951" s="141"/>
      <c r="AS951" s="141"/>
      <c r="AT951" s="141"/>
      <c r="AU951" s="141"/>
    </row>
    <row r="952" spans="3:48" x14ac:dyDescent="0.2">
      <c r="C952" s="26"/>
      <c r="D952" s="26"/>
      <c r="AA952" s="141"/>
      <c r="AB952" s="141"/>
      <c r="AC952" s="141"/>
      <c r="AD952" s="141"/>
      <c r="AE952" s="141"/>
      <c r="AG952" s="153"/>
      <c r="AN952" s="141"/>
      <c r="AO952" s="141"/>
      <c r="AP952" s="141"/>
      <c r="AQ952" s="141"/>
      <c r="AR952" s="141"/>
      <c r="AS952" s="141"/>
      <c r="AT952" s="141"/>
      <c r="AU952" s="141"/>
    </row>
    <row r="953" spans="3:48" x14ac:dyDescent="0.2">
      <c r="C953" s="26"/>
      <c r="D953" s="26"/>
      <c r="AA953" s="141"/>
      <c r="AB953" s="141"/>
      <c r="AC953" s="141"/>
      <c r="AD953" s="141"/>
      <c r="AE953" s="141"/>
      <c r="AG953" s="153"/>
      <c r="AN953" s="141"/>
      <c r="AO953" s="141"/>
      <c r="AP953" s="141"/>
      <c r="AQ953" s="141"/>
      <c r="AR953" s="141"/>
      <c r="AS953" s="141"/>
      <c r="AT953" s="141"/>
      <c r="AU953" s="141"/>
    </row>
    <row r="954" spans="3:48" x14ac:dyDescent="0.2">
      <c r="C954" s="26"/>
      <c r="D954" s="26"/>
      <c r="AA954" s="141"/>
      <c r="AB954" s="141"/>
      <c r="AC954" s="141"/>
      <c r="AD954" s="141"/>
      <c r="AE954" s="141"/>
      <c r="AG954" s="153"/>
      <c r="AN954" s="141"/>
      <c r="AO954" s="141"/>
      <c r="AP954" s="141"/>
      <c r="AQ954" s="141"/>
      <c r="AR954" s="141"/>
      <c r="AS954" s="141"/>
      <c r="AT954" s="141"/>
      <c r="AU954" s="141"/>
    </row>
    <row r="955" spans="3:48" x14ac:dyDescent="0.2">
      <c r="C955" s="26"/>
      <c r="D955" s="26"/>
      <c r="AA955" s="141"/>
      <c r="AB955" s="141"/>
      <c r="AC955" s="141"/>
      <c r="AD955" s="141"/>
      <c r="AE955" s="141"/>
      <c r="AG955" s="153"/>
      <c r="AN955" s="141"/>
      <c r="AO955" s="141"/>
      <c r="AP955" s="141"/>
      <c r="AQ955" s="141"/>
      <c r="AR955" s="141"/>
      <c r="AS955" s="141"/>
      <c r="AT955" s="141"/>
      <c r="AU955" s="141"/>
    </row>
    <row r="956" spans="3:48" x14ac:dyDescent="0.2">
      <c r="C956" s="26"/>
      <c r="D956" s="26"/>
      <c r="AA956" s="141"/>
      <c r="AB956" s="141"/>
      <c r="AC956" s="141"/>
      <c r="AD956" s="141"/>
      <c r="AE956" s="141"/>
      <c r="AG956" s="153"/>
      <c r="AN956" s="141"/>
      <c r="AO956" s="141"/>
      <c r="AP956" s="141"/>
      <c r="AQ956" s="141"/>
      <c r="AR956" s="141"/>
      <c r="AS956" s="141"/>
      <c r="AT956" s="141"/>
      <c r="AU956" s="141"/>
    </row>
    <row r="957" spans="3:48" x14ac:dyDescent="0.2">
      <c r="C957" s="26"/>
      <c r="D957" s="26"/>
      <c r="AA957" s="141"/>
      <c r="AB957" s="141"/>
      <c r="AC957" s="141"/>
      <c r="AD957" s="141"/>
      <c r="AE957" s="141"/>
      <c r="AG957" s="153"/>
      <c r="AN957" s="141"/>
      <c r="AO957" s="141"/>
      <c r="AP957" s="141"/>
      <c r="AQ957" s="141"/>
      <c r="AR957" s="141"/>
      <c r="AS957" s="141"/>
      <c r="AT957" s="141"/>
      <c r="AU957" s="141"/>
    </row>
    <row r="958" spans="3:48" x14ac:dyDescent="0.2">
      <c r="C958" s="26"/>
      <c r="D958" s="26"/>
      <c r="AA958" s="141"/>
      <c r="AB958" s="141"/>
      <c r="AC958" s="141"/>
      <c r="AD958" s="141"/>
      <c r="AE958" s="141"/>
      <c r="AG958" s="153"/>
      <c r="AN958" s="141"/>
      <c r="AO958" s="141"/>
      <c r="AP958" s="141"/>
      <c r="AQ958" s="141"/>
      <c r="AR958" s="141"/>
      <c r="AS958" s="141"/>
      <c r="AT958" s="141"/>
      <c r="AU958" s="141"/>
      <c r="AV958" s="141"/>
    </row>
    <row r="959" spans="3:48" x14ac:dyDescent="0.2">
      <c r="C959" s="26"/>
      <c r="D959" s="26"/>
      <c r="AA959" s="141"/>
      <c r="AB959" s="141"/>
      <c r="AC959" s="141"/>
      <c r="AD959" s="141"/>
      <c r="AE959" s="141"/>
      <c r="AG959" s="153"/>
      <c r="AN959" s="141"/>
      <c r="AO959" s="141"/>
      <c r="AP959" s="141"/>
      <c r="AQ959" s="141"/>
      <c r="AR959" s="141"/>
      <c r="AS959" s="141"/>
      <c r="AT959" s="141"/>
      <c r="AU959" s="141"/>
    </row>
    <row r="960" spans="3:48" x14ac:dyDescent="0.2">
      <c r="C960" s="26"/>
      <c r="D960" s="26"/>
      <c r="AA960" s="141"/>
      <c r="AB960" s="141"/>
      <c r="AC960" s="141"/>
      <c r="AD960" s="141"/>
      <c r="AE960" s="141"/>
      <c r="AG960" s="153"/>
      <c r="AN960" s="141"/>
      <c r="AO960" s="141"/>
      <c r="AP960" s="141"/>
      <c r="AQ960" s="141"/>
      <c r="AR960" s="141"/>
      <c r="AS960" s="141"/>
      <c r="AT960" s="141"/>
      <c r="AU960" s="141"/>
    </row>
    <row r="961" spans="3:48" x14ac:dyDescent="0.2">
      <c r="C961" s="26"/>
      <c r="D961" s="26"/>
      <c r="AA961" s="141"/>
      <c r="AB961" s="141"/>
      <c r="AC961" s="141"/>
      <c r="AD961" s="141"/>
      <c r="AE961" s="141"/>
      <c r="AG961" s="153"/>
      <c r="AN961" s="141"/>
      <c r="AO961" s="141"/>
      <c r="AP961" s="141"/>
      <c r="AQ961" s="141"/>
      <c r="AR961" s="141"/>
      <c r="AS961" s="141"/>
      <c r="AT961" s="141"/>
      <c r="AU961" s="141"/>
    </row>
    <row r="962" spans="3:48" x14ac:dyDescent="0.2">
      <c r="C962" s="26"/>
      <c r="D962" s="26"/>
      <c r="AA962" s="141"/>
      <c r="AB962" s="141"/>
      <c r="AC962" s="141"/>
      <c r="AD962" s="141"/>
      <c r="AE962" s="141"/>
      <c r="AG962" s="153"/>
      <c r="AN962" s="141"/>
      <c r="AO962" s="141"/>
      <c r="AP962" s="141"/>
      <c r="AQ962" s="141"/>
      <c r="AR962" s="141"/>
      <c r="AS962" s="141"/>
      <c r="AT962" s="141"/>
      <c r="AU962" s="141"/>
    </row>
    <row r="963" spans="3:48" x14ac:dyDescent="0.2">
      <c r="C963" s="26"/>
      <c r="D963" s="26"/>
      <c r="AA963" s="141"/>
      <c r="AB963" s="141"/>
      <c r="AC963" s="141"/>
      <c r="AD963" s="141"/>
      <c r="AE963" s="141"/>
      <c r="AG963" s="153"/>
      <c r="AN963" s="141"/>
      <c r="AO963" s="141"/>
      <c r="AP963" s="141"/>
      <c r="AQ963" s="141"/>
      <c r="AR963" s="141"/>
      <c r="AS963" s="141"/>
      <c r="AT963" s="141"/>
      <c r="AU963" s="141"/>
    </row>
    <row r="964" spans="3:48" x14ac:dyDescent="0.2">
      <c r="C964" s="26"/>
      <c r="D964" s="26"/>
      <c r="AA964" s="141"/>
      <c r="AB964" s="141"/>
      <c r="AC964" s="141"/>
      <c r="AD964" s="141"/>
      <c r="AE964" s="141"/>
      <c r="AG964" s="153"/>
      <c r="AN964" s="141"/>
      <c r="AO964" s="141"/>
      <c r="AP964" s="141"/>
      <c r="AQ964" s="141"/>
      <c r="AR964" s="141"/>
      <c r="AS964" s="141"/>
      <c r="AT964" s="141"/>
      <c r="AU964" s="141"/>
      <c r="AV964" s="141"/>
    </row>
    <row r="965" spans="3:48" x14ac:dyDescent="0.2">
      <c r="C965" s="26"/>
      <c r="D965" s="26"/>
      <c r="AA965" s="141"/>
      <c r="AB965" s="141"/>
      <c r="AC965" s="141"/>
      <c r="AD965" s="141"/>
      <c r="AE965" s="141"/>
      <c r="AG965" s="153"/>
      <c r="AN965" s="141"/>
      <c r="AO965" s="141"/>
      <c r="AP965" s="141"/>
      <c r="AQ965" s="141"/>
      <c r="AR965" s="141"/>
      <c r="AS965" s="141"/>
      <c r="AT965" s="141"/>
      <c r="AU965" s="141"/>
    </row>
    <row r="966" spans="3:48" x14ac:dyDescent="0.2">
      <c r="C966" s="26"/>
      <c r="D966" s="26"/>
      <c r="AA966" s="141"/>
      <c r="AB966" s="141"/>
      <c r="AC966" s="141"/>
      <c r="AD966" s="141"/>
      <c r="AE966" s="141"/>
      <c r="AG966" s="153"/>
      <c r="AN966" s="141"/>
      <c r="AO966" s="141"/>
      <c r="AP966" s="141"/>
      <c r="AQ966" s="141"/>
      <c r="AR966" s="141"/>
      <c r="AS966" s="141"/>
      <c r="AT966" s="141"/>
      <c r="AU966" s="141"/>
    </row>
    <row r="967" spans="3:48" x14ac:dyDescent="0.2">
      <c r="C967" s="26"/>
      <c r="D967" s="26"/>
      <c r="AA967" s="141"/>
      <c r="AB967" s="141"/>
      <c r="AC967" s="141"/>
      <c r="AD967" s="141"/>
      <c r="AE967" s="141"/>
      <c r="AG967" s="153"/>
      <c r="AN967" s="141"/>
      <c r="AO967" s="141"/>
      <c r="AP967" s="141"/>
      <c r="AQ967" s="141"/>
      <c r="AR967" s="141"/>
      <c r="AS967" s="141"/>
      <c r="AT967" s="141"/>
      <c r="AU967" s="141"/>
    </row>
    <row r="968" spans="3:48" x14ac:dyDescent="0.2">
      <c r="C968" s="26"/>
      <c r="D968" s="26"/>
      <c r="AA968" s="141"/>
      <c r="AB968" s="141"/>
      <c r="AC968" s="141"/>
      <c r="AD968" s="141"/>
      <c r="AE968" s="141"/>
      <c r="AG968" s="153"/>
      <c r="AN968" s="141"/>
      <c r="AO968" s="141"/>
      <c r="AP968" s="141"/>
      <c r="AQ968" s="141"/>
      <c r="AR968" s="141"/>
      <c r="AS968" s="141"/>
      <c r="AT968" s="141"/>
      <c r="AU968" s="141"/>
    </row>
    <row r="969" spans="3:48" x14ac:dyDescent="0.2">
      <c r="C969" s="26"/>
      <c r="D969" s="26"/>
      <c r="AA969" s="141"/>
      <c r="AB969" s="141"/>
      <c r="AC969" s="141"/>
      <c r="AD969" s="141"/>
      <c r="AE969" s="141"/>
      <c r="AG969" s="153"/>
      <c r="AN969" s="141"/>
      <c r="AO969" s="141"/>
      <c r="AP969" s="141"/>
      <c r="AQ969" s="141"/>
      <c r="AR969" s="141"/>
      <c r="AS969" s="141"/>
      <c r="AT969" s="141"/>
      <c r="AU969" s="141"/>
    </row>
    <row r="970" spans="3:48" x14ac:dyDescent="0.2">
      <c r="C970" s="26"/>
      <c r="D970" s="26"/>
      <c r="AA970" s="141"/>
      <c r="AB970" s="141"/>
      <c r="AC970" s="141"/>
      <c r="AD970" s="141"/>
      <c r="AE970" s="141"/>
      <c r="AG970" s="153"/>
      <c r="AN970" s="141"/>
      <c r="AO970" s="141"/>
      <c r="AP970" s="141"/>
      <c r="AQ970" s="141"/>
      <c r="AR970" s="141"/>
      <c r="AS970" s="141"/>
      <c r="AT970" s="141"/>
      <c r="AU970" s="141"/>
    </row>
    <row r="971" spans="3:48" x14ac:dyDescent="0.2">
      <c r="C971" s="26"/>
      <c r="D971" s="26"/>
      <c r="AA971" s="141"/>
      <c r="AB971" s="141"/>
      <c r="AC971" s="141"/>
      <c r="AD971" s="141"/>
      <c r="AE971" s="141"/>
      <c r="AG971" s="153"/>
      <c r="AN971" s="141"/>
      <c r="AO971" s="141"/>
      <c r="AP971" s="141"/>
      <c r="AQ971" s="141"/>
      <c r="AR971" s="141"/>
      <c r="AS971" s="141"/>
      <c r="AT971" s="141"/>
      <c r="AU971" s="141"/>
    </row>
    <row r="972" spans="3:48" x14ac:dyDescent="0.2">
      <c r="C972" s="26"/>
      <c r="D972" s="26"/>
      <c r="AA972" s="141"/>
      <c r="AB972" s="141"/>
      <c r="AC972" s="141"/>
      <c r="AD972" s="141"/>
      <c r="AE972" s="141"/>
      <c r="AG972" s="153"/>
      <c r="AN972" s="141"/>
      <c r="AO972" s="141"/>
      <c r="AP972" s="141"/>
      <c r="AQ972" s="141"/>
      <c r="AR972" s="141"/>
      <c r="AS972" s="141"/>
      <c r="AT972" s="141"/>
      <c r="AU972" s="141"/>
    </row>
    <row r="973" spans="3:48" x14ac:dyDescent="0.2">
      <c r="C973" s="26"/>
      <c r="D973" s="26"/>
      <c r="AA973" s="141"/>
      <c r="AB973" s="141"/>
      <c r="AC973" s="141"/>
      <c r="AD973" s="141"/>
      <c r="AE973" s="141"/>
      <c r="AG973" s="153"/>
      <c r="AN973" s="141"/>
      <c r="AO973" s="141"/>
      <c r="AP973" s="141"/>
      <c r="AQ973" s="141"/>
      <c r="AR973" s="141"/>
      <c r="AS973" s="141"/>
      <c r="AT973" s="141"/>
      <c r="AU973" s="141"/>
    </row>
    <row r="974" spans="3:48" x14ac:dyDescent="0.2">
      <c r="C974" s="26"/>
      <c r="D974" s="26"/>
      <c r="AA974" s="141"/>
      <c r="AB974" s="141"/>
      <c r="AC974" s="141"/>
      <c r="AD974" s="141"/>
      <c r="AE974" s="141"/>
      <c r="AG974" s="153"/>
      <c r="AN974" s="141"/>
      <c r="AO974" s="141"/>
      <c r="AP974" s="141"/>
      <c r="AQ974" s="141"/>
      <c r="AR974" s="141"/>
      <c r="AS974" s="141"/>
      <c r="AT974" s="141"/>
      <c r="AU974" s="141"/>
    </row>
    <row r="975" spans="3:48" x14ac:dyDescent="0.2">
      <c r="C975" s="26"/>
      <c r="D975" s="26"/>
      <c r="AA975" s="141"/>
      <c r="AB975" s="141"/>
      <c r="AC975" s="141"/>
      <c r="AD975" s="141"/>
      <c r="AE975" s="141"/>
      <c r="AG975" s="153"/>
      <c r="AN975" s="141"/>
      <c r="AO975" s="141"/>
      <c r="AP975" s="141"/>
      <c r="AQ975" s="141"/>
      <c r="AR975" s="141"/>
      <c r="AS975" s="141"/>
      <c r="AT975" s="141"/>
      <c r="AU975" s="141"/>
    </row>
    <row r="976" spans="3:48" x14ac:dyDescent="0.2">
      <c r="C976" s="26"/>
      <c r="D976" s="26"/>
      <c r="AA976" s="141"/>
      <c r="AB976" s="141"/>
      <c r="AC976" s="141"/>
      <c r="AD976" s="141"/>
      <c r="AE976" s="141"/>
      <c r="AG976" s="153"/>
      <c r="AN976" s="141"/>
      <c r="AO976" s="141"/>
      <c r="AP976" s="141"/>
      <c r="AQ976" s="141"/>
      <c r="AR976" s="141"/>
      <c r="AS976" s="141"/>
      <c r="AT976" s="141"/>
      <c r="AU976" s="141"/>
    </row>
    <row r="977" spans="3:64" x14ac:dyDescent="0.2">
      <c r="C977" s="26"/>
      <c r="D977" s="26"/>
      <c r="AA977" s="141"/>
      <c r="AB977" s="141"/>
      <c r="AC977" s="141"/>
      <c r="AD977" s="141"/>
      <c r="AE977" s="141"/>
      <c r="AG977" s="153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141"/>
      <c r="AX977" s="141"/>
      <c r="AY977" s="141"/>
      <c r="AZ977" s="141"/>
      <c r="BA977" s="141"/>
      <c r="BB977" s="141"/>
      <c r="BC977" s="141"/>
      <c r="BD977" s="141"/>
      <c r="BE977" s="141"/>
      <c r="BF977" s="141"/>
      <c r="BG977" s="141"/>
      <c r="BH977" s="141"/>
      <c r="BI977" s="141"/>
      <c r="BJ977" s="141"/>
      <c r="BK977" s="141"/>
      <c r="BL977" s="141"/>
    </row>
    <row r="978" spans="3:64" x14ac:dyDescent="0.2">
      <c r="C978" s="26"/>
      <c r="D978" s="26"/>
      <c r="AA978" s="141"/>
      <c r="AB978" s="141"/>
      <c r="AC978" s="141"/>
      <c r="AD978" s="141"/>
      <c r="AE978" s="141"/>
      <c r="AG978" s="153"/>
      <c r="AN978" s="141"/>
      <c r="AO978" s="141"/>
      <c r="AP978" s="141"/>
      <c r="AQ978" s="141"/>
      <c r="AR978" s="141"/>
      <c r="AS978" s="141"/>
      <c r="AT978" s="141"/>
      <c r="AU978" s="141"/>
    </row>
    <row r="979" spans="3:64" x14ac:dyDescent="0.2">
      <c r="C979" s="26"/>
      <c r="D979" s="26"/>
      <c r="AA979" s="141"/>
      <c r="AB979" s="141"/>
      <c r="AC979" s="141"/>
      <c r="AD979" s="141"/>
      <c r="AE979" s="141"/>
      <c r="AG979" s="153"/>
      <c r="AN979" s="141"/>
      <c r="AO979" s="141"/>
      <c r="AP979" s="141"/>
      <c r="AQ979" s="141"/>
      <c r="AR979" s="141"/>
      <c r="AS979" s="141"/>
      <c r="AT979" s="141"/>
      <c r="AU979" s="141"/>
    </row>
    <row r="980" spans="3:64" x14ac:dyDescent="0.2">
      <c r="C980" s="26"/>
      <c r="D980" s="26"/>
      <c r="AA980" s="141"/>
      <c r="AB980" s="141"/>
      <c r="AC980" s="141"/>
      <c r="AD980" s="141"/>
      <c r="AE980" s="141"/>
      <c r="AG980" s="153"/>
      <c r="AN980" s="141"/>
      <c r="AO980" s="141"/>
      <c r="AP980" s="141"/>
      <c r="AQ980" s="141"/>
      <c r="AR980" s="141"/>
      <c r="AS980" s="141"/>
      <c r="AT980" s="141"/>
      <c r="AU980" s="141"/>
    </row>
    <row r="981" spans="3:64" x14ac:dyDescent="0.2">
      <c r="C981" s="26"/>
      <c r="D981" s="26"/>
      <c r="AA981" s="141"/>
      <c r="AB981" s="141"/>
      <c r="AC981" s="141"/>
      <c r="AD981" s="141"/>
      <c r="AE981" s="141"/>
      <c r="AG981" s="153"/>
      <c r="AN981" s="141"/>
      <c r="AO981" s="141"/>
      <c r="AP981" s="141"/>
      <c r="AQ981" s="141"/>
      <c r="AR981" s="141"/>
      <c r="AS981" s="141"/>
      <c r="AT981" s="141"/>
      <c r="AU981" s="141"/>
    </row>
    <row r="982" spans="3:64" x14ac:dyDescent="0.2">
      <c r="C982" s="26"/>
      <c r="D982" s="26"/>
      <c r="AA982" s="141"/>
      <c r="AB982" s="141"/>
      <c r="AC982" s="141"/>
      <c r="AD982" s="141"/>
      <c r="AE982" s="141"/>
      <c r="AG982" s="153"/>
      <c r="AN982" s="141"/>
      <c r="AO982" s="141"/>
      <c r="AP982" s="141"/>
      <c r="AQ982" s="141"/>
      <c r="AR982" s="141"/>
      <c r="AS982" s="141"/>
      <c r="AT982" s="141"/>
      <c r="AU982" s="141"/>
    </row>
    <row r="983" spans="3:64" x14ac:dyDescent="0.2">
      <c r="C983" s="26"/>
      <c r="D983" s="26"/>
      <c r="AA983" s="141"/>
      <c r="AB983" s="141"/>
      <c r="AC983" s="141"/>
      <c r="AD983" s="141"/>
      <c r="AE983" s="141"/>
      <c r="AG983" s="153"/>
      <c r="AN983" s="141"/>
      <c r="AO983" s="141"/>
      <c r="AP983" s="141"/>
      <c r="AQ983" s="141"/>
      <c r="AR983" s="141"/>
      <c r="AS983" s="141"/>
      <c r="AT983" s="141"/>
      <c r="AU983" s="141"/>
    </row>
    <row r="984" spans="3:64" x14ac:dyDescent="0.2">
      <c r="C984" s="26"/>
      <c r="D984" s="26"/>
      <c r="AA984" s="141"/>
      <c r="AB984" s="141"/>
      <c r="AC984" s="141"/>
      <c r="AD984" s="141"/>
      <c r="AE984" s="141"/>
      <c r="AG984" s="153"/>
      <c r="AN984" s="141"/>
      <c r="AO984" s="141"/>
      <c r="AP984" s="141"/>
      <c r="AQ984" s="141"/>
      <c r="AR984" s="141"/>
      <c r="AS984" s="141"/>
      <c r="AT984" s="141"/>
      <c r="AU984" s="141"/>
    </row>
    <row r="985" spans="3:64" x14ac:dyDescent="0.2">
      <c r="C985" s="26"/>
      <c r="D985" s="26"/>
      <c r="AA985" s="141"/>
      <c r="AB985" s="141"/>
      <c r="AC985" s="141"/>
      <c r="AD985" s="141"/>
      <c r="AE985" s="141"/>
      <c r="AG985" s="153"/>
      <c r="AN985" s="141"/>
      <c r="AO985" s="141"/>
      <c r="AP985" s="141"/>
      <c r="AQ985" s="141"/>
      <c r="AR985" s="141"/>
      <c r="AS985" s="141"/>
      <c r="AT985" s="141"/>
      <c r="AU985" s="141"/>
    </row>
    <row r="986" spans="3:64" x14ac:dyDescent="0.2">
      <c r="C986" s="26"/>
      <c r="D986" s="26"/>
      <c r="AA986" s="141"/>
      <c r="AB986" s="141"/>
      <c r="AC986" s="141"/>
      <c r="AD986" s="141"/>
      <c r="AE986" s="141"/>
      <c r="AG986" s="153"/>
      <c r="AN986" s="141"/>
      <c r="AO986" s="141"/>
      <c r="AP986" s="141"/>
      <c r="AQ986" s="141"/>
      <c r="AR986" s="141"/>
      <c r="AS986" s="141"/>
      <c r="AT986" s="141"/>
      <c r="AU986" s="141"/>
    </row>
    <row r="987" spans="3:64" x14ac:dyDescent="0.2">
      <c r="C987" s="26"/>
      <c r="D987" s="26"/>
      <c r="AA987" s="141"/>
      <c r="AB987" s="141"/>
      <c r="AC987" s="141"/>
      <c r="AD987" s="141"/>
      <c r="AE987" s="141"/>
      <c r="AG987" s="153"/>
      <c r="AN987" s="141"/>
      <c r="AO987" s="141"/>
      <c r="AP987" s="141"/>
      <c r="AQ987" s="141"/>
      <c r="AR987" s="141"/>
      <c r="AS987" s="141"/>
      <c r="AT987" s="141"/>
      <c r="AU987" s="141"/>
    </row>
    <row r="988" spans="3:64" x14ac:dyDescent="0.2">
      <c r="C988" s="26"/>
      <c r="D988" s="26"/>
      <c r="AA988" s="141"/>
      <c r="AB988" s="141"/>
      <c r="AC988" s="141"/>
      <c r="AD988" s="141"/>
      <c r="AE988" s="141"/>
      <c r="AG988" s="153"/>
      <c r="AN988" s="141"/>
      <c r="AO988" s="141"/>
      <c r="AP988" s="141"/>
      <c r="AQ988" s="141"/>
      <c r="AR988" s="141"/>
      <c r="AS988" s="141"/>
      <c r="AT988" s="141"/>
      <c r="AU988" s="141"/>
    </row>
    <row r="989" spans="3:64" x14ac:dyDescent="0.2">
      <c r="C989" s="26"/>
      <c r="D989" s="26"/>
      <c r="AA989" s="141"/>
      <c r="AB989" s="141"/>
      <c r="AC989" s="141"/>
      <c r="AD989" s="141"/>
      <c r="AE989" s="141"/>
      <c r="AG989" s="153"/>
      <c r="AN989" s="141"/>
      <c r="AO989" s="141"/>
      <c r="AP989" s="141"/>
      <c r="AQ989" s="141"/>
      <c r="AR989" s="141"/>
      <c r="AS989" s="141"/>
      <c r="AT989" s="141"/>
      <c r="AU989" s="141"/>
    </row>
    <row r="990" spans="3:64" x14ac:dyDescent="0.2">
      <c r="C990" s="26"/>
      <c r="D990" s="26"/>
      <c r="AA990" s="141"/>
      <c r="AB990" s="141"/>
      <c r="AC990" s="141"/>
      <c r="AD990" s="141"/>
      <c r="AE990" s="141"/>
      <c r="AG990" s="153"/>
      <c r="AN990" s="141"/>
      <c r="AO990" s="141"/>
      <c r="AP990" s="141"/>
      <c r="AQ990" s="141"/>
      <c r="AR990" s="141"/>
      <c r="AS990" s="141"/>
      <c r="AT990" s="141"/>
      <c r="AU990" s="141"/>
    </row>
    <row r="991" spans="3:64" x14ac:dyDescent="0.2">
      <c r="C991" s="26"/>
      <c r="D991" s="26"/>
      <c r="AA991" s="141"/>
      <c r="AB991" s="141"/>
      <c r="AC991" s="141"/>
      <c r="AD991" s="141"/>
      <c r="AE991" s="141"/>
      <c r="AG991" s="153"/>
      <c r="AN991" s="141"/>
      <c r="AO991" s="141"/>
      <c r="AP991" s="141"/>
      <c r="AQ991" s="141"/>
      <c r="AR991" s="141"/>
      <c r="AS991" s="141"/>
      <c r="AT991" s="141"/>
      <c r="AU991" s="141"/>
    </row>
    <row r="992" spans="3:64" x14ac:dyDescent="0.2">
      <c r="C992" s="26"/>
      <c r="D992" s="26"/>
      <c r="AA992" s="141"/>
      <c r="AB992" s="141"/>
      <c r="AC992" s="141"/>
      <c r="AD992" s="141"/>
      <c r="AE992" s="141"/>
      <c r="AG992" s="153"/>
      <c r="AN992" s="141"/>
      <c r="AO992" s="141"/>
      <c r="AP992" s="141"/>
      <c r="AQ992" s="141"/>
      <c r="AR992" s="141"/>
      <c r="AS992" s="141"/>
      <c r="AT992" s="141"/>
      <c r="AU992" s="141"/>
    </row>
    <row r="993" spans="3:64" x14ac:dyDescent="0.2">
      <c r="C993" s="26"/>
      <c r="D993" s="26"/>
      <c r="AA993" s="141"/>
      <c r="AB993" s="141"/>
      <c r="AC993" s="141"/>
      <c r="AD993" s="141"/>
      <c r="AE993" s="141"/>
      <c r="AG993" s="153"/>
      <c r="AN993" s="141"/>
      <c r="AO993" s="141"/>
      <c r="AP993" s="141"/>
      <c r="AQ993" s="141"/>
      <c r="AR993" s="141"/>
      <c r="AS993" s="141"/>
      <c r="AT993" s="141"/>
      <c r="AU993" s="141"/>
    </row>
    <row r="994" spans="3:64" x14ac:dyDescent="0.2">
      <c r="C994" s="26"/>
      <c r="D994" s="26"/>
      <c r="AA994" s="141"/>
      <c r="AB994" s="141"/>
      <c r="AC994" s="141"/>
      <c r="AD994" s="141"/>
      <c r="AE994" s="141"/>
      <c r="AG994" s="153"/>
      <c r="AN994" s="141"/>
      <c r="AO994" s="141"/>
      <c r="AP994" s="141"/>
      <c r="AQ994" s="141"/>
      <c r="AR994" s="141"/>
      <c r="AS994" s="141"/>
      <c r="AT994" s="141"/>
      <c r="AU994" s="141"/>
    </row>
    <row r="995" spans="3:64" x14ac:dyDescent="0.2">
      <c r="C995" s="26"/>
      <c r="D995" s="26"/>
      <c r="AA995" s="141"/>
      <c r="AB995" s="141"/>
      <c r="AC995" s="141"/>
      <c r="AD995" s="141"/>
      <c r="AE995" s="141"/>
      <c r="AG995" s="153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41"/>
      <c r="BG995" s="141"/>
      <c r="BH995" s="141"/>
      <c r="BI995" s="141"/>
      <c r="BJ995" s="141"/>
      <c r="BK995" s="141"/>
      <c r="BL995" s="141"/>
    </row>
    <row r="996" spans="3:64" x14ac:dyDescent="0.2">
      <c r="C996" s="26"/>
      <c r="D996" s="26"/>
      <c r="AA996" s="141"/>
      <c r="AB996" s="141"/>
      <c r="AC996" s="141"/>
      <c r="AD996" s="141"/>
      <c r="AE996" s="141"/>
      <c r="AG996" s="153"/>
      <c r="AN996" s="141"/>
      <c r="AO996" s="141"/>
      <c r="AP996" s="141"/>
      <c r="AQ996" s="141"/>
      <c r="AR996" s="141"/>
      <c r="AS996" s="141"/>
      <c r="AT996" s="141"/>
      <c r="AU996" s="141"/>
    </row>
    <row r="997" spans="3:64" x14ac:dyDescent="0.2">
      <c r="C997" s="26"/>
      <c r="D997" s="26"/>
      <c r="AA997" s="141"/>
      <c r="AB997" s="141"/>
      <c r="AC997" s="141"/>
      <c r="AD997" s="141"/>
      <c r="AE997" s="141"/>
      <c r="AG997" s="153"/>
      <c r="AN997" s="141"/>
      <c r="AO997" s="141"/>
      <c r="AP997" s="141"/>
      <c r="AQ997" s="141"/>
      <c r="AR997" s="141"/>
      <c r="AS997" s="141"/>
      <c r="AT997" s="141"/>
      <c r="AU997" s="141"/>
    </row>
    <row r="998" spans="3:64" x14ac:dyDescent="0.2">
      <c r="C998" s="26"/>
      <c r="D998" s="26"/>
      <c r="AA998" s="141"/>
      <c r="AB998" s="141"/>
      <c r="AC998" s="141"/>
      <c r="AD998" s="141"/>
      <c r="AE998" s="141"/>
      <c r="AG998" s="153"/>
      <c r="AN998" s="141"/>
      <c r="AO998" s="141"/>
      <c r="AP998" s="141"/>
      <c r="AQ998" s="141"/>
      <c r="AR998" s="141"/>
      <c r="AS998" s="141"/>
      <c r="AT998" s="141"/>
      <c r="AU998" s="141"/>
    </row>
    <row r="999" spans="3:64" x14ac:dyDescent="0.2">
      <c r="C999" s="26"/>
      <c r="D999" s="26"/>
      <c r="AA999" s="141"/>
      <c r="AB999" s="141"/>
      <c r="AC999" s="141"/>
      <c r="AD999" s="141"/>
      <c r="AE999" s="141"/>
      <c r="AG999" s="153"/>
      <c r="AN999" s="141"/>
      <c r="AO999" s="141"/>
      <c r="AP999" s="141"/>
      <c r="AQ999" s="141"/>
      <c r="AR999" s="141"/>
      <c r="AS999" s="141"/>
      <c r="AT999" s="141"/>
      <c r="AU999" s="141"/>
    </row>
    <row r="1000" spans="3:64" x14ac:dyDescent="0.2">
      <c r="C1000" s="26"/>
      <c r="D1000" s="26"/>
      <c r="AA1000" s="141"/>
      <c r="AB1000" s="141"/>
      <c r="AC1000" s="141"/>
      <c r="AD1000" s="141"/>
      <c r="AE1000" s="141"/>
      <c r="AG1000" s="153"/>
      <c r="AN1000" s="141"/>
      <c r="AO1000" s="141"/>
      <c r="AP1000" s="141"/>
      <c r="AQ1000" s="141"/>
      <c r="AR1000" s="141"/>
      <c r="AS1000" s="141"/>
      <c r="AT1000" s="141"/>
      <c r="AU1000" s="141"/>
    </row>
    <row r="1001" spans="3:64" x14ac:dyDescent="0.2">
      <c r="C1001" s="26"/>
      <c r="D1001" s="26"/>
      <c r="AA1001" s="141"/>
      <c r="AB1001" s="141"/>
      <c r="AC1001" s="141"/>
      <c r="AD1001" s="141"/>
      <c r="AE1001" s="141"/>
      <c r="AG1001" s="153"/>
      <c r="AN1001" s="141"/>
      <c r="AO1001" s="141"/>
      <c r="AP1001" s="141"/>
      <c r="AQ1001" s="141"/>
      <c r="AR1001" s="141"/>
      <c r="AS1001" s="141"/>
      <c r="AT1001" s="141"/>
      <c r="AU1001" s="141"/>
    </row>
    <row r="1002" spans="3:64" x14ac:dyDescent="0.2">
      <c r="C1002" s="26"/>
      <c r="D1002" s="26"/>
      <c r="AA1002" s="141"/>
      <c r="AB1002" s="141"/>
      <c r="AC1002" s="141"/>
      <c r="AD1002" s="141"/>
      <c r="AE1002" s="141"/>
      <c r="AG1002" s="153"/>
      <c r="AN1002" s="141"/>
      <c r="AO1002" s="141"/>
      <c r="AP1002" s="141"/>
      <c r="AQ1002" s="141"/>
      <c r="AR1002" s="141"/>
      <c r="AS1002" s="141"/>
      <c r="AT1002" s="141"/>
      <c r="AU1002" s="141"/>
    </row>
    <row r="1003" spans="3:64" x14ac:dyDescent="0.2">
      <c r="C1003" s="26"/>
      <c r="D1003" s="26"/>
      <c r="AA1003" s="141"/>
      <c r="AB1003" s="141"/>
      <c r="AC1003" s="141"/>
      <c r="AD1003" s="141"/>
      <c r="AE1003" s="141"/>
      <c r="AG1003" s="153"/>
      <c r="AN1003" s="141"/>
      <c r="AO1003" s="141"/>
      <c r="AP1003" s="141"/>
      <c r="AQ1003" s="141"/>
      <c r="AR1003" s="141"/>
      <c r="AS1003" s="141"/>
      <c r="AT1003" s="141"/>
      <c r="AU1003" s="141"/>
    </row>
    <row r="1004" spans="3:64" x14ac:dyDescent="0.2">
      <c r="C1004" s="26"/>
      <c r="D1004" s="26"/>
      <c r="AA1004" s="141"/>
      <c r="AB1004" s="141"/>
      <c r="AC1004" s="141"/>
      <c r="AD1004" s="141"/>
      <c r="AE1004" s="141"/>
      <c r="AG1004" s="153"/>
      <c r="AN1004" s="141"/>
      <c r="AO1004" s="141"/>
      <c r="AP1004" s="141"/>
      <c r="AQ1004" s="141"/>
      <c r="AR1004" s="141"/>
      <c r="AS1004" s="141"/>
      <c r="AT1004" s="141"/>
      <c r="AU1004" s="141"/>
    </row>
    <row r="1005" spans="3:64" x14ac:dyDescent="0.2">
      <c r="C1005" s="26"/>
      <c r="D1005" s="26"/>
      <c r="AA1005" s="141"/>
      <c r="AB1005" s="141"/>
      <c r="AC1005" s="141"/>
      <c r="AD1005" s="141"/>
      <c r="AE1005" s="141"/>
      <c r="AG1005" s="153"/>
      <c r="AN1005" s="141"/>
      <c r="AO1005" s="141"/>
      <c r="AP1005" s="141"/>
      <c r="AQ1005" s="141"/>
      <c r="AR1005" s="141"/>
      <c r="AS1005" s="141"/>
      <c r="AT1005" s="141"/>
      <c r="AU1005" s="141"/>
    </row>
    <row r="1006" spans="3:64" x14ac:dyDescent="0.2">
      <c r="C1006" s="26"/>
      <c r="D1006" s="26"/>
      <c r="AA1006" s="141"/>
      <c r="AB1006" s="141"/>
      <c r="AC1006" s="141"/>
      <c r="AD1006" s="141"/>
      <c r="AE1006" s="141"/>
      <c r="AG1006" s="153"/>
      <c r="AN1006" s="141"/>
      <c r="AO1006" s="141"/>
      <c r="AP1006" s="141"/>
      <c r="AQ1006" s="141"/>
      <c r="AR1006" s="141"/>
      <c r="AS1006" s="141"/>
      <c r="AT1006" s="141"/>
      <c r="AU1006" s="141"/>
    </row>
    <row r="1007" spans="3:64" x14ac:dyDescent="0.2">
      <c r="C1007" s="26"/>
      <c r="D1007" s="26"/>
      <c r="AA1007" s="141"/>
      <c r="AB1007" s="141"/>
      <c r="AC1007" s="141"/>
      <c r="AD1007" s="141"/>
      <c r="AE1007" s="141"/>
      <c r="AG1007" s="153"/>
      <c r="AN1007" s="141"/>
      <c r="AO1007" s="141"/>
      <c r="AP1007" s="141"/>
      <c r="AQ1007" s="141"/>
      <c r="AR1007" s="141"/>
      <c r="AS1007" s="141"/>
      <c r="AT1007" s="141"/>
      <c r="AU1007" s="141"/>
    </row>
    <row r="1008" spans="3:64" x14ac:dyDescent="0.2">
      <c r="C1008" s="26"/>
      <c r="D1008" s="26"/>
      <c r="AA1008" s="141"/>
      <c r="AB1008" s="141"/>
      <c r="AC1008" s="141"/>
      <c r="AD1008" s="141"/>
      <c r="AE1008" s="141"/>
      <c r="AG1008" s="153"/>
      <c r="AN1008" s="141"/>
      <c r="AO1008" s="141"/>
      <c r="AP1008" s="141"/>
      <c r="AQ1008" s="141"/>
      <c r="AR1008" s="141"/>
      <c r="AS1008" s="141"/>
      <c r="AT1008" s="141"/>
      <c r="AU1008" s="141"/>
    </row>
    <row r="1009" spans="3:47" x14ac:dyDescent="0.2">
      <c r="C1009" s="26"/>
      <c r="D1009" s="26"/>
      <c r="AA1009" s="141"/>
      <c r="AB1009" s="141"/>
      <c r="AC1009" s="141"/>
      <c r="AD1009" s="141"/>
      <c r="AE1009" s="141"/>
      <c r="AG1009" s="153"/>
      <c r="AN1009" s="141"/>
      <c r="AO1009" s="141"/>
      <c r="AP1009" s="141"/>
      <c r="AQ1009" s="141"/>
      <c r="AR1009" s="141"/>
      <c r="AS1009" s="141"/>
      <c r="AT1009" s="141"/>
      <c r="AU1009" s="141"/>
    </row>
    <row r="1010" spans="3:47" x14ac:dyDescent="0.2">
      <c r="C1010" s="26"/>
      <c r="D1010" s="26"/>
      <c r="AA1010" s="141"/>
      <c r="AB1010" s="141"/>
      <c r="AC1010" s="141"/>
      <c r="AD1010" s="141"/>
      <c r="AE1010" s="141"/>
      <c r="AG1010" s="153"/>
      <c r="AN1010" s="141"/>
      <c r="AO1010" s="141"/>
      <c r="AP1010" s="141"/>
      <c r="AQ1010" s="141"/>
      <c r="AR1010" s="141"/>
      <c r="AS1010" s="141"/>
      <c r="AT1010" s="141"/>
      <c r="AU1010" s="141"/>
    </row>
    <row r="1011" spans="3:47" x14ac:dyDescent="0.2">
      <c r="C1011" s="26"/>
      <c r="D1011" s="26"/>
      <c r="AA1011" s="141"/>
      <c r="AB1011" s="141"/>
      <c r="AC1011" s="141"/>
      <c r="AD1011" s="141"/>
      <c r="AE1011" s="141"/>
      <c r="AG1011" s="153"/>
      <c r="AN1011" s="141"/>
      <c r="AO1011" s="141"/>
      <c r="AP1011" s="141"/>
      <c r="AQ1011" s="141"/>
      <c r="AR1011" s="141"/>
      <c r="AS1011" s="141"/>
      <c r="AT1011" s="141"/>
      <c r="AU1011" s="141"/>
    </row>
    <row r="1012" spans="3:47" x14ac:dyDescent="0.2">
      <c r="C1012" s="26"/>
      <c r="D1012" s="26"/>
      <c r="AA1012" s="141"/>
      <c r="AB1012" s="141"/>
      <c r="AC1012" s="141"/>
      <c r="AD1012" s="141"/>
      <c r="AE1012" s="141"/>
      <c r="AG1012" s="153"/>
      <c r="AN1012" s="141"/>
      <c r="AO1012" s="141"/>
      <c r="AP1012" s="141"/>
      <c r="AQ1012" s="141"/>
      <c r="AR1012" s="141"/>
      <c r="AS1012" s="141"/>
      <c r="AT1012" s="141"/>
      <c r="AU1012" s="141"/>
    </row>
    <row r="1013" spans="3:47" x14ac:dyDescent="0.2">
      <c r="C1013" s="26"/>
      <c r="D1013" s="26"/>
      <c r="AA1013" s="141"/>
      <c r="AB1013" s="141"/>
      <c r="AC1013" s="141"/>
      <c r="AD1013" s="141"/>
      <c r="AE1013" s="141"/>
      <c r="AG1013" s="153"/>
      <c r="AN1013" s="141"/>
      <c r="AO1013" s="141"/>
      <c r="AP1013" s="141"/>
      <c r="AQ1013" s="141"/>
      <c r="AR1013" s="141"/>
      <c r="AS1013" s="141"/>
      <c r="AT1013" s="141"/>
      <c r="AU1013" s="141"/>
    </row>
    <row r="1014" spans="3:47" x14ac:dyDescent="0.2">
      <c r="C1014" s="26"/>
      <c r="D1014" s="26"/>
      <c r="AA1014" s="141"/>
      <c r="AB1014" s="141"/>
      <c r="AC1014" s="141"/>
      <c r="AD1014" s="141"/>
      <c r="AE1014" s="141"/>
      <c r="AG1014" s="153"/>
      <c r="AN1014" s="141"/>
      <c r="AO1014" s="141"/>
      <c r="AP1014" s="141"/>
      <c r="AQ1014" s="141"/>
      <c r="AR1014" s="141"/>
      <c r="AS1014" s="141"/>
      <c r="AT1014" s="141"/>
      <c r="AU1014" s="141"/>
    </row>
    <row r="1015" spans="3:47" x14ac:dyDescent="0.2">
      <c r="C1015" s="26"/>
      <c r="D1015" s="26"/>
      <c r="AA1015" s="141"/>
      <c r="AB1015" s="141"/>
      <c r="AC1015" s="141"/>
      <c r="AD1015" s="141"/>
      <c r="AE1015" s="141"/>
      <c r="AG1015" s="153"/>
      <c r="AN1015" s="141"/>
      <c r="AO1015" s="141"/>
      <c r="AP1015" s="141"/>
      <c r="AQ1015" s="141"/>
      <c r="AR1015" s="141"/>
      <c r="AS1015" s="141"/>
      <c r="AT1015" s="141"/>
      <c r="AU1015" s="141"/>
    </row>
    <row r="1016" spans="3:47" x14ac:dyDescent="0.2">
      <c r="C1016" s="26"/>
      <c r="D1016" s="26"/>
      <c r="AA1016" s="141"/>
      <c r="AB1016" s="141"/>
      <c r="AC1016" s="141"/>
      <c r="AD1016" s="141"/>
      <c r="AE1016" s="141"/>
      <c r="AG1016" s="153"/>
      <c r="AN1016" s="141"/>
      <c r="AO1016" s="141"/>
      <c r="AP1016" s="141"/>
      <c r="AQ1016" s="141"/>
      <c r="AR1016" s="141"/>
      <c r="AS1016" s="141"/>
      <c r="AT1016" s="141"/>
      <c r="AU1016" s="141"/>
    </row>
    <row r="1017" spans="3:47" x14ac:dyDescent="0.2">
      <c r="C1017" s="26"/>
      <c r="D1017" s="26"/>
      <c r="AA1017" s="141"/>
      <c r="AB1017" s="141"/>
      <c r="AC1017" s="141"/>
      <c r="AD1017" s="141"/>
      <c r="AE1017" s="141"/>
      <c r="AG1017" s="153"/>
      <c r="AN1017" s="141"/>
      <c r="AO1017" s="141"/>
      <c r="AP1017" s="141"/>
      <c r="AQ1017" s="141"/>
      <c r="AR1017" s="141"/>
      <c r="AS1017" s="141"/>
      <c r="AT1017" s="141"/>
      <c r="AU1017" s="141"/>
    </row>
    <row r="1018" spans="3:47" x14ac:dyDescent="0.2">
      <c r="C1018" s="26"/>
      <c r="D1018" s="26"/>
      <c r="AA1018" s="141"/>
      <c r="AB1018" s="141"/>
      <c r="AC1018" s="141"/>
      <c r="AD1018" s="141"/>
      <c r="AE1018" s="141"/>
      <c r="AG1018" s="153"/>
      <c r="AN1018" s="141"/>
      <c r="AO1018" s="141"/>
      <c r="AP1018" s="141"/>
      <c r="AQ1018" s="141"/>
      <c r="AR1018" s="141"/>
      <c r="AS1018" s="141"/>
      <c r="AT1018" s="141"/>
      <c r="AU1018" s="141"/>
    </row>
    <row r="1019" spans="3:47" x14ac:dyDescent="0.2">
      <c r="C1019" s="26"/>
      <c r="D1019" s="26"/>
      <c r="AA1019" s="141"/>
      <c r="AB1019" s="141"/>
      <c r="AC1019" s="141"/>
      <c r="AD1019" s="141"/>
      <c r="AE1019" s="141"/>
      <c r="AG1019" s="153"/>
      <c r="AN1019" s="141"/>
      <c r="AO1019" s="141"/>
      <c r="AP1019" s="141"/>
      <c r="AQ1019" s="141"/>
      <c r="AR1019" s="141"/>
      <c r="AS1019" s="141"/>
      <c r="AT1019" s="141"/>
      <c r="AU1019" s="141"/>
    </row>
    <row r="1020" spans="3:47" x14ac:dyDescent="0.2">
      <c r="C1020" s="26"/>
      <c r="D1020" s="26"/>
      <c r="AA1020" s="141"/>
      <c r="AB1020" s="141"/>
      <c r="AC1020" s="141"/>
      <c r="AD1020" s="141"/>
      <c r="AE1020" s="141"/>
      <c r="AG1020" s="153"/>
      <c r="AN1020" s="141"/>
      <c r="AO1020" s="141"/>
      <c r="AP1020" s="141"/>
      <c r="AQ1020" s="141"/>
      <c r="AR1020" s="141"/>
      <c r="AS1020" s="141"/>
      <c r="AT1020" s="141"/>
      <c r="AU1020" s="141"/>
    </row>
    <row r="1021" spans="3:47" x14ac:dyDescent="0.2">
      <c r="C1021" s="26"/>
      <c r="D1021" s="26"/>
      <c r="AA1021" s="141"/>
      <c r="AB1021" s="141"/>
      <c r="AC1021" s="141"/>
      <c r="AD1021" s="141"/>
      <c r="AE1021" s="141"/>
      <c r="AG1021" s="153"/>
      <c r="AN1021" s="141"/>
      <c r="AO1021" s="141"/>
      <c r="AP1021" s="141"/>
      <c r="AQ1021" s="141"/>
      <c r="AR1021" s="141"/>
      <c r="AS1021" s="141"/>
      <c r="AT1021" s="141"/>
      <c r="AU1021" s="141"/>
    </row>
    <row r="1022" spans="3:47" x14ac:dyDescent="0.2">
      <c r="C1022" s="26"/>
      <c r="D1022" s="26"/>
      <c r="AA1022" s="141"/>
      <c r="AB1022" s="141"/>
      <c r="AC1022" s="141"/>
      <c r="AD1022" s="141"/>
      <c r="AE1022" s="141"/>
      <c r="AG1022" s="153"/>
      <c r="AN1022" s="141"/>
      <c r="AO1022" s="141"/>
      <c r="AP1022" s="141"/>
      <c r="AQ1022" s="141"/>
      <c r="AR1022" s="141"/>
      <c r="AS1022" s="141"/>
      <c r="AT1022" s="141"/>
      <c r="AU1022" s="141"/>
    </row>
    <row r="1023" spans="3:47" x14ac:dyDescent="0.2">
      <c r="C1023" s="26"/>
      <c r="D1023" s="26"/>
      <c r="AA1023" s="141"/>
      <c r="AB1023" s="141"/>
      <c r="AC1023" s="141"/>
      <c r="AD1023" s="141"/>
      <c r="AE1023" s="141"/>
      <c r="AG1023" s="153"/>
      <c r="AN1023" s="141"/>
      <c r="AO1023" s="141"/>
      <c r="AP1023" s="141"/>
      <c r="AQ1023" s="141"/>
      <c r="AR1023" s="141"/>
      <c r="AS1023" s="141"/>
      <c r="AT1023" s="141"/>
      <c r="AU1023" s="141"/>
    </row>
    <row r="1024" spans="3:47" x14ac:dyDescent="0.2">
      <c r="C1024" s="26"/>
      <c r="D1024" s="26"/>
      <c r="AA1024" s="141"/>
      <c r="AB1024" s="141"/>
      <c r="AC1024" s="141"/>
      <c r="AD1024" s="141"/>
      <c r="AE1024" s="141"/>
      <c r="AG1024" s="153"/>
      <c r="AN1024" s="141"/>
      <c r="AO1024" s="141"/>
      <c r="AP1024" s="141"/>
      <c r="AQ1024" s="141"/>
      <c r="AR1024" s="141"/>
      <c r="AS1024" s="141"/>
      <c r="AT1024" s="141"/>
      <c r="AU1024" s="141"/>
    </row>
    <row r="1025" spans="3:48" x14ac:dyDescent="0.2">
      <c r="C1025" s="26"/>
      <c r="D1025" s="26"/>
      <c r="AA1025" s="141"/>
      <c r="AB1025" s="141"/>
      <c r="AC1025" s="141"/>
      <c r="AD1025" s="141"/>
      <c r="AE1025" s="141"/>
      <c r="AG1025" s="153"/>
      <c r="AN1025" s="141"/>
      <c r="AO1025" s="141"/>
      <c r="AP1025" s="141"/>
      <c r="AQ1025" s="141"/>
      <c r="AR1025" s="141"/>
      <c r="AS1025" s="141"/>
      <c r="AT1025" s="141"/>
      <c r="AU1025" s="141"/>
    </row>
    <row r="1026" spans="3:48" x14ac:dyDescent="0.2">
      <c r="C1026" s="26"/>
      <c r="D1026" s="26"/>
      <c r="AA1026" s="141"/>
      <c r="AB1026" s="141"/>
      <c r="AC1026" s="141"/>
      <c r="AD1026" s="141"/>
      <c r="AE1026" s="141"/>
      <c r="AG1026" s="153"/>
      <c r="AN1026" s="141"/>
      <c r="AO1026" s="141"/>
      <c r="AP1026" s="141"/>
      <c r="AQ1026" s="141"/>
      <c r="AR1026" s="141"/>
      <c r="AS1026" s="141"/>
      <c r="AT1026" s="141"/>
      <c r="AU1026" s="141"/>
    </row>
    <row r="1027" spans="3:48" x14ac:dyDescent="0.2">
      <c r="C1027" s="26"/>
      <c r="D1027" s="26"/>
      <c r="AA1027" s="141"/>
      <c r="AB1027" s="141"/>
      <c r="AC1027" s="141"/>
      <c r="AD1027" s="141"/>
      <c r="AE1027" s="141"/>
      <c r="AG1027" s="153"/>
      <c r="AN1027" s="141"/>
      <c r="AO1027" s="141"/>
      <c r="AP1027" s="141"/>
      <c r="AQ1027" s="141"/>
      <c r="AR1027" s="141"/>
      <c r="AS1027" s="141"/>
      <c r="AT1027" s="141"/>
      <c r="AU1027" s="141"/>
    </row>
    <row r="1028" spans="3:48" x14ac:dyDescent="0.2">
      <c r="C1028" s="26"/>
      <c r="D1028" s="26"/>
      <c r="AA1028" s="141"/>
      <c r="AB1028" s="141"/>
      <c r="AC1028" s="141"/>
      <c r="AD1028" s="141"/>
      <c r="AE1028" s="141"/>
      <c r="AG1028" s="153"/>
      <c r="AN1028" s="141"/>
      <c r="AO1028" s="141"/>
      <c r="AP1028" s="141"/>
      <c r="AQ1028" s="141"/>
      <c r="AR1028" s="141"/>
      <c r="AS1028" s="141"/>
      <c r="AT1028" s="141"/>
      <c r="AU1028" s="141"/>
    </row>
    <row r="1029" spans="3:48" x14ac:dyDescent="0.2">
      <c r="C1029" s="26"/>
      <c r="D1029" s="26"/>
      <c r="AA1029" s="141"/>
      <c r="AB1029" s="141"/>
      <c r="AC1029" s="141"/>
      <c r="AD1029" s="141"/>
      <c r="AE1029" s="141"/>
      <c r="AG1029" s="153"/>
      <c r="AN1029" s="141"/>
      <c r="AO1029" s="141"/>
      <c r="AP1029" s="141"/>
      <c r="AQ1029" s="141"/>
      <c r="AR1029" s="141"/>
      <c r="AS1029" s="141"/>
      <c r="AT1029" s="141"/>
      <c r="AU1029" s="141"/>
    </row>
    <row r="1030" spans="3:48" x14ac:dyDescent="0.2">
      <c r="C1030" s="26"/>
      <c r="D1030" s="26"/>
      <c r="AA1030" s="141"/>
      <c r="AB1030" s="141"/>
      <c r="AC1030" s="141"/>
      <c r="AD1030" s="141"/>
      <c r="AE1030" s="141"/>
      <c r="AG1030" s="153"/>
      <c r="AN1030" s="141"/>
      <c r="AO1030" s="141"/>
      <c r="AP1030" s="141"/>
      <c r="AQ1030" s="141"/>
      <c r="AR1030" s="141"/>
      <c r="AS1030" s="141"/>
      <c r="AT1030" s="141"/>
      <c r="AU1030" s="141"/>
    </row>
    <row r="1031" spans="3:48" x14ac:dyDescent="0.2">
      <c r="C1031" s="26"/>
      <c r="D1031" s="26"/>
      <c r="AA1031" s="141"/>
      <c r="AB1031" s="141"/>
      <c r="AC1031" s="141"/>
      <c r="AD1031" s="141"/>
      <c r="AE1031" s="141"/>
      <c r="AG1031" s="153"/>
      <c r="AN1031" s="141"/>
      <c r="AO1031" s="141"/>
      <c r="AP1031" s="141"/>
      <c r="AQ1031" s="141"/>
      <c r="AR1031" s="141"/>
      <c r="AS1031" s="141"/>
      <c r="AT1031" s="141"/>
      <c r="AU1031" s="141"/>
    </row>
    <row r="1032" spans="3:48" x14ac:dyDescent="0.2">
      <c r="C1032" s="26"/>
      <c r="D1032" s="26"/>
      <c r="AA1032" s="141"/>
      <c r="AB1032" s="141"/>
      <c r="AC1032" s="141"/>
      <c r="AD1032" s="141"/>
      <c r="AE1032" s="141"/>
      <c r="AG1032" s="153"/>
      <c r="AN1032" s="141"/>
      <c r="AO1032" s="141"/>
      <c r="AP1032" s="141"/>
      <c r="AQ1032" s="141"/>
      <c r="AR1032" s="141"/>
      <c r="AS1032" s="141"/>
      <c r="AT1032" s="141"/>
      <c r="AU1032" s="141"/>
      <c r="AV1032" s="141"/>
    </row>
    <row r="1033" spans="3:48" x14ac:dyDescent="0.2">
      <c r="C1033" s="26"/>
      <c r="D1033" s="26"/>
      <c r="AA1033" s="141"/>
      <c r="AB1033" s="141"/>
      <c r="AC1033" s="141"/>
      <c r="AD1033" s="141"/>
      <c r="AE1033" s="141"/>
      <c r="AG1033" s="153"/>
      <c r="AN1033" s="141"/>
      <c r="AO1033" s="141"/>
      <c r="AP1033" s="141"/>
      <c r="AQ1033" s="141"/>
      <c r="AR1033" s="141"/>
      <c r="AS1033" s="141"/>
      <c r="AT1033" s="141"/>
      <c r="AU1033" s="141"/>
      <c r="AV1033" s="141"/>
    </row>
    <row r="1034" spans="3:48" x14ac:dyDescent="0.2">
      <c r="C1034" s="26"/>
      <c r="D1034" s="26"/>
      <c r="AA1034" s="141"/>
      <c r="AB1034" s="141"/>
      <c r="AC1034" s="141"/>
      <c r="AD1034" s="141"/>
      <c r="AE1034" s="141"/>
      <c r="AG1034" s="153"/>
      <c r="AN1034" s="141"/>
      <c r="AO1034" s="141"/>
      <c r="AP1034" s="141"/>
      <c r="AQ1034" s="141"/>
      <c r="AR1034" s="141"/>
      <c r="AS1034" s="141"/>
      <c r="AT1034" s="141"/>
      <c r="AU1034" s="141"/>
    </row>
    <row r="1035" spans="3:48" x14ac:dyDescent="0.2">
      <c r="C1035" s="26"/>
      <c r="D1035" s="26"/>
      <c r="AA1035" s="141"/>
      <c r="AB1035" s="141"/>
      <c r="AC1035" s="141"/>
      <c r="AD1035" s="141"/>
      <c r="AE1035" s="141"/>
      <c r="AG1035" s="153"/>
      <c r="AN1035" s="141"/>
      <c r="AO1035" s="141"/>
      <c r="AP1035" s="141"/>
      <c r="AQ1035" s="141"/>
      <c r="AR1035" s="141"/>
      <c r="AS1035" s="141"/>
      <c r="AT1035" s="141"/>
      <c r="AU1035" s="141"/>
    </row>
    <row r="1036" spans="3:48" x14ac:dyDescent="0.2">
      <c r="C1036" s="26"/>
      <c r="D1036" s="26"/>
      <c r="AA1036" s="141"/>
      <c r="AB1036" s="141"/>
      <c r="AC1036" s="141"/>
      <c r="AD1036" s="141"/>
      <c r="AE1036" s="141"/>
      <c r="AG1036" s="153"/>
      <c r="AN1036" s="141"/>
      <c r="AO1036" s="141"/>
      <c r="AP1036" s="141"/>
      <c r="AQ1036" s="141"/>
      <c r="AR1036" s="141"/>
      <c r="AS1036" s="141"/>
      <c r="AT1036" s="141"/>
      <c r="AU1036" s="141"/>
    </row>
    <row r="1037" spans="3:48" x14ac:dyDescent="0.2">
      <c r="C1037" s="26"/>
      <c r="D1037" s="26"/>
      <c r="AA1037" s="141"/>
      <c r="AB1037" s="141"/>
      <c r="AC1037" s="141"/>
      <c r="AD1037" s="141"/>
      <c r="AE1037" s="141"/>
      <c r="AG1037" s="153"/>
      <c r="AN1037" s="141"/>
      <c r="AO1037" s="141"/>
      <c r="AP1037" s="141"/>
      <c r="AQ1037" s="141"/>
      <c r="AR1037" s="141"/>
      <c r="AS1037" s="141"/>
      <c r="AT1037" s="141"/>
      <c r="AU1037" s="141"/>
    </row>
    <row r="1038" spans="3:48" x14ac:dyDescent="0.2">
      <c r="C1038" s="26"/>
      <c r="D1038" s="26"/>
      <c r="AA1038" s="141"/>
      <c r="AB1038" s="141"/>
      <c r="AC1038" s="141"/>
      <c r="AD1038" s="141"/>
      <c r="AE1038" s="141"/>
      <c r="AG1038" s="153"/>
      <c r="AN1038" s="141"/>
      <c r="AO1038" s="141"/>
      <c r="AP1038" s="141"/>
      <c r="AQ1038" s="141"/>
      <c r="AR1038" s="141"/>
      <c r="AS1038" s="141"/>
      <c r="AT1038" s="141"/>
      <c r="AU1038" s="141"/>
    </row>
    <row r="1039" spans="3:48" x14ac:dyDescent="0.2">
      <c r="C1039" s="26"/>
      <c r="D1039" s="26"/>
      <c r="AA1039" s="141"/>
      <c r="AB1039" s="141"/>
      <c r="AC1039" s="141"/>
      <c r="AD1039" s="141"/>
      <c r="AE1039" s="141"/>
      <c r="AG1039" s="153"/>
      <c r="AN1039" s="141"/>
      <c r="AO1039" s="141"/>
      <c r="AP1039" s="141"/>
      <c r="AQ1039" s="141"/>
      <c r="AR1039" s="141"/>
      <c r="AS1039" s="141"/>
      <c r="AT1039" s="141"/>
      <c r="AU1039" s="141"/>
    </row>
    <row r="1040" spans="3:48" x14ac:dyDescent="0.2">
      <c r="C1040" s="26"/>
      <c r="D1040" s="26"/>
      <c r="AA1040" s="141"/>
      <c r="AB1040" s="141"/>
      <c r="AC1040" s="141"/>
      <c r="AD1040" s="141"/>
      <c r="AE1040" s="141"/>
      <c r="AG1040" s="153"/>
      <c r="AN1040" s="141"/>
      <c r="AO1040" s="141"/>
      <c r="AP1040" s="141"/>
      <c r="AQ1040" s="141"/>
      <c r="AR1040" s="141"/>
      <c r="AS1040" s="141"/>
      <c r="AT1040" s="141"/>
      <c r="AU1040" s="141"/>
    </row>
    <row r="1041" spans="3:47" x14ac:dyDescent="0.2">
      <c r="C1041" s="26"/>
      <c r="D1041" s="26"/>
      <c r="AA1041" s="141"/>
      <c r="AB1041" s="141"/>
      <c r="AC1041" s="141"/>
      <c r="AD1041" s="141"/>
      <c r="AE1041" s="141"/>
      <c r="AG1041" s="153"/>
      <c r="AN1041" s="141"/>
      <c r="AO1041" s="141"/>
      <c r="AP1041" s="141"/>
      <c r="AQ1041" s="141"/>
      <c r="AR1041" s="141"/>
      <c r="AS1041" s="141"/>
      <c r="AT1041" s="141"/>
      <c r="AU1041" s="141"/>
    </row>
    <row r="1042" spans="3:47" x14ac:dyDescent="0.2">
      <c r="C1042" s="26"/>
      <c r="D1042" s="26"/>
      <c r="AA1042" s="141"/>
      <c r="AB1042" s="141"/>
      <c r="AC1042" s="141"/>
      <c r="AD1042" s="141"/>
      <c r="AE1042" s="141"/>
      <c r="AG1042" s="153"/>
      <c r="AN1042" s="141"/>
      <c r="AO1042" s="141"/>
      <c r="AP1042" s="141"/>
      <c r="AQ1042" s="141"/>
      <c r="AR1042" s="141"/>
      <c r="AS1042" s="141"/>
      <c r="AT1042" s="141"/>
      <c r="AU1042" s="141"/>
    </row>
    <row r="1043" spans="3:47" x14ac:dyDescent="0.2">
      <c r="C1043" s="26"/>
      <c r="D1043" s="26"/>
      <c r="AA1043" s="141"/>
      <c r="AB1043" s="141"/>
      <c r="AC1043" s="141"/>
      <c r="AD1043" s="141"/>
      <c r="AE1043" s="141"/>
      <c r="AG1043" s="153"/>
      <c r="AN1043" s="141"/>
      <c r="AO1043" s="141"/>
      <c r="AP1043" s="141"/>
      <c r="AQ1043" s="141"/>
      <c r="AR1043" s="141"/>
      <c r="AS1043" s="141"/>
      <c r="AT1043" s="141"/>
      <c r="AU1043" s="141"/>
    </row>
    <row r="1044" spans="3:47" x14ac:dyDescent="0.2">
      <c r="C1044" s="26"/>
      <c r="D1044" s="26"/>
      <c r="AA1044" s="141"/>
      <c r="AB1044" s="141"/>
      <c r="AC1044" s="141"/>
      <c r="AD1044" s="141"/>
      <c r="AE1044" s="141"/>
      <c r="AG1044" s="153"/>
      <c r="AN1044" s="141"/>
      <c r="AO1044" s="141"/>
      <c r="AP1044" s="141"/>
      <c r="AQ1044" s="141"/>
      <c r="AR1044" s="141"/>
      <c r="AS1044" s="141"/>
      <c r="AT1044" s="141"/>
      <c r="AU1044" s="141"/>
    </row>
    <row r="1045" spans="3:47" x14ac:dyDescent="0.2">
      <c r="C1045" s="26"/>
      <c r="D1045" s="26"/>
      <c r="AA1045" s="141"/>
      <c r="AB1045" s="141"/>
      <c r="AC1045" s="141"/>
      <c r="AD1045" s="141"/>
      <c r="AE1045" s="141"/>
      <c r="AG1045" s="153"/>
      <c r="AN1045" s="141"/>
      <c r="AO1045" s="141"/>
      <c r="AP1045" s="141"/>
      <c r="AQ1045" s="141"/>
      <c r="AR1045" s="141"/>
      <c r="AS1045" s="141"/>
      <c r="AT1045" s="141"/>
      <c r="AU1045" s="141"/>
    </row>
    <row r="1046" spans="3:47" x14ac:dyDescent="0.2">
      <c r="C1046" s="26"/>
      <c r="D1046" s="26"/>
      <c r="AA1046" s="141"/>
      <c r="AB1046" s="141"/>
      <c r="AC1046" s="141"/>
      <c r="AD1046" s="141"/>
      <c r="AE1046" s="141"/>
      <c r="AG1046" s="153"/>
      <c r="AN1046" s="141"/>
      <c r="AO1046" s="141"/>
      <c r="AP1046" s="141"/>
      <c r="AQ1046" s="141"/>
      <c r="AR1046" s="141"/>
      <c r="AS1046" s="141"/>
      <c r="AT1046" s="141"/>
      <c r="AU1046" s="141"/>
    </row>
    <row r="1047" spans="3:47" x14ac:dyDescent="0.2">
      <c r="C1047" s="26"/>
      <c r="D1047" s="26"/>
      <c r="AA1047" s="141"/>
      <c r="AB1047" s="141"/>
      <c r="AC1047" s="141"/>
      <c r="AD1047" s="141"/>
      <c r="AE1047" s="141"/>
      <c r="AG1047" s="153"/>
      <c r="AN1047" s="141"/>
      <c r="AO1047" s="141"/>
      <c r="AP1047" s="141"/>
      <c r="AQ1047" s="141"/>
      <c r="AR1047" s="141"/>
      <c r="AS1047" s="141"/>
      <c r="AT1047" s="141"/>
      <c r="AU1047" s="141"/>
    </row>
    <row r="1048" spans="3:47" x14ac:dyDescent="0.2">
      <c r="C1048" s="26"/>
      <c r="D1048" s="26"/>
      <c r="AA1048" s="141"/>
      <c r="AB1048" s="141"/>
      <c r="AC1048" s="141"/>
      <c r="AD1048" s="141"/>
      <c r="AE1048" s="141"/>
      <c r="AG1048" s="153"/>
      <c r="AN1048" s="141"/>
      <c r="AO1048" s="141"/>
      <c r="AP1048" s="141"/>
      <c r="AQ1048" s="141"/>
      <c r="AR1048" s="141"/>
      <c r="AS1048" s="141"/>
      <c r="AT1048" s="141"/>
      <c r="AU1048" s="141"/>
    </row>
    <row r="1049" spans="3:47" x14ac:dyDescent="0.2">
      <c r="C1049" s="26"/>
      <c r="D1049" s="26"/>
      <c r="AA1049" s="141"/>
      <c r="AB1049" s="141"/>
      <c r="AC1049" s="141"/>
      <c r="AD1049" s="141"/>
      <c r="AE1049" s="141"/>
      <c r="AG1049" s="153"/>
      <c r="AN1049" s="141"/>
      <c r="AO1049" s="141"/>
      <c r="AP1049" s="141"/>
      <c r="AQ1049" s="141"/>
      <c r="AR1049" s="141"/>
      <c r="AS1049" s="141"/>
      <c r="AT1049" s="141"/>
      <c r="AU1049" s="141"/>
    </row>
    <row r="1050" spans="3:47" x14ac:dyDescent="0.2">
      <c r="C1050" s="26"/>
      <c r="D1050" s="26"/>
      <c r="AA1050" s="141"/>
      <c r="AB1050" s="141"/>
      <c r="AC1050" s="141"/>
      <c r="AD1050" s="141"/>
      <c r="AE1050" s="141"/>
      <c r="AG1050" s="153"/>
      <c r="AN1050" s="141"/>
      <c r="AO1050" s="141"/>
      <c r="AP1050" s="141"/>
      <c r="AQ1050" s="141"/>
      <c r="AR1050" s="141"/>
      <c r="AS1050" s="141"/>
      <c r="AT1050" s="141"/>
      <c r="AU1050" s="141"/>
    </row>
    <row r="1051" spans="3:47" x14ac:dyDescent="0.2">
      <c r="C1051" s="26"/>
      <c r="D1051" s="26"/>
      <c r="AA1051" s="141"/>
      <c r="AB1051" s="141"/>
      <c r="AC1051" s="141"/>
      <c r="AD1051" s="141"/>
      <c r="AE1051" s="141"/>
      <c r="AG1051" s="153"/>
      <c r="AN1051" s="141"/>
      <c r="AO1051" s="141"/>
      <c r="AP1051" s="141"/>
      <c r="AQ1051" s="141"/>
      <c r="AR1051" s="141"/>
      <c r="AS1051" s="141"/>
      <c r="AT1051" s="141"/>
      <c r="AU1051" s="141"/>
    </row>
    <row r="1052" spans="3:47" x14ac:dyDescent="0.2">
      <c r="C1052" s="26"/>
      <c r="D1052" s="26"/>
      <c r="AA1052" s="141"/>
      <c r="AB1052" s="141"/>
      <c r="AC1052" s="141"/>
      <c r="AD1052" s="141"/>
      <c r="AE1052" s="141"/>
      <c r="AG1052" s="153"/>
      <c r="AN1052" s="141"/>
      <c r="AO1052" s="141"/>
      <c r="AP1052" s="141"/>
      <c r="AQ1052" s="141"/>
      <c r="AR1052" s="141"/>
      <c r="AS1052" s="141"/>
      <c r="AT1052" s="141"/>
      <c r="AU1052" s="141"/>
    </row>
    <row r="1053" spans="3:47" x14ac:dyDescent="0.2">
      <c r="C1053" s="26"/>
      <c r="D1053" s="26"/>
      <c r="AA1053" s="141"/>
      <c r="AB1053" s="141"/>
      <c r="AC1053" s="141"/>
      <c r="AD1053" s="141"/>
      <c r="AE1053" s="141"/>
      <c r="AG1053" s="153"/>
      <c r="AN1053" s="141"/>
      <c r="AO1053" s="141"/>
      <c r="AP1053" s="141"/>
      <c r="AQ1053" s="141"/>
      <c r="AR1053" s="141"/>
      <c r="AS1053" s="141"/>
      <c r="AT1053" s="141"/>
      <c r="AU1053" s="141"/>
    </row>
    <row r="1054" spans="3:47" x14ac:dyDescent="0.2">
      <c r="C1054" s="26"/>
      <c r="D1054" s="26"/>
      <c r="AA1054" s="141"/>
      <c r="AB1054" s="141"/>
      <c r="AC1054" s="141"/>
      <c r="AD1054" s="141"/>
      <c r="AE1054" s="141"/>
      <c r="AG1054" s="153"/>
      <c r="AN1054" s="141"/>
      <c r="AO1054" s="141"/>
      <c r="AP1054" s="141"/>
      <c r="AQ1054" s="141"/>
      <c r="AR1054" s="141"/>
      <c r="AS1054" s="141"/>
      <c r="AT1054" s="141"/>
      <c r="AU1054" s="141"/>
    </row>
    <row r="1055" spans="3:47" x14ac:dyDescent="0.2">
      <c r="C1055" s="26"/>
      <c r="D1055" s="26"/>
      <c r="AA1055" s="141"/>
      <c r="AB1055" s="141"/>
      <c r="AC1055" s="141"/>
      <c r="AD1055" s="141"/>
      <c r="AE1055" s="141"/>
      <c r="AG1055" s="153"/>
      <c r="AN1055" s="141"/>
      <c r="AO1055" s="141"/>
      <c r="AP1055" s="141"/>
      <c r="AQ1055" s="141"/>
      <c r="AR1055" s="141"/>
      <c r="AS1055" s="141"/>
      <c r="AT1055" s="141"/>
      <c r="AU1055" s="141"/>
    </row>
    <row r="1056" spans="3:47" x14ac:dyDescent="0.2">
      <c r="C1056" s="26"/>
      <c r="D1056" s="26"/>
      <c r="AA1056" s="141"/>
      <c r="AB1056" s="141"/>
      <c r="AC1056" s="141"/>
      <c r="AD1056" s="141"/>
      <c r="AE1056" s="141"/>
      <c r="AG1056" s="153"/>
      <c r="AN1056" s="141"/>
      <c r="AO1056" s="141"/>
      <c r="AP1056" s="141"/>
      <c r="AQ1056" s="141"/>
      <c r="AR1056" s="141"/>
      <c r="AS1056" s="141"/>
      <c r="AT1056" s="141"/>
      <c r="AU1056" s="141"/>
    </row>
    <row r="1057" spans="3:64" x14ac:dyDescent="0.2">
      <c r="C1057" s="26"/>
      <c r="D1057" s="26"/>
      <c r="AA1057" s="141"/>
      <c r="AB1057" s="141"/>
      <c r="AC1057" s="141"/>
      <c r="AD1057" s="141"/>
      <c r="AE1057" s="141"/>
      <c r="AG1057" s="153"/>
      <c r="AN1057" s="141"/>
      <c r="AO1057" s="141"/>
      <c r="AP1057" s="141"/>
      <c r="AQ1057" s="141"/>
      <c r="AR1057" s="141"/>
      <c r="AS1057" s="141"/>
      <c r="AT1057" s="141"/>
      <c r="AU1057" s="141"/>
      <c r="AV1057" s="141"/>
      <c r="AW1057" s="141"/>
      <c r="AX1057" s="141"/>
      <c r="AY1057" s="141"/>
      <c r="AZ1057" s="141"/>
      <c r="BA1057" s="141"/>
      <c r="BB1057" s="141"/>
      <c r="BC1057" s="141"/>
      <c r="BD1057" s="141"/>
      <c r="BE1057" s="141"/>
      <c r="BF1057" s="141"/>
      <c r="BG1057" s="141"/>
      <c r="BH1057" s="141"/>
      <c r="BI1057" s="141"/>
      <c r="BJ1057" s="141"/>
      <c r="BK1057" s="141"/>
      <c r="BL1057" s="141"/>
    </row>
    <row r="1058" spans="3:64" x14ac:dyDescent="0.2">
      <c r="C1058" s="26"/>
      <c r="D1058" s="26"/>
      <c r="AA1058" s="141"/>
      <c r="AB1058" s="141"/>
      <c r="AC1058" s="141"/>
      <c r="AD1058" s="141"/>
      <c r="AE1058" s="141"/>
      <c r="AG1058" s="153"/>
      <c r="AN1058" s="141"/>
      <c r="AO1058" s="141"/>
      <c r="AP1058" s="141"/>
      <c r="AQ1058" s="141"/>
      <c r="AR1058" s="141"/>
      <c r="AS1058" s="141"/>
      <c r="AT1058" s="141"/>
      <c r="AU1058" s="141"/>
    </row>
    <row r="1059" spans="3:64" x14ac:dyDescent="0.2">
      <c r="C1059" s="26"/>
      <c r="D1059" s="26"/>
      <c r="AA1059" s="141"/>
      <c r="AB1059" s="141"/>
      <c r="AC1059" s="141"/>
      <c r="AD1059" s="141"/>
      <c r="AE1059" s="141"/>
      <c r="AG1059" s="153"/>
      <c r="AN1059" s="141"/>
      <c r="AO1059" s="141"/>
      <c r="AP1059" s="141"/>
      <c r="AQ1059" s="141"/>
      <c r="AR1059" s="141"/>
      <c r="AS1059" s="141"/>
      <c r="AT1059" s="141"/>
      <c r="AU1059" s="141"/>
    </row>
    <row r="1060" spans="3:64" x14ac:dyDescent="0.2">
      <c r="C1060" s="26"/>
      <c r="D1060" s="26"/>
      <c r="AA1060" s="141"/>
      <c r="AB1060" s="141"/>
      <c r="AC1060" s="141"/>
      <c r="AD1060" s="141"/>
      <c r="AE1060" s="141"/>
      <c r="AG1060" s="153"/>
      <c r="AN1060" s="141"/>
      <c r="AO1060" s="141"/>
      <c r="AP1060" s="141"/>
      <c r="AQ1060" s="141"/>
      <c r="AR1060" s="141"/>
      <c r="AS1060" s="141"/>
      <c r="AT1060" s="141"/>
      <c r="AU1060" s="141"/>
    </row>
    <row r="1061" spans="3:64" x14ac:dyDescent="0.2">
      <c r="C1061" s="26"/>
      <c r="D1061" s="26"/>
      <c r="AA1061" s="141"/>
      <c r="AB1061" s="141"/>
      <c r="AC1061" s="141"/>
      <c r="AD1061" s="141"/>
      <c r="AE1061" s="141"/>
      <c r="AG1061" s="153"/>
      <c r="AN1061" s="141"/>
      <c r="AO1061" s="141"/>
      <c r="AP1061" s="141"/>
      <c r="AQ1061" s="141"/>
      <c r="AR1061" s="141"/>
      <c r="AS1061" s="141"/>
      <c r="AT1061" s="141"/>
      <c r="AU1061" s="141"/>
    </row>
    <row r="1062" spans="3:64" x14ac:dyDescent="0.2">
      <c r="C1062" s="26"/>
      <c r="D1062" s="26"/>
      <c r="AA1062" s="141"/>
      <c r="AB1062" s="141"/>
      <c r="AC1062" s="141"/>
      <c r="AD1062" s="141"/>
      <c r="AE1062" s="141"/>
      <c r="AG1062" s="153"/>
      <c r="AN1062" s="141"/>
      <c r="AO1062" s="141"/>
      <c r="AP1062" s="141"/>
      <c r="AQ1062" s="141"/>
      <c r="AR1062" s="141"/>
      <c r="AS1062" s="141"/>
      <c r="AT1062" s="141"/>
      <c r="AU1062" s="141"/>
    </row>
    <row r="1063" spans="3:64" x14ac:dyDescent="0.2">
      <c r="C1063" s="26"/>
      <c r="D1063" s="26"/>
      <c r="AA1063" s="141"/>
      <c r="AB1063" s="141"/>
      <c r="AC1063" s="141"/>
      <c r="AD1063" s="141"/>
      <c r="AE1063" s="141"/>
      <c r="AG1063" s="153"/>
      <c r="AN1063" s="141"/>
      <c r="AO1063" s="141"/>
      <c r="AP1063" s="141"/>
      <c r="AQ1063" s="141"/>
      <c r="AR1063" s="141"/>
      <c r="AS1063" s="141"/>
      <c r="AT1063" s="141"/>
      <c r="AU1063" s="141"/>
    </row>
    <row r="1064" spans="3:64" x14ac:dyDescent="0.2">
      <c r="C1064" s="26"/>
      <c r="D1064" s="26"/>
      <c r="AA1064" s="141"/>
      <c r="AB1064" s="141"/>
      <c r="AC1064" s="141"/>
      <c r="AD1064" s="141"/>
      <c r="AE1064" s="141"/>
      <c r="AG1064" s="153"/>
      <c r="AN1064" s="141"/>
      <c r="AO1064" s="141"/>
      <c r="AP1064" s="141"/>
      <c r="AQ1064" s="141"/>
      <c r="AR1064" s="141"/>
      <c r="AS1064" s="141"/>
      <c r="AT1064" s="141"/>
      <c r="AU1064" s="141"/>
    </row>
    <row r="1065" spans="3:64" x14ac:dyDescent="0.2">
      <c r="C1065" s="26"/>
      <c r="D1065" s="26"/>
      <c r="AA1065" s="141"/>
      <c r="AB1065" s="141"/>
      <c r="AC1065" s="141"/>
      <c r="AD1065" s="141"/>
      <c r="AE1065" s="141"/>
      <c r="AG1065" s="153"/>
      <c r="AN1065" s="141"/>
      <c r="AO1065" s="141"/>
      <c r="AP1065" s="141"/>
      <c r="AQ1065" s="141"/>
      <c r="AR1065" s="141"/>
      <c r="AS1065" s="141"/>
      <c r="AT1065" s="141"/>
      <c r="AU1065" s="141"/>
    </row>
    <row r="1066" spans="3:64" x14ac:dyDescent="0.2">
      <c r="C1066" s="26"/>
      <c r="D1066" s="26"/>
      <c r="AA1066" s="141"/>
      <c r="AB1066" s="141"/>
      <c r="AC1066" s="141"/>
      <c r="AD1066" s="141"/>
      <c r="AE1066" s="141"/>
      <c r="AG1066" s="153"/>
      <c r="AN1066" s="141"/>
      <c r="AO1066" s="141"/>
      <c r="AP1066" s="141"/>
      <c r="AQ1066" s="141"/>
      <c r="AR1066" s="141"/>
      <c r="AS1066" s="141"/>
      <c r="AT1066" s="141"/>
      <c r="AU1066" s="141"/>
    </row>
    <row r="1067" spans="3:64" x14ac:dyDescent="0.2">
      <c r="C1067" s="26"/>
      <c r="D1067" s="26"/>
      <c r="AA1067" s="141"/>
      <c r="AB1067" s="141"/>
      <c r="AC1067" s="141"/>
      <c r="AD1067" s="141"/>
      <c r="AE1067" s="141"/>
      <c r="AG1067" s="153"/>
      <c r="AN1067" s="141"/>
      <c r="AO1067" s="141"/>
      <c r="AP1067" s="141"/>
      <c r="AQ1067" s="141"/>
      <c r="AR1067" s="141"/>
      <c r="AS1067" s="141"/>
      <c r="AT1067" s="141"/>
      <c r="AU1067" s="141"/>
    </row>
    <row r="1068" spans="3:64" x14ac:dyDescent="0.2">
      <c r="C1068" s="26"/>
      <c r="D1068" s="26"/>
      <c r="AA1068" s="141"/>
      <c r="AB1068" s="141"/>
      <c r="AC1068" s="141"/>
      <c r="AD1068" s="141"/>
      <c r="AE1068" s="141"/>
      <c r="AG1068" s="153"/>
      <c r="AN1068" s="141"/>
      <c r="AO1068" s="141"/>
      <c r="AP1068" s="141"/>
      <c r="AQ1068" s="141"/>
      <c r="AR1068" s="141"/>
      <c r="AS1068" s="141"/>
      <c r="AT1068" s="141"/>
      <c r="AU1068" s="141"/>
    </row>
    <row r="1069" spans="3:64" x14ac:dyDescent="0.2">
      <c r="C1069" s="26"/>
      <c r="D1069" s="26"/>
      <c r="AA1069" s="141"/>
      <c r="AB1069" s="141"/>
      <c r="AC1069" s="141"/>
      <c r="AD1069" s="141"/>
      <c r="AE1069" s="141"/>
      <c r="AG1069" s="153"/>
      <c r="AN1069" s="141"/>
      <c r="AO1069" s="141"/>
      <c r="AP1069" s="141"/>
      <c r="AQ1069" s="141"/>
      <c r="AR1069" s="141"/>
      <c r="AS1069" s="141"/>
      <c r="AT1069" s="141"/>
      <c r="AU1069" s="141"/>
      <c r="AV1069" s="141"/>
    </row>
    <row r="1070" spans="3:64" x14ac:dyDescent="0.2">
      <c r="C1070" s="26"/>
      <c r="D1070" s="26"/>
      <c r="AA1070" s="141"/>
      <c r="AB1070" s="141"/>
      <c r="AC1070" s="141"/>
      <c r="AD1070" s="141"/>
      <c r="AE1070" s="141"/>
      <c r="AG1070" s="153"/>
      <c r="AN1070" s="141"/>
      <c r="AO1070" s="141"/>
      <c r="AP1070" s="141"/>
      <c r="AQ1070" s="141"/>
      <c r="AR1070" s="141"/>
      <c r="AS1070" s="141"/>
      <c r="AT1070" s="141"/>
      <c r="AU1070" s="141"/>
    </row>
    <row r="1071" spans="3:64" x14ac:dyDescent="0.2">
      <c r="C1071" s="26"/>
      <c r="D1071" s="26"/>
      <c r="AA1071" s="141"/>
      <c r="AB1071" s="141"/>
      <c r="AC1071" s="141"/>
      <c r="AD1071" s="141"/>
      <c r="AE1071" s="141"/>
      <c r="AG1071" s="153"/>
      <c r="AN1071" s="141"/>
      <c r="AO1071" s="141"/>
      <c r="AP1071" s="141"/>
      <c r="AQ1071" s="141"/>
      <c r="AR1071" s="141"/>
      <c r="AS1071" s="141"/>
      <c r="AT1071" s="141"/>
      <c r="AU1071" s="141"/>
      <c r="AV1071" s="141"/>
    </row>
    <row r="1072" spans="3:64" x14ac:dyDescent="0.2">
      <c r="C1072" s="26"/>
      <c r="D1072" s="26"/>
      <c r="AA1072" s="141"/>
      <c r="AB1072" s="141"/>
      <c r="AC1072" s="141"/>
      <c r="AD1072" s="141"/>
      <c r="AE1072" s="141"/>
      <c r="AG1072" s="153"/>
      <c r="AN1072" s="141"/>
      <c r="AO1072" s="141"/>
      <c r="AP1072" s="141"/>
      <c r="AQ1072" s="141"/>
      <c r="AR1072" s="141"/>
      <c r="AS1072" s="141"/>
      <c r="AT1072" s="141"/>
      <c r="AU1072" s="141"/>
    </row>
    <row r="1073" spans="3:47" x14ac:dyDescent="0.2">
      <c r="C1073" s="26"/>
      <c r="D1073" s="26"/>
      <c r="AA1073" s="141"/>
      <c r="AB1073" s="141"/>
      <c r="AC1073" s="141"/>
      <c r="AD1073" s="141"/>
      <c r="AE1073" s="141"/>
      <c r="AG1073" s="153"/>
      <c r="AN1073" s="141"/>
      <c r="AO1073" s="141"/>
      <c r="AP1073" s="141"/>
      <c r="AQ1073" s="141"/>
      <c r="AR1073" s="141"/>
      <c r="AS1073" s="141"/>
      <c r="AT1073" s="141"/>
      <c r="AU1073" s="141"/>
    </row>
    <row r="1074" spans="3:47" x14ac:dyDescent="0.2">
      <c r="C1074" s="26"/>
      <c r="D1074" s="26"/>
      <c r="AA1074" s="141"/>
      <c r="AB1074" s="141"/>
      <c r="AC1074" s="141"/>
      <c r="AD1074" s="141"/>
      <c r="AE1074" s="141"/>
      <c r="AG1074" s="153"/>
      <c r="AN1074" s="141"/>
      <c r="AO1074" s="141"/>
      <c r="AP1074" s="141"/>
      <c r="AQ1074" s="141"/>
      <c r="AR1074" s="141"/>
      <c r="AS1074" s="141"/>
      <c r="AT1074" s="141"/>
      <c r="AU1074" s="141"/>
    </row>
    <row r="1075" spans="3:47" x14ac:dyDescent="0.2">
      <c r="C1075" s="26"/>
      <c r="D1075" s="26"/>
      <c r="AA1075" s="141"/>
      <c r="AB1075" s="141"/>
      <c r="AC1075" s="141"/>
      <c r="AD1075" s="141"/>
      <c r="AE1075" s="141"/>
      <c r="AG1075" s="153"/>
      <c r="AN1075" s="141"/>
      <c r="AO1075" s="141"/>
      <c r="AP1075" s="141"/>
      <c r="AQ1075" s="141"/>
      <c r="AR1075" s="141"/>
      <c r="AS1075" s="141"/>
      <c r="AT1075" s="141"/>
      <c r="AU1075" s="141"/>
    </row>
    <row r="1076" spans="3:47" x14ac:dyDescent="0.2">
      <c r="C1076" s="26"/>
      <c r="D1076" s="26"/>
      <c r="AA1076" s="141"/>
      <c r="AB1076" s="141"/>
      <c r="AC1076" s="141"/>
      <c r="AD1076" s="141"/>
      <c r="AE1076" s="141"/>
      <c r="AG1076" s="153"/>
      <c r="AN1076" s="141"/>
      <c r="AO1076" s="141"/>
      <c r="AP1076" s="141"/>
      <c r="AQ1076" s="141"/>
      <c r="AR1076" s="141"/>
      <c r="AS1076" s="141"/>
      <c r="AT1076" s="141"/>
      <c r="AU1076" s="141"/>
    </row>
    <row r="1077" spans="3:47" x14ac:dyDescent="0.2">
      <c r="C1077" s="26"/>
      <c r="D1077" s="26"/>
      <c r="AA1077" s="141"/>
      <c r="AB1077" s="141"/>
      <c r="AC1077" s="141"/>
      <c r="AD1077" s="141"/>
      <c r="AE1077" s="141"/>
      <c r="AG1077" s="153"/>
      <c r="AN1077" s="141"/>
      <c r="AO1077" s="141"/>
      <c r="AP1077" s="141"/>
      <c r="AQ1077" s="141"/>
      <c r="AR1077" s="141"/>
      <c r="AS1077" s="141"/>
      <c r="AT1077" s="141"/>
      <c r="AU1077" s="141"/>
    </row>
    <row r="1078" spans="3:47" x14ac:dyDescent="0.2">
      <c r="C1078" s="26"/>
      <c r="D1078" s="26"/>
      <c r="AA1078" s="141"/>
      <c r="AB1078" s="141"/>
      <c r="AC1078" s="141"/>
      <c r="AD1078" s="141"/>
      <c r="AE1078" s="141"/>
      <c r="AG1078" s="153"/>
      <c r="AN1078" s="141"/>
      <c r="AO1078" s="141"/>
      <c r="AP1078" s="141"/>
      <c r="AQ1078" s="141"/>
      <c r="AR1078" s="141"/>
      <c r="AS1078" s="141"/>
      <c r="AT1078" s="141"/>
      <c r="AU1078" s="141"/>
    </row>
    <row r="1079" spans="3:47" x14ac:dyDescent="0.2">
      <c r="C1079" s="26"/>
      <c r="D1079" s="26"/>
      <c r="AA1079" s="141"/>
      <c r="AB1079" s="141"/>
      <c r="AC1079" s="141"/>
      <c r="AD1079" s="141"/>
      <c r="AE1079" s="141"/>
      <c r="AG1079" s="153"/>
      <c r="AN1079" s="141"/>
      <c r="AO1079" s="141"/>
      <c r="AP1079" s="141"/>
      <c r="AQ1079" s="141"/>
      <c r="AR1079" s="141"/>
      <c r="AS1079" s="141"/>
      <c r="AT1079" s="141"/>
      <c r="AU1079" s="141"/>
    </row>
    <row r="1080" spans="3:47" x14ac:dyDescent="0.2">
      <c r="C1080" s="26"/>
      <c r="D1080" s="26"/>
      <c r="AA1080" s="141"/>
      <c r="AB1080" s="141"/>
      <c r="AC1080" s="141"/>
      <c r="AD1080" s="141"/>
      <c r="AE1080" s="141"/>
      <c r="AG1080" s="153"/>
      <c r="AN1080" s="141"/>
      <c r="AO1080" s="141"/>
      <c r="AP1080" s="141"/>
      <c r="AQ1080" s="141"/>
      <c r="AR1080" s="141"/>
      <c r="AS1080" s="141"/>
      <c r="AT1080" s="141"/>
      <c r="AU1080" s="141"/>
    </row>
    <row r="1081" spans="3:47" x14ac:dyDescent="0.2">
      <c r="C1081" s="26"/>
      <c r="D1081" s="26"/>
      <c r="AA1081" s="141"/>
      <c r="AB1081" s="141"/>
      <c r="AC1081" s="141"/>
      <c r="AD1081" s="141"/>
      <c r="AE1081" s="141"/>
      <c r="AG1081" s="153"/>
      <c r="AN1081" s="141"/>
      <c r="AO1081" s="141"/>
      <c r="AP1081" s="141"/>
      <c r="AQ1081" s="141"/>
      <c r="AR1081" s="141"/>
      <c r="AS1081" s="141"/>
      <c r="AT1081" s="141"/>
      <c r="AU1081" s="141"/>
    </row>
    <row r="1082" spans="3:47" x14ac:dyDescent="0.2">
      <c r="C1082" s="26"/>
      <c r="D1082" s="26"/>
      <c r="AA1082" s="141"/>
      <c r="AB1082" s="141"/>
      <c r="AC1082" s="141"/>
      <c r="AD1082" s="141"/>
      <c r="AE1082" s="141"/>
      <c r="AG1082" s="153"/>
      <c r="AN1082" s="141"/>
      <c r="AO1082" s="141"/>
      <c r="AP1082" s="141"/>
      <c r="AQ1082" s="141"/>
      <c r="AR1082" s="141"/>
      <c r="AS1082" s="141"/>
      <c r="AT1082" s="141"/>
      <c r="AU1082" s="141"/>
    </row>
    <row r="1083" spans="3:47" x14ac:dyDescent="0.2">
      <c r="C1083" s="26"/>
      <c r="D1083" s="26"/>
      <c r="AA1083" s="141"/>
      <c r="AB1083" s="141"/>
      <c r="AC1083" s="141"/>
      <c r="AD1083" s="141"/>
      <c r="AE1083" s="141"/>
      <c r="AG1083" s="153"/>
      <c r="AN1083" s="141"/>
      <c r="AO1083" s="141"/>
      <c r="AP1083" s="141"/>
      <c r="AQ1083" s="141"/>
      <c r="AR1083" s="141"/>
      <c r="AS1083" s="141"/>
      <c r="AT1083" s="141"/>
      <c r="AU1083" s="141"/>
    </row>
    <row r="1084" spans="3:47" x14ac:dyDescent="0.2">
      <c r="C1084" s="26"/>
      <c r="D1084" s="26"/>
      <c r="AA1084" s="141"/>
      <c r="AB1084" s="141"/>
      <c r="AC1084" s="141"/>
      <c r="AD1084" s="141"/>
      <c r="AE1084" s="141"/>
      <c r="AG1084" s="153"/>
      <c r="AN1084" s="141"/>
      <c r="AO1084" s="141"/>
      <c r="AP1084" s="141"/>
      <c r="AQ1084" s="141"/>
      <c r="AR1084" s="141"/>
      <c r="AS1084" s="141"/>
      <c r="AT1084" s="141"/>
      <c r="AU1084" s="141"/>
    </row>
    <row r="1085" spans="3:47" x14ac:dyDescent="0.2">
      <c r="C1085" s="26"/>
      <c r="D1085" s="26"/>
      <c r="AA1085" s="141"/>
      <c r="AB1085" s="141"/>
      <c r="AC1085" s="141"/>
      <c r="AD1085" s="141"/>
      <c r="AE1085" s="141"/>
      <c r="AG1085" s="153"/>
      <c r="AN1085" s="141"/>
      <c r="AO1085" s="141"/>
      <c r="AP1085" s="141"/>
      <c r="AQ1085" s="141"/>
      <c r="AR1085" s="141"/>
      <c r="AS1085" s="141"/>
      <c r="AT1085" s="141"/>
      <c r="AU1085" s="141"/>
    </row>
    <row r="1086" spans="3:47" x14ac:dyDescent="0.2">
      <c r="C1086" s="26"/>
      <c r="D1086" s="26"/>
      <c r="AA1086" s="141"/>
      <c r="AB1086" s="141"/>
      <c r="AC1086" s="141"/>
      <c r="AD1086" s="141"/>
      <c r="AE1086" s="141"/>
      <c r="AG1086" s="153"/>
      <c r="AN1086" s="141"/>
      <c r="AO1086" s="141"/>
      <c r="AP1086" s="141"/>
      <c r="AQ1086" s="141"/>
      <c r="AR1086" s="141"/>
      <c r="AS1086" s="141"/>
      <c r="AT1086" s="141"/>
      <c r="AU1086" s="141"/>
    </row>
    <row r="1087" spans="3:47" x14ac:dyDescent="0.2">
      <c r="C1087" s="26"/>
      <c r="D1087" s="26"/>
      <c r="AA1087" s="141"/>
      <c r="AB1087" s="141"/>
      <c r="AC1087" s="141"/>
      <c r="AD1087" s="141"/>
      <c r="AE1087" s="141"/>
      <c r="AG1087" s="153"/>
      <c r="AN1087" s="141"/>
      <c r="AO1087" s="141"/>
      <c r="AP1087" s="141"/>
      <c r="AQ1087" s="141"/>
      <c r="AR1087" s="141"/>
      <c r="AS1087" s="141"/>
      <c r="AT1087" s="141"/>
      <c r="AU1087" s="141"/>
    </row>
    <row r="1088" spans="3:47" x14ac:dyDescent="0.2">
      <c r="C1088" s="26"/>
      <c r="D1088" s="26"/>
      <c r="AA1088" s="141"/>
      <c r="AB1088" s="141"/>
      <c r="AC1088" s="141"/>
      <c r="AD1088" s="141"/>
      <c r="AE1088" s="141"/>
      <c r="AG1088" s="153"/>
      <c r="AN1088" s="141"/>
      <c r="AO1088" s="141"/>
      <c r="AP1088" s="141"/>
      <c r="AQ1088" s="141"/>
      <c r="AR1088" s="141"/>
      <c r="AS1088" s="141"/>
      <c r="AT1088" s="141"/>
      <c r="AU1088" s="141"/>
    </row>
    <row r="1089" spans="3:47" x14ac:dyDescent="0.2">
      <c r="C1089" s="26"/>
      <c r="D1089" s="26"/>
      <c r="AA1089" s="141"/>
      <c r="AB1089" s="141"/>
      <c r="AC1089" s="141"/>
      <c r="AD1089" s="141"/>
      <c r="AE1089" s="141"/>
      <c r="AG1089" s="153"/>
      <c r="AN1089" s="141"/>
      <c r="AO1089" s="141"/>
      <c r="AP1089" s="141"/>
      <c r="AQ1089" s="141"/>
      <c r="AR1089" s="141"/>
      <c r="AS1089" s="141"/>
      <c r="AT1089" s="141"/>
      <c r="AU1089" s="141"/>
    </row>
    <row r="1090" spans="3:47" x14ac:dyDescent="0.2">
      <c r="C1090" s="26"/>
      <c r="D1090" s="26"/>
      <c r="AA1090" s="141"/>
      <c r="AB1090" s="141"/>
      <c r="AC1090" s="141"/>
      <c r="AD1090" s="141"/>
      <c r="AE1090" s="141"/>
      <c r="AG1090" s="153"/>
      <c r="AN1090" s="141"/>
      <c r="AO1090" s="141"/>
      <c r="AP1090" s="141"/>
      <c r="AQ1090" s="141"/>
      <c r="AR1090" s="141"/>
      <c r="AS1090" s="141"/>
      <c r="AT1090" s="141"/>
      <c r="AU1090" s="141"/>
    </row>
    <row r="1091" spans="3:47" x14ac:dyDescent="0.2">
      <c r="C1091" s="26"/>
      <c r="D1091" s="26"/>
      <c r="AA1091" s="141"/>
      <c r="AB1091" s="141"/>
      <c r="AC1091" s="141"/>
      <c r="AD1091" s="141"/>
      <c r="AE1091" s="141"/>
      <c r="AG1091" s="153"/>
      <c r="AN1091" s="141"/>
      <c r="AO1091" s="141"/>
      <c r="AP1091" s="141"/>
      <c r="AQ1091" s="141"/>
      <c r="AR1091" s="141"/>
      <c r="AS1091" s="141"/>
      <c r="AT1091" s="141"/>
      <c r="AU1091" s="141"/>
    </row>
    <row r="1092" spans="3:47" x14ac:dyDescent="0.2">
      <c r="C1092" s="26"/>
      <c r="D1092" s="26"/>
      <c r="AA1092" s="141"/>
      <c r="AB1092" s="141"/>
      <c r="AC1092" s="141"/>
      <c r="AD1092" s="141"/>
      <c r="AE1092" s="141"/>
      <c r="AG1092" s="153"/>
      <c r="AN1092" s="141"/>
      <c r="AO1092" s="141"/>
      <c r="AP1092" s="141"/>
      <c r="AQ1092" s="141"/>
      <c r="AR1092" s="141"/>
      <c r="AS1092" s="141"/>
      <c r="AT1092" s="141"/>
      <c r="AU1092" s="141"/>
    </row>
    <row r="1093" spans="3:47" x14ac:dyDescent="0.2">
      <c r="C1093" s="26"/>
      <c r="D1093" s="26"/>
      <c r="AA1093" s="141"/>
      <c r="AB1093" s="141"/>
      <c r="AC1093" s="141"/>
      <c r="AD1093" s="141"/>
      <c r="AE1093" s="141"/>
      <c r="AG1093" s="153"/>
      <c r="AN1093" s="141"/>
      <c r="AO1093" s="141"/>
      <c r="AP1093" s="141"/>
      <c r="AQ1093" s="141"/>
      <c r="AR1093" s="141"/>
      <c r="AS1093" s="141"/>
      <c r="AT1093" s="141"/>
      <c r="AU1093" s="141"/>
    </row>
    <row r="1094" spans="3:47" x14ac:dyDescent="0.2">
      <c r="C1094" s="26"/>
      <c r="D1094" s="26"/>
      <c r="AA1094" s="141"/>
      <c r="AB1094" s="141"/>
      <c r="AC1094" s="141"/>
      <c r="AD1094" s="141"/>
      <c r="AE1094" s="141"/>
      <c r="AG1094" s="153"/>
      <c r="AN1094" s="141"/>
      <c r="AO1094" s="141"/>
      <c r="AP1094" s="141"/>
      <c r="AQ1094" s="141"/>
      <c r="AR1094" s="141"/>
      <c r="AS1094" s="141"/>
      <c r="AT1094" s="141"/>
      <c r="AU1094" s="141"/>
    </row>
    <row r="1095" spans="3:47" x14ac:dyDescent="0.2">
      <c r="C1095" s="26"/>
      <c r="D1095" s="26"/>
      <c r="AA1095" s="141"/>
      <c r="AB1095" s="141"/>
      <c r="AC1095" s="141"/>
      <c r="AD1095" s="141"/>
      <c r="AE1095" s="141"/>
      <c r="AG1095" s="153"/>
      <c r="AN1095" s="141"/>
      <c r="AO1095" s="141"/>
      <c r="AP1095" s="141"/>
      <c r="AQ1095" s="141"/>
      <c r="AR1095" s="141"/>
      <c r="AS1095" s="141"/>
      <c r="AT1095" s="141"/>
      <c r="AU1095" s="141"/>
    </row>
    <row r="1096" spans="3:47" x14ac:dyDescent="0.2">
      <c r="C1096" s="26"/>
      <c r="D1096" s="26"/>
      <c r="AA1096" s="141"/>
      <c r="AB1096" s="141"/>
      <c r="AC1096" s="141"/>
      <c r="AD1096" s="141"/>
      <c r="AE1096" s="141"/>
      <c r="AG1096" s="153"/>
      <c r="AN1096" s="141"/>
      <c r="AO1096" s="141"/>
      <c r="AP1096" s="141"/>
      <c r="AQ1096" s="141"/>
      <c r="AR1096" s="141"/>
      <c r="AS1096" s="141"/>
      <c r="AT1096" s="141"/>
      <c r="AU1096" s="141"/>
    </row>
    <row r="1097" spans="3:47" x14ac:dyDescent="0.2">
      <c r="C1097" s="26"/>
      <c r="D1097" s="26"/>
      <c r="AA1097" s="141"/>
      <c r="AB1097" s="141"/>
      <c r="AC1097" s="141"/>
      <c r="AD1097" s="141"/>
      <c r="AE1097" s="141"/>
      <c r="AG1097" s="153"/>
      <c r="AN1097" s="141"/>
      <c r="AO1097" s="141"/>
      <c r="AP1097" s="141"/>
      <c r="AQ1097" s="141"/>
      <c r="AR1097" s="141"/>
      <c r="AS1097" s="141"/>
      <c r="AT1097" s="141"/>
      <c r="AU1097" s="141"/>
    </row>
    <row r="1098" spans="3:47" x14ac:dyDescent="0.2">
      <c r="C1098" s="26"/>
      <c r="D1098" s="26"/>
      <c r="AA1098" s="141"/>
      <c r="AB1098" s="141"/>
      <c r="AC1098" s="141"/>
      <c r="AD1098" s="141"/>
      <c r="AE1098" s="141"/>
      <c r="AG1098" s="153"/>
      <c r="AN1098" s="141"/>
      <c r="AO1098" s="141"/>
      <c r="AP1098" s="141"/>
      <c r="AQ1098" s="141"/>
      <c r="AR1098" s="141"/>
      <c r="AS1098" s="141"/>
      <c r="AT1098" s="141"/>
      <c r="AU1098" s="141"/>
    </row>
    <row r="1099" spans="3:47" x14ac:dyDescent="0.2">
      <c r="C1099" s="26"/>
      <c r="D1099" s="26"/>
      <c r="AA1099" s="141"/>
      <c r="AB1099" s="141"/>
      <c r="AC1099" s="141"/>
      <c r="AD1099" s="141"/>
      <c r="AE1099" s="141"/>
      <c r="AG1099" s="153"/>
      <c r="AN1099" s="141"/>
      <c r="AO1099" s="141"/>
      <c r="AP1099" s="141"/>
      <c r="AQ1099" s="141"/>
      <c r="AR1099" s="141"/>
      <c r="AS1099" s="141"/>
      <c r="AT1099" s="141"/>
      <c r="AU1099" s="141"/>
    </row>
    <row r="1100" spans="3:47" x14ac:dyDescent="0.2">
      <c r="C1100" s="26"/>
      <c r="D1100" s="26"/>
      <c r="AA1100" s="141"/>
      <c r="AB1100" s="141"/>
      <c r="AC1100" s="141"/>
      <c r="AD1100" s="141"/>
      <c r="AE1100" s="141"/>
      <c r="AG1100" s="153"/>
      <c r="AN1100" s="141"/>
      <c r="AO1100" s="141"/>
      <c r="AP1100" s="141"/>
      <c r="AQ1100" s="141"/>
      <c r="AR1100" s="141"/>
      <c r="AS1100" s="141"/>
      <c r="AT1100" s="141"/>
      <c r="AU1100" s="141"/>
    </row>
    <row r="1101" spans="3:47" x14ac:dyDescent="0.2">
      <c r="C1101" s="26"/>
      <c r="D1101" s="26"/>
      <c r="AA1101" s="141"/>
      <c r="AB1101" s="141"/>
      <c r="AC1101" s="141"/>
      <c r="AD1101" s="141"/>
      <c r="AE1101" s="141"/>
      <c r="AG1101" s="153"/>
      <c r="AN1101" s="141"/>
      <c r="AO1101" s="141"/>
      <c r="AP1101" s="141"/>
      <c r="AQ1101" s="141"/>
      <c r="AR1101" s="141"/>
      <c r="AS1101" s="141"/>
      <c r="AT1101" s="141"/>
      <c r="AU1101" s="141"/>
    </row>
    <row r="1102" spans="3:47" x14ac:dyDescent="0.2">
      <c r="C1102" s="26"/>
      <c r="D1102" s="26"/>
      <c r="AA1102" s="141"/>
      <c r="AB1102" s="141"/>
      <c r="AC1102" s="141"/>
      <c r="AD1102" s="141"/>
      <c r="AE1102" s="141"/>
      <c r="AG1102" s="153"/>
      <c r="AN1102" s="141"/>
      <c r="AO1102" s="141"/>
      <c r="AP1102" s="141"/>
      <c r="AQ1102" s="141"/>
      <c r="AR1102" s="141"/>
      <c r="AS1102" s="141"/>
      <c r="AT1102" s="141"/>
      <c r="AU1102" s="141"/>
    </row>
    <row r="1103" spans="3:47" x14ac:dyDescent="0.2">
      <c r="C1103" s="26"/>
      <c r="D1103" s="26"/>
      <c r="AA1103" s="141"/>
      <c r="AB1103" s="141"/>
      <c r="AC1103" s="141"/>
      <c r="AD1103" s="141"/>
      <c r="AE1103" s="141"/>
      <c r="AG1103" s="153"/>
      <c r="AN1103" s="141"/>
      <c r="AO1103" s="141"/>
      <c r="AP1103" s="141"/>
      <c r="AQ1103" s="141"/>
      <c r="AR1103" s="141"/>
      <c r="AS1103" s="141"/>
      <c r="AT1103" s="141"/>
      <c r="AU1103" s="141"/>
    </row>
    <row r="1104" spans="3:47" x14ac:dyDescent="0.2">
      <c r="C1104" s="26"/>
      <c r="D1104" s="26"/>
      <c r="AA1104" s="141"/>
      <c r="AB1104" s="141"/>
      <c r="AC1104" s="141"/>
      <c r="AD1104" s="141"/>
      <c r="AE1104" s="141"/>
      <c r="AG1104" s="153"/>
      <c r="AN1104" s="141"/>
      <c r="AO1104" s="141"/>
      <c r="AP1104" s="141"/>
      <c r="AQ1104" s="141"/>
      <c r="AR1104" s="141"/>
      <c r="AS1104" s="141"/>
      <c r="AT1104" s="141"/>
      <c r="AU1104" s="141"/>
    </row>
    <row r="1105" spans="3:47" x14ac:dyDescent="0.2">
      <c r="C1105" s="26"/>
      <c r="D1105" s="26"/>
      <c r="AA1105" s="141"/>
      <c r="AB1105" s="141"/>
      <c r="AC1105" s="141"/>
      <c r="AD1105" s="141"/>
      <c r="AE1105" s="141"/>
      <c r="AG1105" s="153"/>
      <c r="AN1105" s="141"/>
      <c r="AO1105" s="141"/>
      <c r="AP1105" s="141"/>
      <c r="AQ1105" s="141"/>
      <c r="AR1105" s="141"/>
      <c r="AS1105" s="141"/>
      <c r="AT1105" s="141"/>
      <c r="AU1105" s="141"/>
    </row>
    <row r="1106" spans="3:47" x14ac:dyDescent="0.2">
      <c r="C1106" s="26"/>
      <c r="D1106" s="26"/>
      <c r="AA1106" s="141"/>
      <c r="AB1106" s="141"/>
      <c r="AC1106" s="141"/>
      <c r="AD1106" s="141"/>
      <c r="AE1106" s="141"/>
      <c r="AG1106" s="153"/>
      <c r="AN1106" s="141"/>
      <c r="AO1106" s="141"/>
      <c r="AP1106" s="141"/>
      <c r="AQ1106" s="141"/>
      <c r="AR1106" s="141"/>
      <c r="AS1106" s="141"/>
      <c r="AT1106" s="141"/>
      <c r="AU1106" s="141"/>
    </row>
    <row r="1107" spans="3:47" x14ac:dyDescent="0.2">
      <c r="C1107" s="26"/>
      <c r="D1107" s="26"/>
      <c r="AA1107" s="141"/>
      <c r="AB1107" s="141"/>
      <c r="AC1107" s="141"/>
      <c r="AD1107" s="141"/>
      <c r="AE1107" s="141"/>
      <c r="AG1107" s="153"/>
      <c r="AN1107" s="141"/>
      <c r="AO1107" s="141"/>
      <c r="AP1107" s="141"/>
      <c r="AQ1107" s="141"/>
      <c r="AR1107" s="141"/>
      <c r="AS1107" s="141"/>
      <c r="AT1107" s="141"/>
      <c r="AU1107" s="141"/>
    </row>
    <row r="1108" spans="3:47" x14ac:dyDescent="0.2">
      <c r="C1108" s="26"/>
      <c r="D1108" s="26"/>
      <c r="AA1108" s="141"/>
      <c r="AB1108" s="141"/>
      <c r="AC1108" s="141"/>
      <c r="AD1108" s="141"/>
      <c r="AE1108" s="141"/>
      <c r="AG1108" s="153"/>
      <c r="AN1108" s="141"/>
      <c r="AO1108" s="141"/>
      <c r="AP1108" s="141"/>
      <c r="AQ1108" s="141"/>
      <c r="AR1108" s="141"/>
      <c r="AS1108" s="141"/>
      <c r="AT1108" s="141"/>
      <c r="AU1108" s="141"/>
    </row>
    <row r="1109" spans="3:47" x14ac:dyDescent="0.2">
      <c r="C1109" s="26"/>
      <c r="D1109" s="26"/>
      <c r="AA1109" s="141"/>
      <c r="AB1109" s="141"/>
      <c r="AC1109" s="141"/>
      <c r="AD1109" s="141"/>
      <c r="AE1109" s="141"/>
      <c r="AG1109" s="153"/>
      <c r="AN1109" s="141"/>
      <c r="AO1109" s="141"/>
      <c r="AP1109" s="141"/>
      <c r="AQ1109" s="141"/>
      <c r="AR1109" s="141"/>
      <c r="AS1109" s="141"/>
      <c r="AT1109" s="141"/>
      <c r="AU1109" s="141"/>
    </row>
    <row r="1110" spans="3:47" x14ac:dyDescent="0.2">
      <c r="C1110" s="26"/>
      <c r="D1110" s="26"/>
      <c r="AA1110" s="141"/>
      <c r="AB1110" s="141"/>
      <c r="AC1110" s="141"/>
      <c r="AD1110" s="141"/>
      <c r="AE1110" s="141"/>
      <c r="AG1110" s="153"/>
      <c r="AN1110" s="141"/>
      <c r="AO1110" s="141"/>
      <c r="AP1110" s="141"/>
      <c r="AQ1110" s="141"/>
      <c r="AR1110" s="141"/>
      <c r="AS1110" s="141"/>
      <c r="AT1110" s="141"/>
      <c r="AU1110" s="141"/>
    </row>
    <row r="1111" spans="3:47" x14ac:dyDescent="0.2">
      <c r="C1111" s="26"/>
      <c r="D1111" s="26"/>
      <c r="AA1111" s="141"/>
      <c r="AB1111" s="141"/>
      <c r="AC1111" s="141"/>
      <c r="AD1111" s="141"/>
      <c r="AE1111" s="141"/>
      <c r="AG1111" s="153"/>
      <c r="AN1111" s="141"/>
      <c r="AO1111" s="141"/>
      <c r="AP1111" s="141"/>
      <c r="AQ1111" s="141"/>
      <c r="AR1111" s="141"/>
      <c r="AS1111" s="141"/>
      <c r="AT1111" s="141"/>
      <c r="AU1111" s="141"/>
    </row>
    <row r="1112" spans="3:47" x14ac:dyDescent="0.2">
      <c r="C1112" s="26"/>
      <c r="D1112" s="26"/>
      <c r="AA1112" s="141"/>
      <c r="AB1112" s="141"/>
      <c r="AC1112" s="141"/>
      <c r="AD1112" s="141"/>
      <c r="AE1112" s="141"/>
      <c r="AG1112" s="153"/>
      <c r="AN1112" s="141"/>
      <c r="AO1112" s="141"/>
      <c r="AP1112" s="141"/>
      <c r="AQ1112" s="141"/>
      <c r="AR1112" s="141"/>
      <c r="AS1112" s="141"/>
      <c r="AT1112" s="141"/>
      <c r="AU1112" s="141"/>
    </row>
    <row r="1113" spans="3:47" x14ac:dyDescent="0.2">
      <c r="C1113" s="26"/>
      <c r="D1113" s="26"/>
      <c r="AA1113" s="141"/>
      <c r="AB1113" s="141"/>
      <c r="AC1113" s="141"/>
      <c r="AD1113" s="141"/>
      <c r="AE1113" s="141"/>
      <c r="AG1113" s="153"/>
      <c r="AN1113" s="141"/>
      <c r="AO1113" s="141"/>
      <c r="AP1113" s="141"/>
      <c r="AQ1113" s="141"/>
      <c r="AR1113" s="141"/>
      <c r="AS1113" s="141"/>
      <c r="AT1113" s="141"/>
      <c r="AU1113" s="141"/>
    </row>
    <row r="1114" spans="3:47" x14ac:dyDescent="0.2">
      <c r="C1114" s="26"/>
      <c r="D1114" s="26"/>
      <c r="AA1114" s="141"/>
      <c r="AB1114" s="141"/>
      <c r="AC1114" s="141"/>
      <c r="AD1114" s="141"/>
      <c r="AE1114" s="141"/>
      <c r="AG1114" s="153"/>
      <c r="AN1114" s="141"/>
      <c r="AO1114" s="141"/>
      <c r="AP1114" s="141"/>
      <c r="AQ1114" s="141"/>
      <c r="AR1114" s="141"/>
      <c r="AS1114" s="141"/>
      <c r="AT1114" s="141"/>
      <c r="AU1114" s="141"/>
    </row>
    <row r="1115" spans="3:47" x14ac:dyDescent="0.2">
      <c r="C1115" s="26"/>
      <c r="D1115" s="26"/>
      <c r="AA1115" s="141"/>
      <c r="AB1115" s="141"/>
      <c r="AC1115" s="141"/>
      <c r="AD1115" s="141"/>
      <c r="AE1115" s="141"/>
      <c r="AG1115" s="153"/>
      <c r="AN1115" s="141"/>
      <c r="AO1115" s="141"/>
      <c r="AP1115" s="141"/>
      <c r="AQ1115" s="141"/>
      <c r="AR1115" s="141"/>
      <c r="AS1115" s="141"/>
      <c r="AT1115" s="141"/>
      <c r="AU1115" s="141"/>
    </row>
    <row r="1116" spans="3:47" x14ac:dyDescent="0.2">
      <c r="C1116" s="26"/>
      <c r="D1116" s="26"/>
      <c r="AA1116" s="141"/>
      <c r="AB1116" s="141"/>
      <c r="AC1116" s="141"/>
      <c r="AD1116" s="141"/>
      <c r="AE1116" s="141"/>
      <c r="AG1116" s="153"/>
      <c r="AN1116" s="141"/>
      <c r="AO1116" s="141"/>
      <c r="AP1116" s="141"/>
      <c r="AQ1116" s="141"/>
      <c r="AR1116" s="141"/>
      <c r="AS1116" s="141"/>
      <c r="AT1116" s="141"/>
      <c r="AU1116" s="141"/>
    </row>
    <row r="1117" spans="3:47" x14ac:dyDescent="0.2">
      <c r="C1117" s="26"/>
      <c r="D1117" s="26"/>
      <c r="AA1117" s="141"/>
      <c r="AB1117" s="141"/>
      <c r="AC1117" s="141"/>
      <c r="AD1117" s="141"/>
      <c r="AE1117" s="141"/>
      <c r="AG1117" s="153"/>
      <c r="AN1117" s="141"/>
      <c r="AO1117" s="141"/>
      <c r="AP1117" s="141"/>
      <c r="AQ1117" s="141"/>
      <c r="AR1117" s="141"/>
      <c r="AS1117" s="141"/>
      <c r="AT1117" s="141"/>
      <c r="AU1117" s="141"/>
    </row>
    <row r="1118" spans="3:47" x14ac:dyDescent="0.2">
      <c r="C1118" s="26"/>
      <c r="D1118" s="26"/>
      <c r="AA1118" s="141"/>
      <c r="AB1118" s="141"/>
      <c r="AC1118" s="141"/>
      <c r="AD1118" s="141"/>
      <c r="AE1118" s="141"/>
      <c r="AG1118" s="153"/>
      <c r="AN1118" s="141"/>
      <c r="AO1118" s="141"/>
      <c r="AP1118" s="141"/>
      <c r="AQ1118" s="141"/>
      <c r="AR1118" s="141"/>
      <c r="AS1118" s="141"/>
      <c r="AT1118" s="141"/>
      <c r="AU1118" s="141"/>
    </row>
    <row r="1119" spans="3:47" x14ac:dyDescent="0.2">
      <c r="C1119" s="26"/>
      <c r="D1119" s="26"/>
      <c r="AA1119" s="141"/>
      <c r="AB1119" s="141"/>
      <c r="AC1119" s="141"/>
      <c r="AD1119" s="141"/>
      <c r="AE1119" s="141"/>
      <c r="AG1119" s="153"/>
      <c r="AN1119" s="141"/>
      <c r="AO1119" s="141"/>
      <c r="AP1119" s="141"/>
      <c r="AQ1119" s="141"/>
      <c r="AR1119" s="141"/>
      <c r="AS1119" s="141"/>
      <c r="AT1119" s="141"/>
      <c r="AU1119" s="141"/>
    </row>
    <row r="1120" spans="3:47" x14ac:dyDescent="0.2">
      <c r="C1120" s="26"/>
      <c r="D1120" s="26"/>
      <c r="AA1120" s="141"/>
      <c r="AB1120" s="141"/>
      <c r="AC1120" s="141"/>
      <c r="AD1120" s="141"/>
      <c r="AE1120" s="141"/>
      <c r="AG1120" s="153"/>
      <c r="AN1120" s="141"/>
      <c r="AO1120" s="141"/>
      <c r="AP1120" s="141"/>
      <c r="AQ1120" s="141"/>
      <c r="AR1120" s="141"/>
      <c r="AS1120" s="141"/>
      <c r="AT1120" s="141"/>
      <c r="AU1120" s="141"/>
    </row>
    <row r="1121" spans="3:47" x14ac:dyDescent="0.2">
      <c r="C1121" s="26"/>
      <c r="D1121" s="26"/>
      <c r="AA1121" s="141"/>
      <c r="AB1121" s="141"/>
      <c r="AC1121" s="141"/>
      <c r="AD1121" s="141"/>
      <c r="AE1121" s="141"/>
      <c r="AG1121" s="153"/>
      <c r="AN1121" s="141"/>
      <c r="AO1121" s="141"/>
      <c r="AP1121" s="141"/>
      <c r="AQ1121" s="141"/>
      <c r="AR1121" s="141"/>
      <c r="AS1121" s="141"/>
      <c r="AT1121" s="141"/>
      <c r="AU1121" s="141"/>
    </row>
    <row r="1122" spans="3:47" x14ac:dyDescent="0.2">
      <c r="C1122" s="26"/>
      <c r="D1122" s="26"/>
      <c r="AA1122" s="141"/>
      <c r="AB1122" s="141"/>
      <c r="AC1122" s="141"/>
      <c r="AD1122" s="141"/>
      <c r="AE1122" s="141"/>
      <c r="AG1122" s="153"/>
      <c r="AN1122" s="141"/>
      <c r="AO1122" s="141"/>
      <c r="AP1122" s="141"/>
      <c r="AQ1122" s="141"/>
      <c r="AR1122" s="141"/>
      <c r="AS1122" s="141"/>
      <c r="AT1122" s="141"/>
      <c r="AU1122" s="141"/>
    </row>
    <row r="1123" spans="3:47" x14ac:dyDescent="0.2">
      <c r="C1123" s="26"/>
      <c r="D1123" s="26"/>
      <c r="AA1123" s="141"/>
      <c r="AB1123" s="141"/>
      <c r="AC1123" s="141"/>
      <c r="AD1123" s="141"/>
      <c r="AE1123" s="141"/>
      <c r="AG1123" s="153"/>
      <c r="AN1123" s="141"/>
      <c r="AO1123" s="141"/>
      <c r="AP1123" s="141"/>
      <c r="AQ1123" s="141"/>
      <c r="AR1123" s="141"/>
      <c r="AS1123" s="141"/>
      <c r="AT1123" s="141"/>
      <c r="AU1123" s="141"/>
    </row>
    <row r="1124" spans="3:47" x14ac:dyDescent="0.2">
      <c r="C1124" s="26"/>
      <c r="D1124" s="26"/>
      <c r="AA1124" s="141"/>
      <c r="AB1124" s="141"/>
      <c r="AC1124" s="141"/>
      <c r="AD1124" s="141"/>
      <c r="AE1124" s="141"/>
      <c r="AG1124" s="153"/>
      <c r="AN1124" s="141"/>
      <c r="AO1124" s="141"/>
      <c r="AP1124" s="141"/>
      <c r="AQ1124" s="141"/>
      <c r="AR1124" s="141"/>
      <c r="AS1124" s="141"/>
      <c r="AT1124" s="141"/>
      <c r="AU1124" s="141"/>
    </row>
    <row r="1125" spans="3:47" x14ac:dyDescent="0.2">
      <c r="C1125" s="26"/>
      <c r="D1125" s="26"/>
      <c r="AA1125" s="141"/>
      <c r="AB1125" s="141"/>
      <c r="AC1125" s="141"/>
      <c r="AD1125" s="141"/>
      <c r="AE1125" s="141"/>
      <c r="AG1125" s="153"/>
      <c r="AN1125" s="141"/>
      <c r="AO1125" s="141"/>
      <c r="AP1125" s="141"/>
      <c r="AQ1125" s="141"/>
      <c r="AR1125" s="141"/>
      <c r="AS1125" s="141"/>
      <c r="AT1125" s="141"/>
      <c r="AU1125" s="141"/>
    </row>
    <row r="1126" spans="3:47" x14ac:dyDescent="0.2">
      <c r="C1126" s="26"/>
      <c r="D1126" s="26"/>
      <c r="AA1126" s="141"/>
      <c r="AB1126" s="141"/>
      <c r="AC1126" s="141"/>
      <c r="AD1126" s="141"/>
      <c r="AE1126" s="141"/>
      <c r="AG1126" s="153"/>
      <c r="AN1126" s="141"/>
      <c r="AO1126" s="141"/>
      <c r="AP1126" s="141"/>
      <c r="AQ1126" s="141"/>
      <c r="AR1126" s="141"/>
      <c r="AS1126" s="141"/>
      <c r="AT1126" s="141"/>
      <c r="AU1126" s="141"/>
    </row>
    <row r="1127" spans="3:47" x14ac:dyDescent="0.2">
      <c r="C1127" s="26"/>
      <c r="D1127" s="26"/>
      <c r="AA1127" s="141"/>
      <c r="AB1127" s="141"/>
      <c r="AC1127" s="141"/>
      <c r="AD1127" s="141"/>
      <c r="AE1127" s="141"/>
      <c r="AG1127" s="153"/>
      <c r="AN1127" s="141"/>
      <c r="AO1127" s="141"/>
      <c r="AP1127" s="141"/>
      <c r="AQ1127" s="141"/>
      <c r="AR1127" s="141"/>
      <c r="AS1127" s="141"/>
      <c r="AT1127" s="141"/>
      <c r="AU1127" s="141"/>
    </row>
    <row r="1128" spans="3:47" x14ac:dyDescent="0.2">
      <c r="C1128" s="26"/>
      <c r="D1128" s="26"/>
      <c r="AA1128" s="141"/>
      <c r="AB1128" s="141"/>
      <c r="AC1128" s="141"/>
      <c r="AD1128" s="141"/>
      <c r="AE1128" s="141"/>
      <c r="AG1128" s="153"/>
      <c r="AN1128" s="141"/>
      <c r="AO1128" s="141"/>
      <c r="AP1128" s="141"/>
      <c r="AQ1128" s="141"/>
      <c r="AR1128" s="141"/>
      <c r="AS1128" s="141"/>
      <c r="AT1128" s="141"/>
      <c r="AU1128" s="141"/>
    </row>
    <row r="1129" spans="3:47" x14ac:dyDescent="0.2">
      <c r="C1129" s="26"/>
      <c r="D1129" s="26"/>
      <c r="AA1129" s="141"/>
      <c r="AB1129" s="141"/>
      <c r="AC1129" s="141"/>
      <c r="AD1129" s="141"/>
      <c r="AE1129" s="141"/>
      <c r="AG1129" s="153"/>
      <c r="AN1129" s="141"/>
      <c r="AO1129" s="141"/>
      <c r="AP1129" s="141"/>
      <c r="AQ1129" s="141"/>
      <c r="AR1129" s="141"/>
      <c r="AS1129" s="141"/>
      <c r="AT1129" s="141"/>
      <c r="AU1129" s="141"/>
    </row>
    <row r="1130" spans="3:47" x14ac:dyDescent="0.2">
      <c r="C1130" s="26"/>
      <c r="D1130" s="26"/>
      <c r="AA1130" s="141"/>
      <c r="AB1130" s="141"/>
      <c r="AC1130" s="141"/>
      <c r="AD1130" s="141"/>
      <c r="AE1130" s="141"/>
      <c r="AG1130" s="153"/>
      <c r="AN1130" s="141"/>
      <c r="AO1130" s="141"/>
      <c r="AP1130" s="141"/>
      <c r="AQ1130" s="141"/>
      <c r="AR1130" s="141"/>
      <c r="AS1130" s="141"/>
      <c r="AT1130" s="141"/>
      <c r="AU1130" s="141"/>
    </row>
    <row r="1131" spans="3:47" x14ac:dyDescent="0.2">
      <c r="C1131" s="26"/>
      <c r="D1131" s="26"/>
      <c r="AA1131" s="141"/>
      <c r="AB1131" s="141"/>
      <c r="AC1131" s="141"/>
      <c r="AD1131" s="141"/>
      <c r="AE1131" s="141"/>
      <c r="AG1131" s="153"/>
      <c r="AN1131" s="141"/>
      <c r="AO1131" s="141"/>
      <c r="AP1131" s="141"/>
      <c r="AQ1131" s="141"/>
      <c r="AR1131" s="141"/>
      <c r="AS1131" s="141"/>
      <c r="AT1131" s="141"/>
      <c r="AU1131" s="141"/>
    </row>
    <row r="1132" spans="3:47" x14ac:dyDescent="0.2">
      <c r="C1132" s="26"/>
      <c r="D1132" s="26"/>
      <c r="AA1132" s="141"/>
      <c r="AB1132" s="141"/>
      <c r="AC1132" s="141"/>
      <c r="AD1132" s="141"/>
      <c r="AE1132" s="141"/>
      <c r="AG1132" s="153"/>
      <c r="AN1132" s="141"/>
      <c r="AO1132" s="141"/>
      <c r="AP1132" s="141"/>
      <c r="AQ1132" s="141"/>
      <c r="AR1132" s="141"/>
      <c r="AS1132" s="141"/>
      <c r="AT1132" s="141"/>
      <c r="AU1132" s="141"/>
    </row>
    <row r="1133" spans="3:47" x14ac:dyDescent="0.2">
      <c r="C1133" s="26"/>
      <c r="D1133" s="26"/>
      <c r="AA1133" s="141"/>
      <c r="AB1133" s="141"/>
      <c r="AC1133" s="141"/>
      <c r="AD1133" s="141"/>
      <c r="AE1133" s="141"/>
      <c r="AG1133" s="153"/>
      <c r="AN1133" s="141"/>
      <c r="AO1133" s="141"/>
      <c r="AP1133" s="141"/>
      <c r="AQ1133" s="141"/>
      <c r="AR1133" s="141"/>
      <c r="AS1133" s="141"/>
      <c r="AT1133" s="141"/>
      <c r="AU1133" s="141"/>
    </row>
    <row r="1134" spans="3:47" x14ac:dyDescent="0.2">
      <c r="C1134" s="26"/>
      <c r="D1134" s="26"/>
      <c r="AA1134" s="141"/>
      <c r="AB1134" s="141"/>
      <c r="AC1134" s="141"/>
      <c r="AD1134" s="141"/>
      <c r="AE1134" s="141"/>
      <c r="AG1134" s="153"/>
      <c r="AN1134" s="141"/>
      <c r="AO1134" s="141"/>
      <c r="AP1134" s="141"/>
      <c r="AQ1134" s="141"/>
      <c r="AR1134" s="141"/>
      <c r="AS1134" s="141"/>
      <c r="AT1134" s="141"/>
      <c r="AU1134" s="141"/>
    </row>
    <row r="1135" spans="3:47" x14ac:dyDescent="0.2">
      <c r="C1135" s="26"/>
      <c r="D1135" s="26"/>
      <c r="AA1135" s="141"/>
      <c r="AB1135" s="141"/>
      <c r="AC1135" s="141"/>
      <c r="AD1135" s="141"/>
      <c r="AE1135" s="141"/>
      <c r="AG1135" s="153"/>
      <c r="AN1135" s="141"/>
      <c r="AO1135" s="141"/>
      <c r="AP1135" s="141"/>
      <c r="AQ1135" s="141"/>
      <c r="AR1135" s="141"/>
      <c r="AS1135" s="141"/>
      <c r="AT1135" s="141"/>
      <c r="AU1135" s="141"/>
    </row>
    <row r="1136" spans="3:47" x14ac:dyDescent="0.2">
      <c r="C1136" s="26"/>
      <c r="D1136" s="26"/>
      <c r="AA1136" s="141"/>
      <c r="AB1136" s="141"/>
      <c r="AC1136" s="141"/>
      <c r="AD1136" s="141"/>
      <c r="AE1136" s="141"/>
      <c r="AG1136" s="153"/>
      <c r="AN1136" s="141"/>
      <c r="AO1136" s="141"/>
      <c r="AP1136" s="141"/>
      <c r="AQ1136" s="141"/>
      <c r="AR1136" s="141"/>
      <c r="AS1136" s="141"/>
      <c r="AT1136" s="141"/>
      <c r="AU1136" s="141"/>
    </row>
    <row r="1137" spans="3:48" x14ac:dyDescent="0.2">
      <c r="C1137" s="26"/>
      <c r="D1137" s="26"/>
      <c r="AA1137" s="141"/>
      <c r="AB1137" s="141"/>
      <c r="AC1137" s="141"/>
      <c r="AD1137" s="141"/>
      <c r="AE1137" s="141"/>
      <c r="AG1137" s="153"/>
      <c r="AN1137" s="141"/>
      <c r="AO1137" s="141"/>
      <c r="AP1137" s="141"/>
      <c r="AQ1137" s="141"/>
      <c r="AR1137" s="141"/>
      <c r="AS1137" s="141"/>
      <c r="AT1137" s="141"/>
      <c r="AU1137" s="141"/>
    </row>
    <row r="1138" spans="3:48" x14ac:dyDescent="0.2">
      <c r="C1138" s="26"/>
      <c r="D1138" s="26"/>
      <c r="AA1138" s="141"/>
      <c r="AB1138" s="141"/>
      <c r="AC1138" s="141"/>
      <c r="AD1138" s="141"/>
      <c r="AE1138" s="141"/>
      <c r="AG1138" s="153"/>
      <c r="AN1138" s="141"/>
      <c r="AO1138" s="141"/>
      <c r="AP1138" s="141"/>
      <c r="AQ1138" s="141"/>
      <c r="AR1138" s="141"/>
      <c r="AS1138" s="141"/>
      <c r="AT1138" s="141"/>
      <c r="AU1138" s="141"/>
    </row>
    <row r="1139" spans="3:48" x14ac:dyDescent="0.2">
      <c r="C1139" s="26"/>
      <c r="D1139" s="26"/>
      <c r="AA1139" s="141"/>
      <c r="AB1139" s="141"/>
      <c r="AC1139" s="141"/>
      <c r="AD1139" s="141"/>
      <c r="AE1139" s="141"/>
      <c r="AG1139" s="153"/>
      <c r="AN1139" s="141"/>
      <c r="AO1139" s="141"/>
      <c r="AP1139" s="141"/>
      <c r="AQ1139" s="141"/>
      <c r="AR1139" s="141"/>
      <c r="AS1139" s="141"/>
      <c r="AT1139" s="141"/>
      <c r="AU1139" s="141"/>
    </row>
    <row r="1140" spans="3:48" x14ac:dyDescent="0.2">
      <c r="C1140" s="26"/>
      <c r="D1140" s="26"/>
      <c r="AA1140" s="141"/>
      <c r="AB1140" s="141"/>
      <c r="AC1140" s="141"/>
      <c r="AD1140" s="141"/>
      <c r="AE1140" s="141"/>
      <c r="AG1140" s="153"/>
      <c r="AN1140" s="141"/>
      <c r="AO1140" s="141"/>
      <c r="AP1140" s="141"/>
      <c r="AQ1140" s="141"/>
      <c r="AR1140" s="141"/>
      <c r="AS1140" s="141"/>
      <c r="AT1140" s="141"/>
      <c r="AU1140" s="141"/>
    </row>
    <row r="1141" spans="3:48" x14ac:dyDescent="0.2">
      <c r="C1141" s="26"/>
      <c r="D1141" s="26"/>
      <c r="AA1141" s="141"/>
      <c r="AB1141" s="141"/>
      <c r="AC1141" s="141"/>
      <c r="AD1141" s="141"/>
      <c r="AE1141" s="141"/>
      <c r="AG1141" s="153"/>
      <c r="AN1141" s="141"/>
      <c r="AO1141" s="141"/>
      <c r="AP1141" s="141"/>
      <c r="AQ1141" s="141"/>
      <c r="AR1141" s="141"/>
      <c r="AS1141" s="141"/>
      <c r="AT1141" s="141"/>
      <c r="AU1141" s="141"/>
    </row>
    <row r="1142" spans="3:48" x14ac:dyDescent="0.2">
      <c r="C1142" s="26"/>
      <c r="D1142" s="26"/>
      <c r="AA1142" s="141"/>
      <c r="AB1142" s="141"/>
      <c r="AC1142" s="141"/>
      <c r="AD1142" s="141"/>
      <c r="AE1142" s="141"/>
      <c r="AG1142" s="153"/>
      <c r="AN1142" s="141"/>
      <c r="AO1142" s="141"/>
      <c r="AP1142" s="141"/>
      <c r="AQ1142" s="141"/>
      <c r="AR1142" s="141"/>
      <c r="AS1142" s="141"/>
      <c r="AT1142" s="141"/>
      <c r="AU1142" s="141"/>
    </row>
    <row r="1143" spans="3:48" x14ac:dyDescent="0.2">
      <c r="C1143" s="26"/>
      <c r="D1143" s="26"/>
      <c r="AA1143" s="141"/>
      <c r="AB1143" s="141"/>
      <c r="AC1143" s="141"/>
      <c r="AD1143" s="141"/>
      <c r="AE1143" s="141"/>
      <c r="AG1143" s="153"/>
      <c r="AN1143" s="141"/>
      <c r="AO1143" s="141"/>
      <c r="AP1143" s="141"/>
      <c r="AQ1143" s="141"/>
      <c r="AR1143" s="141"/>
      <c r="AS1143" s="141"/>
      <c r="AT1143" s="141"/>
      <c r="AU1143" s="141"/>
    </row>
    <row r="1144" spans="3:48" x14ac:dyDescent="0.2">
      <c r="C1144" s="26"/>
      <c r="D1144" s="26"/>
      <c r="AA1144" s="141"/>
      <c r="AB1144" s="141"/>
      <c r="AC1144" s="141"/>
      <c r="AD1144" s="141"/>
      <c r="AE1144" s="141"/>
      <c r="AG1144" s="153"/>
      <c r="AN1144" s="141"/>
      <c r="AO1144" s="141"/>
      <c r="AP1144" s="141"/>
      <c r="AQ1144" s="141"/>
      <c r="AR1144" s="141"/>
      <c r="AS1144" s="141"/>
      <c r="AT1144" s="141"/>
      <c r="AU1144" s="141"/>
    </row>
    <row r="1145" spans="3:48" x14ac:dyDescent="0.2">
      <c r="C1145" s="26"/>
      <c r="D1145" s="26"/>
      <c r="AA1145" s="141"/>
      <c r="AB1145" s="141"/>
      <c r="AC1145" s="141"/>
      <c r="AD1145" s="141"/>
      <c r="AE1145" s="141"/>
      <c r="AG1145" s="153"/>
      <c r="AN1145" s="141"/>
      <c r="AO1145" s="141"/>
      <c r="AP1145" s="141"/>
      <c r="AQ1145" s="141"/>
      <c r="AR1145" s="141"/>
      <c r="AS1145" s="141"/>
      <c r="AT1145" s="141"/>
      <c r="AU1145" s="141"/>
      <c r="AV1145" s="141"/>
    </row>
    <row r="1146" spans="3:48" x14ac:dyDescent="0.2">
      <c r="C1146" s="26"/>
      <c r="D1146" s="26"/>
      <c r="AA1146" s="141"/>
      <c r="AB1146" s="141"/>
      <c r="AC1146" s="141"/>
      <c r="AD1146" s="141"/>
      <c r="AE1146" s="141"/>
      <c r="AG1146" s="153"/>
      <c r="AN1146" s="141"/>
      <c r="AO1146" s="141"/>
      <c r="AP1146" s="141"/>
      <c r="AQ1146" s="141"/>
      <c r="AR1146" s="141"/>
      <c r="AS1146" s="141"/>
      <c r="AT1146" s="141"/>
      <c r="AU1146" s="141"/>
    </row>
    <row r="1147" spans="3:48" x14ac:dyDescent="0.2">
      <c r="C1147" s="26"/>
      <c r="D1147" s="26"/>
      <c r="AA1147" s="141"/>
      <c r="AB1147" s="141"/>
      <c r="AC1147" s="141"/>
      <c r="AD1147" s="141"/>
      <c r="AE1147" s="141"/>
      <c r="AG1147" s="153"/>
      <c r="AN1147" s="141"/>
      <c r="AO1147" s="141"/>
      <c r="AP1147" s="141"/>
      <c r="AQ1147" s="141"/>
      <c r="AR1147" s="141"/>
      <c r="AS1147" s="141"/>
      <c r="AT1147" s="141"/>
      <c r="AU1147" s="141"/>
    </row>
    <row r="1148" spans="3:48" x14ac:dyDescent="0.2">
      <c r="C1148" s="26"/>
      <c r="D1148" s="26"/>
      <c r="AA1148" s="141"/>
      <c r="AB1148" s="141"/>
      <c r="AC1148" s="141"/>
      <c r="AD1148" s="141"/>
      <c r="AE1148" s="141"/>
      <c r="AG1148" s="153"/>
      <c r="AN1148" s="141"/>
      <c r="AO1148" s="141"/>
      <c r="AP1148" s="141"/>
      <c r="AQ1148" s="141"/>
      <c r="AR1148" s="141"/>
      <c r="AS1148" s="141"/>
      <c r="AT1148" s="141"/>
      <c r="AU1148" s="141"/>
    </row>
    <row r="1149" spans="3:48" x14ac:dyDescent="0.2">
      <c r="C1149" s="26"/>
      <c r="D1149" s="26"/>
      <c r="AA1149" s="141"/>
      <c r="AB1149" s="141"/>
      <c r="AC1149" s="141"/>
      <c r="AD1149" s="141"/>
      <c r="AE1149" s="141"/>
      <c r="AG1149" s="153"/>
      <c r="AN1149" s="141"/>
      <c r="AO1149" s="141"/>
      <c r="AP1149" s="141"/>
      <c r="AQ1149" s="141"/>
      <c r="AR1149" s="141"/>
      <c r="AS1149" s="141"/>
      <c r="AT1149" s="141"/>
      <c r="AU1149" s="141"/>
    </row>
    <row r="1150" spans="3:48" x14ac:dyDescent="0.2">
      <c r="C1150" s="26"/>
      <c r="D1150" s="26"/>
      <c r="AA1150" s="141"/>
      <c r="AB1150" s="141"/>
      <c r="AC1150" s="141"/>
      <c r="AD1150" s="141"/>
      <c r="AE1150" s="141"/>
      <c r="AG1150" s="153"/>
      <c r="AN1150" s="141"/>
      <c r="AO1150" s="141"/>
      <c r="AP1150" s="141"/>
      <c r="AQ1150" s="141"/>
      <c r="AR1150" s="141"/>
      <c r="AS1150" s="141"/>
      <c r="AT1150" s="141"/>
      <c r="AU1150" s="141"/>
    </row>
    <row r="1151" spans="3:48" x14ac:dyDescent="0.2">
      <c r="C1151" s="26"/>
      <c r="D1151" s="26"/>
      <c r="AA1151" s="141"/>
      <c r="AB1151" s="141"/>
      <c r="AC1151" s="141"/>
      <c r="AD1151" s="141"/>
      <c r="AE1151" s="141"/>
      <c r="AG1151" s="153"/>
      <c r="AN1151" s="141"/>
      <c r="AO1151" s="141"/>
      <c r="AP1151" s="141"/>
      <c r="AQ1151" s="141"/>
      <c r="AR1151" s="141"/>
      <c r="AS1151" s="141"/>
      <c r="AT1151" s="141"/>
      <c r="AU1151" s="141"/>
    </row>
    <row r="1152" spans="3:48" x14ac:dyDescent="0.2">
      <c r="C1152" s="26"/>
      <c r="D1152" s="26"/>
      <c r="AA1152" s="141"/>
      <c r="AB1152" s="141"/>
      <c r="AC1152" s="141"/>
      <c r="AD1152" s="141"/>
      <c r="AE1152" s="141"/>
      <c r="AG1152" s="153"/>
      <c r="AN1152" s="141"/>
      <c r="AO1152" s="141"/>
      <c r="AP1152" s="141"/>
      <c r="AQ1152" s="141"/>
      <c r="AR1152" s="141"/>
      <c r="AS1152" s="141"/>
      <c r="AT1152" s="141"/>
      <c r="AU1152" s="141"/>
    </row>
    <row r="1153" spans="3:64" x14ac:dyDescent="0.2">
      <c r="C1153" s="26"/>
      <c r="D1153" s="26"/>
      <c r="AA1153" s="141"/>
      <c r="AB1153" s="141"/>
      <c r="AC1153" s="141"/>
      <c r="AD1153" s="141"/>
      <c r="AE1153" s="141"/>
      <c r="AG1153" s="153"/>
      <c r="AN1153" s="141"/>
      <c r="AO1153" s="141"/>
      <c r="AP1153" s="141"/>
      <c r="AQ1153" s="141"/>
      <c r="AR1153" s="141"/>
      <c r="AS1153" s="141"/>
      <c r="AT1153" s="141"/>
      <c r="AU1153" s="141"/>
    </row>
    <row r="1154" spans="3:64" x14ac:dyDescent="0.2">
      <c r="C1154" s="26"/>
      <c r="D1154" s="26"/>
      <c r="AA1154" s="141"/>
      <c r="AB1154" s="141"/>
      <c r="AC1154" s="141"/>
      <c r="AD1154" s="141"/>
      <c r="AE1154" s="141"/>
      <c r="AG1154" s="153"/>
      <c r="AN1154" s="141"/>
      <c r="AO1154" s="141"/>
      <c r="AP1154" s="141"/>
      <c r="AQ1154" s="141"/>
      <c r="AR1154" s="141"/>
      <c r="AS1154" s="141"/>
      <c r="AT1154" s="141"/>
      <c r="AU1154" s="141"/>
    </row>
    <row r="1155" spans="3:64" x14ac:dyDescent="0.2">
      <c r="C1155" s="26"/>
      <c r="D1155" s="26"/>
      <c r="AA1155" s="141"/>
      <c r="AB1155" s="141"/>
      <c r="AC1155" s="141"/>
      <c r="AD1155" s="141"/>
      <c r="AE1155" s="141"/>
      <c r="AG1155" s="153"/>
      <c r="AN1155" s="141"/>
      <c r="AO1155" s="141"/>
      <c r="AP1155" s="141"/>
      <c r="AQ1155" s="141"/>
      <c r="AR1155" s="141"/>
      <c r="AS1155" s="141"/>
      <c r="AT1155" s="141"/>
      <c r="AU1155" s="141"/>
    </row>
    <row r="1156" spans="3:64" x14ac:dyDescent="0.2">
      <c r="C1156" s="26"/>
      <c r="D1156" s="26"/>
      <c r="AA1156" s="141"/>
      <c r="AB1156" s="141"/>
      <c r="AC1156" s="141"/>
      <c r="AD1156" s="141"/>
      <c r="AE1156" s="141"/>
      <c r="AG1156" s="153"/>
      <c r="AN1156" s="141"/>
      <c r="AO1156" s="141"/>
      <c r="AP1156" s="141"/>
      <c r="AQ1156" s="141"/>
      <c r="AR1156" s="141"/>
      <c r="AS1156" s="141"/>
      <c r="AT1156" s="141"/>
      <c r="AU1156" s="141"/>
    </row>
    <row r="1157" spans="3:64" x14ac:dyDescent="0.2">
      <c r="C1157" s="26"/>
      <c r="D1157" s="26"/>
      <c r="AA1157" s="141"/>
      <c r="AB1157" s="141"/>
      <c r="AC1157" s="141"/>
      <c r="AD1157" s="141"/>
      <c r="AE1157" s="141"/>
      <c r="AG1157" s="153"/>
      <c r="AN1157" s="141"/>
      <c r="AO1157" s="141"/>
      <c r="AP1157" s="141"/>
      <c r="AQ1157" s="141"/>
      <c r="AR1157" s="141"/>
      <c r="AS1157" s="141"/>
      <c r="AT1157" s="141"/>
      <c r="AU1157" s="141"/>
    </row>
    <row r="1158" spans="3:64" x14ac:dyDescent="0.2">
      <c r="C1158" s="26"/>
      <c r="D1158" s="26"/>
      <c r="AA1158" s="141"/>
      <c r="AB1158" s="141"/>
      <c r="AC1158" s="141"/>
      <c r="AD1158" s="141"/>
      <c r="AE1158" s="141"/>
      <c r="AG1158" s="153"/>
      <c r="AN1158" s="141"/>
      <c r="AO1158" s="141"/>
      <c r="AP1158" s="141"/>
      <c r="AQ1158" s="141"/>
      <c r="AR1158" s="141"/>
      <c r="AS1158" s="141"/>
      <c r="AT1158" s="141"/>
      <c r="AU1158" s="141"/>
    </row>
    <row r="1159" spans="3:64" x14ac:dyDescent="0.2">
      <c r="C1159" s="26"/>
      <c r="D1159" s="26"/>
      <c r="AA1159" s="141"/>
      <c r="AB1159" s="141"/>
      <c r="AC1159" s="141"/>
      <c r="AD1159" s="141"/>
      <c r="AE1159" s="141"/>
      <c r="AG1159" s="153"/>
      <c r="AN1159" s="141"/>
      <c r="AO1159" s="141"/>
      <c r="AP1159" s="141"/>
      <c r="AQ1159" s="141"/>
      <c r="AR1159" s="141"/>
      <c r="AS1159" s="141"/>
      <c r="AT1159" s="141"/>
      <c r="AU1159" s="141"/>
    </row>
    <row r="1160" spans="3:64" x14ac:dyDescent="0.2">
      <c r="C1160" s="26"/>
      <c r="D1160" s="26"/>
      <c r="AA1160" s="141"/>
      <c r="AB1160" s="141"/>
      <c r="AC1160" s="141"/>
      <c r="AD1160" s="141"/>
      <c r="AE1160" s="141"/>
      <c r="AG1160" s="153"/>
      <c r="AN1160" s="141"/>
      <c r="AO1160" s="141"/>
      <c r="AP1160" s="141"/>
      <c r="AQ1160" s="141"/>
      <c r="AR1160" s="141"/>
      <c r="AS1160" s="141"/>
      <c r="AT1160" s="141"/>
      <c r="AU1160" s="141"/>
    </row>
    <row r="1161" spans="3:64" x14ac:dyDescent="0.2">
      <c r="C1161" s="26"/>
      <c r="D1161" s="26"/>
      <c r="AA1161" s="141"/>
      <c r="AB1161" s="141"/>
      <c r="AC1161" s="141"/>
      <c r="AD1161" s="141"/>
      <c r="AE1161" s="141"/>
      <c r="AG1161" s="153"/>
      <c r="AN1161" s="141"/>
      <c r="AO1161" s="141"/>
      <c r="AP1161" s="141"/>
      <c r="AQ1161" s="141"/>
      <c r="AR1161" s="141"/>
      <c r="AS1161" s="141"/>
      <c r="AT1161" s="141"/>
      <c r="AU1161" s="141"/>
    </row>
    <row r="1162" spans="3:64" x14ac:dyDescent="0.2">
      <c r="C1162" s="26"/>
      <c r="D1162" s="26"/>
      <c r="AA1162" s="141"/>
      <c r="AB1162" s="141"/>
      <c r="AC1162" s="141"/>
      <c r="AD1162" s="141"/>
      <c r="AE1162" s="141"/>
      <c r="AG1162" s="153"/>
      <c r="AN1162" s="141"/>
      <c r="AO1162" s="141"/>
      <c r="AP1162" s="141"/>
      <c r="AQ1162" s="141"/>
      <c r="AR1162" s="141"/>
      <c r="AS1162" s="141"/>
      <c r="AT1162" s="141"/>
      <c r="AU1162" s="141"/>
    </row>
    <row r="1163" spans="3:64" x14ac:dyDescent="0.2">
      <c r="C1163" s="26"/>
      <c r="D1163" s="26"/>
      <c r="AA1163" s="141"/>
      <c r="AB1163" s="141"/>
      <c r="AC1163" s="141"/>
      <c r="AD1163" s="141"/>
      <c r="AE1163" s="141"/>
      <c r="AG1163" s="153"/>
      <c r="AN1163" s="141"/>
      <c r="AO1163" s="141"/>
      <c r="AP1163" s="141"/>
      <c r="AQ1163" s="141"/>
      <c r="AR1163" s="141"/>
      <c r="AS1163" s="141"/>
      <c r="AT1163" s="141"/>
      <c r="AU1163" s="141"/>
    </row>
    <row r="1164" spans="3:64" x14ac:dyDescent="0.2">
      <c r="C1164" s="26"/>
      <c r="D1164" s="26"/>
      <c r="AA1164" s="141"/>
      <c r="AB1164" s="141"/>
      <c r="AC1164" s="141"/>
      <c r="AD1164" s="141"/>
      <c r="AE1164" s="141"/>
      <c r="AG1164" s="153"/>
      <c r="AN1164" s="141"/>
      <c r="AO1164" s="141"/>
      <c r="AP1164" s="141"/>
      <c r="AQ1164" s="141"/>
      <c r="AR1164" s="141"/>
      <c r="AS1164" s="141"/>
      <c r="AT1164" s="141"/>
      <c r="AU1164" s="141"/>
    </row>
    <row r="1165" spans="3:64" x14ac:dyDescent="0.2">
      <c r="C1165" s="26"/>
      <c r="D1165" s="26"/>
      <c r="AA1165" s="141"/>
      <c r="AB1165" s="141"/>
      <c r="AC1165" s="141"/>
      <c r="AD1165" s="141"/>
      <c r="AE1165" s="141"/>
      <c r="AG1165" s="153"/>
      <c r="AN1165" s="141"/>
      <c r="AO1165" s="141"/>
      <c r="AP1165" s="141"/>
      <c r="AQ1165" s="141"/>
      <c r="AR1165" s="141"/>
      <c r="AS1165" s="141"/>
      <c r="AT1165" s="141"/>
      <c r="AU1165" s="141"/>
      <c r="AV1165" s="141"/>
      <c r="AW1165" s="141"/>
      <c r="AX1165" s="141"/>
      <c r="AY1165" s="141"/>
      <c r="AZ1165" s="141"/>
      <c r="BA1165" s="141"/>
      <c r="BB1165" s="141"/>
      <c r="BC1165" s="141"/>
      <c r="BD1165" s="141"/>
      <c r="BE1165" s="141"/>
      <c r="BF1165" s="141"/>
      <c r="BG1165" s="141"/>
      <c r="BH1165" s="141"/>
      <c r="BI1165" s="141"/>
      <c r="BJ1165" s="141"/>
      <c r="BK1165" s="141"/>
      <c r="BL1165" s="141"/>
    </row>
    <row r="1166" spans="3:64" x14ac:dyDescent="0.2">
      <c r="C1166" s="26"/>
      <c r="D1166" s="26"/>
      <c r="AA1166" s="141"/>
      <c r="AB1166" s="141"/>
      <c r="AC1166" s="141"/>
      <c r="AD1166" s="141"/>
      <c r="AE1166" s="141"/>
      <c r="AG1166" s="153"/>
      <c r="AN1166" s="141"/>
      <c r="AO1166" s="141"/>
      <c r="AP1166" s="141"/>
      <c r="AQ1166" s="141"/>
      <c r="AR1166" s="141"/>
      <c r="AS1166" s="141"/>
      <c r="AT1166" s="141"/>
      <c r="AU1166" s="141"/>
    </row>
    <row r="1167" spans="3:64" x14ac:dyDescent="0.2">
      <c r="C1167" s="26"/>
      <c r="D1167" s="26"/>
      <c r="AA1167" s="141"/>
      <c r="AB1167" s="141"/>
      <c r="AC1167" s="141"/>
      <c r="AD1167" s="141"/>
      <c r="AE1167" s="141"/>
      <c r="AG1167" s="153"/>
      <c r="AN1167" s="141"/>
      <c r="AO1167" s="141"/>
      <c r="AP1167" s="141"/>
      <c r="AQ1167" s="141"/>
      <c r="AR1167" s="141"/>
      <c r="AS1167" s="141"/>
      <c r="AT1167" s="141"/>
      <c r="AU1167" s="141"/>
    </row>
    <row r="1168" spans="3:64" x14ac:dyDescent="0.2">
      <c r="C1168" s="26"/>
      <c r="D1168" s="26"/>
      <c r="AA1168" s="141"/>
      <c r="AB1168" s="141"/>
      <c r="AC1168" s="141"/>
      <c r="AD1168" s="141"/>
      <c r="AE1168" s="141"/>
      <c r="AG1168" s="153"/>
      <c r="AN1168" s="141"/>
      <c r="AO1168" s="141"/>
      <c r="AP1168" s="141"/>
      <c r="AQ1168" s="141"/>
      <c r="AR1168" s="141"/>
      <c r="AS1168" s="141"/>
      <c r="AT1168" s="141"/>
      <c r="AU1168" s="141"/>
    </row>
    <row r="1169" spans="3:48" x14ac:dyDescent="0.2">
      <c r="C1169" s="26"/>
      <c r="D1169" s="26"/>
      <c r="AA1169" s="141"/>
      <c r="AB1169" s="141"/>
      <c r="AC1169" s="141"/>
      <c r="AD1169" s="141"/>
      <c r="AE1169" s="141"/>
      <c r="AG1169" s="153"/>
      <c r="AN1169" s="141"/>
      <c r="AO1169" s="141"/>
      <c r="AP1169" s="141"/>
      <c r="AQ1169" s="141"/>
      <c r="AR1169" s="141"/>
      <c r="AS1169" s="141"/>
      <c r="AT1169" s="141"/>
      <c r="AU1169" s="141"/>
    </row>
    <row r="1170" spans="3:48" x14ac:dyDescent="0.2">
      <c r="C1170" s="26"/>
      <c r="D1170" s="26"/>
      <c r="AA1170" s="141"/>
      <c r="AB1170" s="141"/>
      <c r="AC1170" s="141"/>
      <c r="AD1170" s="141"/>
      <c r="AE1170" s="141"/>
      <c r="AG1170" s="153"/>
      <c r="AN1170" s="141"/>
      <c r="AO1170" s="141"/>
      <c r="AP1170" s="141"/>
      <c r="AQ1170" s="141"/>
      <c r="AR1170" s="141"/>
      <c r="AS1170" s="141"/>
      <c r="AT1170" s="141"/>
      <c r="AU1170" s="141"/>
    </row>
    <row r="1171" spans="3:48" x14ac:dyDescent="0.2">
      <c r="C1171" s="26"/>
      <c r="D1171" s="26"/>
      <c r="AA1171" s="141"/>
      <c r="AB1171" s="141"/>
      <c r="AC1171" s="141"/>
      <c r="AD1171" s="141"/>
      <c r="AE1171" s="141"/>
      <c r="AG1171" s="153"/>
      <c r="AN1171" s="141"/>
      <c r="AO1171" s="141"/>
      <c r="AP1171" s="141"/>
      <c r="AQ1171" s="141"/>
      <c r="AR1171" s="141"/>
      <c r="AS1171" s="141"/>
      <c r="AT1171" s="141"/>
      <c r="AU1171" s="141"/>
    </row>
    <row r="1172" spans="3:48" x14ac:dyDescent="0.2">
      <c r="C1172" s="26"/>
      <c r="D1172" s="26"/>
      <c r="AA1172" s="141"/>
      <c r="AB1172" s="141"/>
      <c r="AC1172" s="141"/>
      <c r="AD1172" s="141"/>
      <c r="AE1172" s="141"/>
      <c r="AG1172" s="153"/>
      <c r="AN1172" s="141"/>
      <c r="AO1172" s="141"/>
      <c r="AP1172" s="141"/>
      <c r="AQ1172" s="141"/>
      <c r="AR1172" s="141"/>
      <c r="AS1172" s="141"/>
      <c r="AT1172" s="141"/>
      <c r="AU1172" s="141"/>
    </row>
    <row r="1173" spans="3:48" x14ac:dyDescent="0.2">
      <c r="C1173" s="26"/>
      <c r="D1173" s="26"/>
      <c r="AA1173" s="141"/>
      <c r="AB1173" s="141"/>
      <c r="AC1173" s="141"/>
      <c r="AD1173" s="141"/>
      <c r="AE1173" s="141"/>
      <c r="AG1173" s="153"/>
      <c r="AN1173" s="141"/>
      <c r="AO1173" s="141"/>
      <c r="AP1173" s="141"/>
      <c r="AQ1173" s="141"/>
      <c r="AR1173" s="141"/>
      <c r="AS1173" s="141"/>
      <c r="AT1173" s="141"/>
      <c r="AU1173" s="141"/>
    </row>
    <row r="1174" spans="3:48" x14ac:dyDescent="0.2">
      <c r="C1174" s="26"/>
      <c r="D1174" s="26"/>
      <c r="AA1174" s="141"/>
      <c r="AB1174" s="141"/>
      <c r="AC1174" s="141"/>
      <c r="AD1174" s="141"/>
      <c r="AE1174" s="141"/>
      <c r="AG1174" s="153"/>
      <c r="AN1174" s="141"/>
      <c r="AO1174" s="141"/>
      <c r="AP1174" s="141"/>
      <c r="AQ1174" s="141"/>
      <c r="AR1174" s="141"/>
      <c r="AS1174" s="141"/>
      <c r="AT1174" s="141"/>
      <c r="AU1174" s="141"/>
    </row>
    <row r="1175" spans="3:48" x14ac:dyDescent="0.2">
      <c r="C1175" s="26"/>
      <c r="D1175" s="26"/>
      <c r="AA1175" s="141"/>
      <c r="AB1175" s="141"/>
      <c r="AC1175" s="141"/>
      <c r="AD1175" s="141"/>
      <c r="AE1175" s="141"/>
      <c r="AG1175" s="153"/>
      <c r="AN1175" s="141"/>
      <c r="AO1175" s="141"/>
      <c r="AP1175" s="141"/>
      <c r="AQ1175" s="141"/>
      <c r="AR1175" s="141"/>
      <c r="AS1175" s="141"/>
      <c r="AT1175" s="141"/>
      <c r="AU1175" s="141"/>
    </row>
    <row r="1176" spans="3:48" x14ac:dyDescent="0.2">
      <c r="C1176" s="26"/>
      <c r="D1176" s="26"/>
      <c r="AA1176" s="141"/>
      <c r="AB1176" s="141"/>
      <c r="AC1176" s="141"/>
      <c r="AD1176" s="141"/>
      <c r="AE1176" s="141"/>
      <c r="AG1176" s="153"/>
      <c r="AN1176" s="141"/>
      <c r="AO1176" s="141"/>
      <c r="AP1176" s="141"/>
      <c r="AQ1176" s="141"/>
      <c r="AR1176" s="141"/>
      <c r="AS1176" s="141"/>
      <c r="AT1176" s="141"/>
      <c r="AU1176" s="141"/>
    </row>
    <row r="1177" spans="3:48" x14ac:dyDescent="0.2">
      <c r="C1177" s="26"/>
      <c r="D1177" s="26"/>
      <c r="AA1177" s="141"/>
      <c r="AB1177" s="141"/>
      <c r="AC1177" s="141"/>
      <c r="AD1177" s="141"/>
      <c r="AE1177" s="141"/>
      <c r="AG1177" s="153"/>
      <c r="AN1177" s="141"/>
      <c r="AO1177" s="141"/>
      <c r="AP1177" s="141"/>
      <c r="AQ1177" s="141"/>
      <c r="AR1177" s="141"/>
      <c r="AS1177" s="141"/>
      <c r="AT1177" s="141"/>
      <c r="AU1177" s="141"/>
    </row>
    <row r="1178" spans="3:48" x14ac:dyDescent="0.2">
      <c r="C1178" s="26"/>
      <c r="D1178" s="26"/>
      <c r="AA1178" s="141"/>
      <c r="AB1178" s="141"/>
      <c r="AC1178" s="141"/>
      <c r="AD1178" s="141"/>
      <c r="AE1178" s="141"/>
      <c r="AG1178" s="153"/>
      <c r="AN1178" s="141"/>
      <c r="AO1178" s="141"/>
      <c r="AP1178" s="141"/>
      <c r="AQ1178" s="141"/>
      <c r="AR1178" s="141"/>
      <c r="AS1178" s="141"/>
      <c r="AT1178" s="141"/>
      <c r="AU1178" s="141"/>
      <c r="AV1178" s="141"/>
    </row>
    <row r="1179" spans="3:48" x14ac:dyDescent="0.2">
      <c r="C1179" s="26"/>
      <c r="D1179" s="26"/>
      <c r="AA1179" s="141"/>
      <c r="AB1179" s="141"/>
      <c r="AC1179" s="141"/>
      <c r="AD1179" s="141"/>
      <c r="AE1179" s="141"/>
      <c r="AG1179" s="153"/>
      <c r="AN1179" s="141"/>
      <c r="AO1179" s="141"/>
      <c r="AP1179" s="141"/>
      <c r="AQ1179" s="141"/>
      <c r="AR1179" s="141"/>
      <c r="AS1179" s="141"/>
      <c r="AT1179" s="141"/>
      <c r="AU1179" s="141"/>
    </row>
    <row r="1180" spans="3:48" x14ac:dyDescent="0.2">
      <c r="C1180" s="26"/>
      <c r="D1180" s="26"/>
      <c r="AA1180" s="141"/>
      <c r="AB1180" s="141"/>
      <c r="AC1180" s="141"/>
      <c r="AD1180" s="141"/>
      <c r="AE1180" s="141"/>
      <c r="AG1180" s="153"/>
      <c r="AN1180" s="141"/>
      <c r="AO1180" s="141"/>
      <c r="AP1180" s="141"/>
      <c r="AQ1180" s="141"/>
      <c r="AR1180" s="141"/>
      <c r="AS1180" s="141"/>
      <c r="AT1180" s="141"/>
      <c r="AU1180" s="141"/>
    </row>
    <row r="1181" spans="3:48" x14ac:dyDescent="0.2">
      <c r="C1181" s="26"/>
      <c r="D1181" s="26"/>
      <c r="AA1181" s="141"/>
      <c r="AB1181" s="141"/>
      <c r="AC1181" s="141"/>
      <c r="AD1181" s="141"/>
      <c r="AE1181" s="141"/>
      <c r="AG1181" s="153"/>
      <c r="AN1181" s="141"/>
      <c r="AO1181" s="141"/>
      <c r="AP1181" s="141"/>
      <c r="AQ1181" s="141"/>
      <c r="AR1181" s="141"/>
      <c r="AS1181" s="141"/>
      <c r="AT1181" s="141"/>
      <c r="AU1181" s="141"/>
      <c r="AV1181" s="141"/>
    </row>
    <row r="1182" spans="3:48" x14ac:dyDescent="0.2">
      <c r="C1182" s="26"/>
      <c r="D1182" s="26"/>
      <c r="AA1182" s="141"/>
      <c r="AB1182" s="141"/>
      <c r="AC1182" s="141"/>
      <c r="AD1182" s="141"/>
      <c r="AE1182" s="141"/>
      <c r="AG1182" s="153"/>
      <c r="AN1182" s="141"/>
      <c r="AO1182" s="141"/>
      <c r="AP1182" s="141"/>
      <c r="AQ1182" s="141"/>
      <c r="AR1182" s="141"/>
      <c r="AS1182" s="141"/>
      <c r="AT1182" s="141"/>
      <c r="AU1182" s="141"/>
    </row>
    <row r="1183" spans="3:48" x14ac:dyDescent="0.2">
      <c r="C1183" s="26"/>
      <c r="D1183" s="26"/>
      <c r="AA1183" s="141"/>
      <c r="AB1183" s="141"/>
      <c r="AC1183" s="141"/>
      <c r="AD1183" s="141"/>
      <c r="AE1183" s="141"/>
      <c r="AG1183" s="153"/>
      <c r="AN1183" s="141"/>
      <c r="AO1183" s="141"/>
      <c r="AP1183" s="141"/>
      <c r="AQ1183" s="141"/>
      <c r="AR1183" s="141"/>
      <c r="AS1183" s="141"/>
      <c r="AT1183" s="141"/>
      <c r="AU1183" s="141"/>
    </row>
    <row r="1184" spans="3:48" x14ac:dyDescent="0.2">
      <c r="C1184" s="26"/>
      <c r="D1184" s="26"/>
      <c r="AA1184" s="141"/>
      <c r="AB1184" s="141"/>
      <c r="AC1184" s="141"/>
      <c r="AD1184" s="141"/>
      <c r="AE1184" s="141"/>
      <c r="AG1184" s="153"/>
      <c r="AN1184" s="141"/>
      <c r="AO1184" s="141"/>
      <c r="AP1184" s="141"/>
      <c r="AQ1184" s="141"/>
      <c r="AR1184" s="141"/>
      <c r="AS1184" s="141"/>
      <c r="AT1184" s="141"/>
      <c r="AU1184" s="141"/>
    </row>
    <row r="1185" spans="3:48" x14ac:dyDescent="0.2">
      <c r="C1185" s="26"/>
      <c r="D1185" s="26"/>
      <c r="AA1185" s="141"/>
      <c r="AB1185" s="141"/>
      <c r="AC1185" s="141"/>
      <c r="AD1185" s="141"/>
      <c r="AE1185" s="141"/>
      <c r="AG1185" s="153"/>
      <c r="AN1185" s="141"/>
      <c r="AO1185" s="141"/>
      <c r="AP1185" s="141"/>
      <c r="AQ1185" s="141"/>
      <c r="AR1185" s="141"/>
      <c r="AS1185" s="141"/>
      <c r="AT1185" s="141"/>
      <c r="AU1185" s="141"/>
    </row>
    <row r="1186" spans="3:48" x14ac:dyDescent="0.2">
      <c r="C1186" s="26"/>
      <c r="D1186" s="26"/>
      <c r="AA1186" s="141"/>
      <c r="AB1186" s="141"/>
      <c r="AC1186" s="141"/>
      <c r="AD1186" s="141"/>
      <c r="AE1186" s="141"/>
      <c r="AG1186" s="153"/>
      <c r="AN1186" s="141"/>
      <c r="AO1186" s="141"/>
      <c r="AP1186" s="141"/>
      <c r="AQ1186" s="141"/>
      <c r="AR1186" s="141"/>
      <c r="AS1186" s="141"/>
      <c r="AT1186" s="141"/>
      <c r="AU1186" s="141"/>
    </row>
    <row r="1187" spans="3:48" x14ac:dyDescent="0.2">
      <c r="C1187" s="26"/>
      <c r="D1187" s="26"/>
      <c r="AA1187" s="141"/>
      <c r="AB1187" s="141"/>
      <c r="AC1187" s="141"/>
      <c r="AD1187" s="141"/>
      <c r="AE1187" s="141"/>
      <c r="AG1187" s="153"/>
      <c r="AN1187" s="141"/>
      <c r="AO1187" s="141"/>
      <c r="AP1187" s="141"/>
      <c r="AQ1187" s="141"/>
      <c r="AR1187" s="141"/>
      <c r="AS1187" s="141"/>
      <c r="AT1187" s="141"/>
      <c r="AU1187" s="141"/>
    </row>
    <row r="1188" spans="3:48" x14ac:dyDescent="0.2">
      <c r="C1188" s="26"/>
      <c r="D1188" s="26"/>
      <c r="AA1188" s="141"/>
      <c r="AB1188" s="141"/>
      <c r="AC1188" s="141"/>
      <c r="AD1188" s="141"/>
      <c r="AE1188" s="141"/>
      <c r="AG1188" s="153"/>
      <c r="AN1188" s="141"/>
      <c r="AO1188" s="141"/>
      <c r="AP1188" s="141"/>
      <c r="AQ1188" s="141"/>
      <c r="AR1188" s="141"/>
      <c r="AS1188" s="141"/>
      <c r="AT1188" s="141"/>
      <c r="AU1188" s="141"/>
    </row>
    <row r="1189" spans="3:48" x14ac:dyDescent="0.2">
      <c r="C1189" s="26"/>
      <c r="D1189" s="26"/>
      <c r="AA1189" s="141"/>
      <c r="AB1189" s="141"/>
      <c r="AC1189" s="141"/>
      <c r="AD1189" s="141"/>
      <c r="AE1189" s="141"/>
      <c r="AG1189" s="153"/>
      <c r="AN1189" s="141"/>
      <c r="AO1189" s="141"/>
      <c r="AP1189" s="141"/>
      <c r="AQ1189" s="141"/>
      <c r="AR1189" s="141"/>
      <c r="AS1189" s="141"/>
      <c r="AT1189" s="141"/>
      <c r="AU1189" s="141"/>
    </row>
    <row r="1190" spans="3:48" x14ac:dyDescent="0.2">
      <c r="C1190" s="26"/>
      <c r="D1190" s="26"/>
      <c r="AA1190" s="141"/>
      <c r="AB1190" s="141"/>
      <c r="AC1190" s="141"/>
      <c r="AD1190" s="141"/>
      <c r="AE1190" s="141"/>
      <c r="AG1190" s="153"/>
      <c r="AN1190" s="141"/>
      <c r="AO1190" s="141"/>
      <c r="AP1190" s="141"/>
      <c r="AQ1190" s="141"/>
      <c r="AR1190" s="141"/>
      <c r="AS1190" s="141"/>
      <c r="AT1190" s="141"/>
      <c r="AU1190" s="141"/>
    </row>
    <row r="1191" spans="3:48" x14ac:dyDescent="0.2">
      <c r="C1191" s="26"/>
      <c r="D1191" s="26"/>
      <c r="AA1191" s="141"/>
      <c r="AB1191" s="141"/>
      <c r="AC1191" s="141"/>
      <c r="AD1191" s="141"/>
      <c r="AE1191" s="141"/>
      <c r="AG1191" s="153"/>
      <c r="AN1191" s="141"/>
      <c r="AO1191" s="141"/>
      <c r="AP1191" s="141"/>
      <c r="AQ1191" s="141"/>
      <c r="AR1191" s="141"/>
      <c r="AS1191" s="141"/>
      <c r="AT1191" s="141"/>
      <c r="AU1191" s="141"/>
    </row>
    <row r="1192" spans="3:48" x14ac:dyDescent="0.2">
      <c r="C1192" s="26"/>
      <c r="D1192" s="26"/>
      <c r="AA1192" s="141"/>
      <c r="AB1192" s="141"/>
      <c r="AC1192" s="141"/>
      <c r="AD1192" s="141"/>
      <c r="AE1192" s="141"/>
      <c r="AG1192" s="153"/>
      <c r="AN1192" s="141"/>
      <c r="AO1192" s="141"/>
      <c r="AP1192" s="141"/>
      <c r="AQ1192" s="141"/>
      <c r="AR1192" s="141"/>
      <c r="AS1192" s="141"/>
      <c r="AT1192" s="141"/>
      <c r="AU1192" s="141"/>
    </row>
    <row r="1193" spans="3:48" x14ac:dyDescent="0.2">
      <c r="C1193" s="26"/>
      <c r="D1193" s="26"/>
      <c r="AA1193" s="141"/>
      <c r="AB1193" s="141"/>
      <c r="AC1193" s="141"/>
      <c r="AD1193" s="141"/>
      <c r="AE1193" s="141"/>
      <c r="AG1193" s="153"/>
      <c r="AN1193" s="141"/>
      <c r="AO1193" s="141"/>
      <c r="AP1193" s="141"/>
      <c r="AQ1193" s="141"/>
      <c r="AR1193" s="141"/>
      <c r="AS1193" s="141"/>
      <c r="AT1193" s="141"/>
      <c r="AU1193" s="141"/>
      <c r="AV1193" s="141"/>
    </row>
    <row r="1194" spans="3:48" x14ac:dyDescent="0.2">
      <c r="C1194" s="26"/>
      <c r="D1194" s="26"/>
      <c r="AA1194" s="141"/>
      <c r="AB1194" s="141"/>
      <c r="AC1194" s="141"/>
      <c r="AD1194" s="141"/>
      <c r="AE1194" s="141"/>
      <c r="AG1194" s="153"/>
      <c r="AN1194" s="141"/>
      <c r="AO1194" s="141"/>
      <c r="AP1194" s="141"/>
      <c r="AQ1194" s="141"/>
      <c r="AR1194" s="141"/>
      <c r="AS1194" s="141"/>
      <c r="AT1194" s="141"/>
      <c r="AU1194" s="141"/>
    </row>
    <row r="1195" spans="3:48" x14ac:dyDescent="0.2">
      <c r="C1195" s="26"/>
      <c r="D1195" s="26"/>
      <c r="AA1195" s="141"/>
      <c r="AB1195" s="141"/>
      <c r="AC1195" s="141"/>
      <c r="AD1195" s="141"/>
      <c r="AE1195" s="141"/>
      <c r="AG1195" s="153"/>
      <c r="AN1195" s="141"/>
      <c r="AO1195" s="141"/>
      <c r="AP1195" s="141"/>
      <c r="AQ1195" s="141"/>
      <c r="AR1195" s="141"/>
      <c r="AS1195" s="141"/>
      <c r="AT1195" s="141"/>
      <c r="AU1195" s="141"/>
    </row>
    <row r="1196" spans="3:48" x14ac:dyDescent="0.2">
      <c r="C1196" s="26"/>
      <c r="D1196" s="26"/>
      <c r="AA1196" s="141"/>
      <c r="AB1196" s="141"/>
      <c r="AC1196" s="141"/>
      <c r="AD1196" s="141"/>
      <c r="AE1196" s="141"/>
      <c r="AG1196" s="153"/>
      <c r="AN1196" s="141"/>
      <c r="AO1196" s="141"/>
      <c r="AP1196" s="141"/>
      <c r="AQ1196" s="141"/>
      <c r="AR1196" s="141"/>
      <c r="AS1196" s="141"/>
      <c r="AT1196" s="141"/>
      <c r="AU1196" s="141"/>
    </row>
    <row r="1197" spans="3:48" x14ac:dyDescent="0.2">
      <c r="C1197" s="26"/>
      <c r="D1197" s="26"/>
      <c r="AA1197" s="141"/>
      <c r="AB1197" s="141"/>
      <c r="AC1197" s="141"/>
      <c r="AD1197" s="141"/>
      <c r="AE1197" s="141"/>
      <c r="AG1197" s="153"/>
      <c r="AN1197" s="141"/>
      <c r="AO1197" s="141"/>
      <c r="AP1197" s="141"/>
      <c r="AQ1197" s="141"/>
      <c r="AR1197" s="141"/>
      <c r="AS1197" s="141"/>
      <c r="AT1197" s="141"/>
      <c r="AU1197" s="141"/>
    </row>
    <row r="1198" spans="3:48" x14ac:dyDescent="0.2">
      <c r="C1198" s="26"/>
      <c r="D1198" s="26"/>
      <c r="AA1198" s="141"/>
      <c r="AB1198" s="141"/>
      <c r="AC1198" s="141"/>
      <c r="AD1198" s="141"/>
      <c r="AE1198" s="141"/>
      <c r="AG1198" s="153"/>
      <c r="AN1198" s="141"/>
      <c r="AO1198" s="141"/>
      <c r="AP1198" s="141"/>
      <c r="AQ1198" s="141"/>
      <c r="AR1198" s="141"/>
      <c r="AS1198" s="141"/>
      <c r="AT1198" s="141"/>
      <c r="AU1198" s="141"/>
    </row>
    <row r="1199" spans="3:48" x14ac:dyDescent="0.2">
      <c r="C1199" s="26"/>
      <c r="D1199" s="26"/>
      <c r="AA1199" s="141"/>
      <c r="AB1199" s="141"/>
      <c r="AC1199" s="141"/>
      <c r="AD1199" s="141"/>
      <c r="AE1199" s="141"/>
      <c r="AG1199" s="153"/>
      <c r="AN1199" s="141"/>
      <c r="AO1199" s="141"/>
      <c r="AP1199" s="141"/>
      <c r="AQ1199" s="141"/>
      <c r="AR1199" s="141"/>
      <c r="AS1199" s="141"/>
      <c r="AT1199" s="141"/>
      <c r="AU1199" s="141"/>
    </row>
    <row r="1200" spans="3:48" x14ac:dyDescent="0.2">
      <c r="C1200" s="26"/>
      <c r="D1200" s="26"/>
      <c r="AA1200" s="141"/>
      <c r="AB1200" s="141"/>
      <c r="AC1200" s="141"/>
      <c r="AD1200" s="141"/>
      <c r="AE1200" s="141"/>
      <c r="AG1200" s="153"/>
      <c r="AN1200" s="141"/>
      <c r="AO1200" s="141"/>
      <c r="AP1200" s="141"/>
      <c r="AQ1200" s="141"/>
      <c r="AR1200" s="141"/>
      <c r="AS1200" s="141"/>
      <c r="AT1200" s="141"/>
      <c r="AU1200" s="141"/>
    </row>
    <row r="1201" spans="3:47" x14ac:dyDescent="0.2">
      <c r="C1201" s="26"/>
      <c r="D1201" s="26"/>
      <c r="AA1201" s="141"/>
      <c r="AB1201" s="141"/>
      <c r="AC1201" s="141"/>
      <c r="AD1201" s="141"/>
      <c r="AE1201" s="141"/>
      <c r="AG1201" s="153"/>
      <c r="AN1201" s="141"/>
      <c r="AO1201" s="141"/>
      <c r="AP1201" s="141"/>
      <c r="AQ1201" s="141"/>
      <c r="AR1201" s="141"/>
      <c r="AS1201" s="141"/>
      <c r="AT1201" s="141"/>
      <c r="AU1201" s="141"/>
    </row>
    <row r="1202" spans="3:47" x14ac:dyDescent="0.2">
      <c r="C1202" s="26"/>
      <c r="D1202" s="26"/>
      <c r="AA1202" s="141"/>
      <c r="AB1202" s="141"/>
      <c r="AC1202" s="141"/>
      <c r="AD1202" s="141"/>
      <c r="AE1202" s="141"/>
      <c r="AG1202" s="153"/>
      <c r="AN1202" s="141"/>
      <c r="AO1202" s="141"/>
      <c r="AP1202" s="141"/>
      <c r="AQ1202" s="141"/>
      <c r="AR1202" s="141"/>
      <c r="AS1202" s="141"/>
      <c r="AT1202" s="141"/>
      <c r="AU1202" s="141"/>
    </row>
    <row r="1203" spans="3:47" x14ac:dyDescent="0.2">
      <c r="C1203" s="26"/>
      <c r="D1203" s="26"/>
      <c r="AA1203" s="141"/>
      <c r="AB1203" s="141"/>
      <c r="AC1203" s="141"/>
      <c r="AD1203" s="141"/>
      <c r="AE1203" s="141"/>
      <c r="AG1203" s="153"/>
      <c r="AN1203" s="141"/>
      <c r="AO1203" s="141"/>
      <c r="AP1203" s="141"/>
      <c r="AQ1203" s="141"/>
      <c r="AR1203" s="141"/>
      <c r="AS1203" s="141"/>
      <c r="AT1203" s="141"/>
      <c r="AU1203" s="141"/>
    </row>
    <row r="1204" spans="3:47" x14ac:dyDescent="0.2">
      <c r="C1204" s="26"/>
      <c r="D1204" s="26"/>
      <c r="AA1204" s="141"/>
      <c r="AB1204" s="141"/>
      <c r="AC1204" s="141"/>
      <c r="AD1204" s="141"/>
      <c r="AE1204" s="141"/>
      <c r="AG1204" s="153"/>
      <c r="AN1204" s="141"/>
      <c r="AO1204" s="141"/>
      <c r="AP1204" s="141"/>
      <c r="AQ1204" s="141"/>
      <c r="AR1204" s="141"/>
      <c r="AS1204" s="141"/>
      <c r="AT1204" s="141"/>
      <c r="AU1204" s="141"/>
    </row>
    <row r="1205" spans="3:47" x14ac:dyDescent="0.2">
      <c r="C1205" s="26"/>
      <c r="D1205" s="26"/>
      <c r="AA1205" s="141"/>
      <c r="AB1205" s="141"/>
      <c r="AC1205" s="141"/>
      <c r="AD1205" s="141"/>
      <c r="AE1205" s="141"/>
      <c r="AG1205" s="153"/>
      <c r="AN1205" s="141"/>
      <c r="AO1205" s="141"/>
      <c r="AP1205" s="141"/>
      <c r="AQ1205" s="141"/>
      <c r="AR1205" s="141"/>
      <c r="AS1205" s="141"/>
      <c r="AT1205" s="141"/>
      <c r="AU1205" s="141"/>
    </row>
    <row r="1206" spans="3:47" x14ac:dyDescent="0.2">
      <c r="C1206" s="26"/>
      <c r="D1206" s="26"/>
      <c r="AA1206" s="141"/>
      <c r="AB1206" s="141"/>
      <c r="AC1206" s="141"/>
      <c r="AD1206" s="141"/>
      <c r="AE1206" s="141"/>
      <c r="AG1206" s="153"/>
      <c r="AN1206" s="141"/>
      <c r="AO1206" s="141"/>
      <c r="AP1206" s="141"/>
      <c r="AQ1206" s="141"/>
      <c r="AR1206" s="141"/>
      <c r="AS1206" s="141"/>
      <c r="AT1206" s="141"/>
      <c r="AU1206" s="141"/>
    </row>
    <row r="1207" spans="3:47" x14ac:dyDescent="0.2">
      <c r="C1207" s="26"/>
      <c r="D1207" s="26"/>
      <c r="AA1207" s="141"/>
      <c r="AB1207" s="141"/>
      <c r="AC1207" s="141"/>
      <c r="AD1207" s="141"/>
      <c r="AE1207" s="141"/>
      <c r="AG1207" s="153"/>
      <c r="AN1207" s="141"/>
      <c r="AO1207" s="141"/>
      <c r="AP1207" s="141"/>
      <c r="AQ1207" s="141"/>
      <c r="AR1207" s="141"/>
      <c r="AS1207" s="141"/>
      <c r="AT1207" s="141"/>
      <c r="AU1207" s="141"/>
    </row>
    <row r="1208" spans="3:47" x14ac:dyDescent="0.2">
      <c r="C1208" s="26"/>
      <c r="D1208" s="26"/>
      <c r="AA1208" s="141"/>
      <c r="AB1208" s="141"/>
      <c r="AC1208" s="141"/>
      <c r="AD1208" s="141"/>
      <c r="AE1208" s="141"/>
      <c r="AG1208" s="153"/>
      <c r="AN1208" s="141"/>
      <c r="AO1208" s="141"/>
      <c r="AP1208" s="141"/>
      <c r="AQ1208" s="141"/>
      <c r="AR1208" s="141"/>
      <c r="AS1208" s="141"/>
      <c r="AT1208" s="141"/>
      <c r="AU1208" s="141"/>
    </row>
    <row r="1209" spans="3:47" x14ac:dyDescent="0.2">
      <c r="C1209" s="26"/>
      <c r="D1209" s="26"/>
      <c r="AA1209" s="141"/>
      <c r="AB1209" s="141"/>
      <c r="AC1209" s="141"/>
      <c r="AD1209" s="141"/>
      <c r="AE1209" s="141"/>
      <c r="AG1209" s="153"/>
      <c r="AN1209" s="141"/>
      <c r="AO1209" s="141"/>
      <c r="AP1209" s="141"/>
      <c r="AQ1209" s="141"/>
      <c r="AR1209" s="141"/>
      <c r="AS1209" s="141"/>
      <c r="AT1209" s="141"/>
      <c r="AU1209" s="141"/>
    </row>
    <row r="1210" spans="3:47" x14ac:dyDescent="0.2">
      <c r="C1210" s="26"/>
      <c r="D1210" s="26"/>
      <c r="AA1210" s="141"/>
      <c r="AB1210" s="141"/>
      <c r="AC1210" s="141"/>
      <c r="AD1210" s="141"/>
      <c r="AE1210" s="141"/>
      <c r="AG1210" s="153"/>
      <c r="AN1210" s="141"/>
      <c r="AO1210" s="141"/>
      <c r="AP1210" s="141"/>
      <c r="AQ1210" s="141"/>
      <c r="AR1210" s="141"/>
      <c r="AS1210" s="141"/>
      <c r="AT1210" s="141"/>
      <c r="AU1210" s="141"/>
    </row>
    <row r="1211" spans="3:47" x14ac:dyDescent="0.2">
      <c r="C1211" s="26"/>
      <c r="D1211" s="26"/>
      <c r="AA1211" s="141"/>
      <c r="AB1211" s="141"/>
      <c r="AC1211" s="141"/>
      <c r="AD1211" s="141"/>
      <c r="AE1211" s="141"/>
      <c r="AG1211" s="153"/>
      <c r="AN1211" s="141"/>
      <c r="AO1211" s="141"/>
      <c r="AP1211" s="141"/>
      <c r="AQ1211" s="141"/>
      <c r="AR1211" s="141"/>
      <c r="AS1211" s="141"/>
      <c r="AT1211" s="141"/>
      <c r="AU1211" s="141"/>
    </row>
    <row r="1212" spans="3:47" x14ac:dyDescent="0.2">
      <c r="C1212" s="26"/>
      <c r="D1212" s="26"/>
      <c r="AA1212" s="141"/>
      <c r="AB1212" s="141"/>
      <c r="AC1212" s="141"/>
      <c r="AD1212" s="141"/>
      <c r="AE1212" s="141"/>
      <c r="AG1212" s="153"/>
      <c r="AN1212" s="141"/>
      <c r="AO1212" s="141"/>
      <c r="AP1212" s="141"/>
      <c r="AQ1212" s="141"/>
      <c r="AR1212" s="141"/>
      <c r="AS1212" s="141"/>
      <c r="AT1212" s="141"/>
      <c r="AU1212" s="141"/>
    </row>
    <row r="1213" spans="3:47" x14ac:dyDescent="0.2">
      <c r="C1213" s="26"/>
      <c r="D1213" s="26"/>
      <c r="AA1213" s="141"/>
      <c r="AB1213" s="141"/>
      <c r="AC1213" s="141"/>
      <c r="AD1213" s="141"/>
      <c r="AE1213" s="141"/>
      <c r="AG1213" s="153"/>
      <c r="AN1213" s="141"/>
      <c r="AO1213" s="141"/>
      <c r="AP1213" s="141"/>
      <c r="AQ1213" s="141"/>
      <c r="AR1213" s="141"/>
      <c r="AS1213" s="141"/>
      <c r="AT1213" s="141"/>
      <c r="AU1213" s="141"/>
    </row>
    <row r="1214" spans="3:47" x14ac:dyDescent="0.2">
      <c r="C1214" s="26"/>
      <c r="D1214" s="26"/>
      <c r="AA1214" s="141"/>
      <c r="AB1214" s="141"/>
      <c r="AC1214" s="141"/>
      <c r="AD1214" s="141"/>
      <c r="AE1214" s="141"/>
      <c r="AG1214" s="153"/>
      <c r="AN1214" s="141"/>
      <c r="AO1214" s="141"/>
      <c r="AP1214" s="141"/>
      <c r="AQ1214" s="141"/>
      <c r="AR1214" s="141"/>
      <c r="AS1214" s="141"/>
      <c r="AT1214" s="141"/>
      <c r="AU1214" s="141"/>
    </row>
    <row r="1215" spans="3:47" x14ac:dyDescent="0.2">
      <c r="C1215" s="26"/>
      <c r="D1215" s="26"/>
      <c r="AA1215" s="141"/>
      <c r="AB1215" s="141"/>
      <c r="AC1215" s="141"/>
      <c r="AD1215" s="141"/>
      <c r="AE1215" s="141"/>
      <c r="AG1215" s="153"/>
      <c r="AN1215" s="141"/>
      <c r="AO1215" s="141"/>
      <c r="AP1215" s="141"/>
      <c r="AQ1215" s="141"/>
      <c r="AR1215" s="141"/>
      <c r="AS1215" s="141"/>
      <c r="AT1215" s="141"/>
      <c r="AU1215" s="141"/>
    </row>
    <row r="1216" spans="3:47" x14ac:dyDescent="0.2">
      <c r="C1216" s="26"/>
      <c r="D1216" s="26"/>
      <c r="AA1216" s="141"/>
      <c r="AB1216" s="141"/>
      <c r="AC1216" s="141"/>
      <c r="AD1216" s="141"/>
      <c r="AE1216" s="141"/>
      <c r="AG1216" s="153"/>
      <c r="AN1216" s="141"/>
      <c r="AO1216" s="141"/>
      <c r="AP1216" s="141"/>
      <c r="AQ1216" s="141"/>
      <c r="AR1216" s="141"/>
      <c r="AS1216" s="141"/>
      <c r="AT1216" s="141"/>
      <c r="AU1216" s="141"/>
    </row>
    <row r="1217" spans="3:64" x14ac:dyDescent="0.2">
      <c r="C1217" s="26"/>
      <c r="D1217" s="26"/>
      <c r="AA1217" s="141"/>
      <c r="AB1217" s="141"/>
      <c r="AC1217" s="141"/>
      <c r="AD1217" s="141"/>
      <c r="AE1217" s="141"/>
      <c r="AG1217" s="153"/>
      <c r="AN1217" s="141"/>
      <c r="AO1217" s="141"/>
      <c r="AP1217" s="141"/>
      <c r="AQ1217" s="141"/>
      <c r="AR1217" s="141"/>
      <c r="AS1217" s="141"/>
      <c r="AT1217" s="141"/>
      <c r="AU1217" s="141"/>
    </row>
    <row r="1218" spans="3:64" x14ac:dyDescent="0.2">
      <c r="C1218" s="26"/>
      <c r="D1218" s="26"/>
      <c r="AA1218" s="141"/>
      <c r="AB1218" s="141"/>
      <c r="AC1218" s="141"/>
      <c r="AD1218" s="141"/>
      <c r="AE1218" s="141"/>
      <c r="AG1218" s="153"/>
      <c r="AN1218" s="141"/>
      <c r="AO1218" s="141"/>
      <c r="AP1218" s="141"/>
      <c r="AQ1218" s="141"/>
      <c r="AR1218" s="141"/>
      <c r="AS1218" s="141"/>
      <c r="AT1218" s="141"/>
      <c r="AU1218" s="141"/>
    </row>
    <row r="1219" spans="3:64" x14ac:dyDescent="0.2">
      <c r="C1219" s="26"/>
      <c r="D1219" s="26"/>
      <c r="AA1219" s="141"/>
      <c r="AB1219" s="141"/>
      <c r="AC1219" s="141"/>
      <c r="AD1219" s="141"/>
      <c r="AE1219" s="141"/>
      <c r="AG1219" s="153"/>
      <c r="AN1219" s="141"/>
      <c r="AO1219" s="141"/>
      <c r="AP1219" s="141"/>
      <c r="AQ1219" s="141"/>
      <c r="AR1219" s="141"/>
      <c r="AS1219" s="141"/>
      <c r="AT1219" s="141"/>
      <c r="AU1219" s="141"/>
    </row>
    <row r="1220" spans="3:64" x14ac:dyDescent="0.2">
      <c r="C1220" s="26"/>
      <c r="D1220" s="26"/>
      <c r="AA1220" s="141"/>
      <c r="AB1220" s="141"/>
      <c r="AC1220" s="141"/>
      <c r="AD1220" s="141"/>
      <c r="AE1220" s="141"/>
      <c r="AG1220" s="153"/>
      <c r="AN1220" s="141"/>
      <c r="AO1220" s="141"/>
      <c r="AP1220" s="141"/>
      <c r="AQ1220" s="141"/>
      <c r="AR1220" s="141"/>
      <c r="AS1220" s="141"/>
      <c r="AT1220" s="141"/>
      <c r="AU1220" s="141"/>
      <c r="AV1220" s="141"/>
      <c r="AW1220" s="141"/>
      <c r="AX1220" s="141"/>
      <c r="AY1220" s="141"/>
      <c r="AZ1220" s="141"/>
      <c r="BA1220" s="141"/>
      <c r="BB1220" s="141"/>
      <c r="BC1220" s="141"/>
      <c r="BD1220" s="141"/>
      <c r="BE1220" s="141"/>
      <c r="BF1220" s="141"/>
      <c r="BG1220" s="141"/>
      <c r="BH1220" s="141"/>
      <c r="BI1220" s="141"/>
      <c r="BJ1220" s="141"/>
      <c r="BK1220" s="141"/>
      <c r="BL1220" s="141"/>
    </row>
    <row r="1221" spans="3:64" x14ac:dyDescent="0.2">
      <c r="C1221" s="26"/>
      <c r="D1221" s="26"/>
      <c r="AA1221" s="141"/>
      <c r="AB1221" s="141"/>
      <c r="AC1221" s="141"/>
      <c r="AD1221" s="141"/>
      <c r="AE1221" s="141"/>
      <c r="AG1221" s="153"/>
      <c r="AN1221" s="141"/>
      <c r="AO1221" s="141"/>
      <c r="AP1221" s="141"/>
      <c r="AQ1221" s="141"/>
      <c r="AR1221" s="141"/>
      <c r="AS1221" s="141"/>
      <c r="AT1221" s="141"/>
      <c r="AU1221" s="141"/>
    </row>
    <row r="1222" spans="3:64" x14ac:dyDescent="0.2">
      <c r="C1222" s="26"/>
      <c r="D1222" s="26"/>
      <c r="AA1222" s="141"/>
      <c r="AB1222" s="141"/>
      <c r="AC1222" s="141"/>
      <c r="AD1222" s="141"/>
      <c r="AE1222" s="141"/>
      <c r="AG1222" s="153"/>
      <c r="AN1222" s="141"/>
      <c r="AO1222" s="141"/>
      <c r="AP1222" s="141"/>
      <c r="AQ1222" s="141"/>
      <c r="AR1222" s="141"/>
      <c r="AS1222" s="141"/>
      <c r="AT1222" s="141"/>
      <c r="AU1222" s="141"/>
    </row>
    <row r="1223" spans="3:64" x14ac:dyDescent="0.2">
      <c r="C1223" s="26"/>
      <c r="D1223" s="26"/>
      <c r="AA1223" s="141"/>
      <c r="AB1223" s="141"/>
      <c r="AC1223" s="141"/>
      <c r="AD1223" s="141"/>
      <c r="AE1223" s="141"/>
      <c r="AG1223" s="153"/>
      <c r="AN1223" s="141"/>
      <c r="AO1223" s="141"/>
      <c r="AP1223" s="141"/>
      <c r="AQ1223" s="141"/>
      <c r="AR1223" s="141"/>
      <c r="AS1223" s="141"/>
      <c r="AT1223" s="141"/>
      <c r="AU1223" s="141"/>
    </row>
    <row r="1224" spans="3:64" x14ac:dyDescent="0.2">
      <c r="C1224" s="26"/>
      <c r="D1224" s="26"/>
      <c r="AA1224" s="141"/>
      <c r="AB1224" s="141"/>
      <c r="AC1224" s="141"/>
      <c r="AD1224" s="141"/>
      <c r="AE1224" s="141"/>
      <c r="AG1224" s="153"/>
      <c r="AN1224" s="141"/>
      <c r="AO1224" s="141"/>
      <c r="AP1224" s="141"/>
      <c r="AQ1224" s="141"/>
      <c r="AR1224" s="141"/>
      <c r="AS1224" s="141"/>
      <c r="AT1224" s="141"/>
      <c r="AU1224" s="141"/>
    </row>
    <row r="1225" spans="3:64" x14ac:dyDescent="0.2">
      <c r="C1225" s="26"/>
      <c r="D1225" s="26"/>
      <c r="AA1225" s="141"/>
      <c r="AB1225" s="141"/>
      <c r="AC1225" s="141"/>
      <c r="AD1225" s="141"/>
      <c r="AE1225" s="141"/>
      <c r="AG1225" s="153"/>
      <c r="AN1225" s="141"/>
      <c r="AO1225" s="141"/>
      <c r="AP1225" s="141"/>
      <c r="AQ1225" s="141"/>
      <c r="AR1225" s="141"/>
      <c r="AS1225" s="141"/>
      <c r="AT1225" s="141"/>
      <c r="AU1225" s="141"/>
    </row>
    <row r="1226" spans="3:64" x14ac:dyDescent="0.2">
      <c r="C1226" s="26"/>
      <c r="D1226" s="26"/>
      <c r="AA1226" s="141"/>
      <c r="AB1226" s="141"/>
      <c r="AC1226" s="141"/>
      <c r="AD1226" s="141"/>
      <c r="AE1226" s="141"/>
      <c r="AG1226" s="153"/>
      <c r="AN1226" s="141"/>
      <c r="AO1226" s="141"/>
      <c r="AP1226" s="141"/>
      <c r="AQ1226" s="141"/>
      <c r="AR1226" s="141"/>
      <c r="AS1226" s="141"/>
      <c r="AT1226" s="141"/>
      <c r="AU1226" s="141"/>
    </row>
    <row r="1227" spans="3:64" x14ac:dyDescent="0.2">
      <c r="C1227" s="26"/>
      <c r="D1227" s="26"/>
      <c r="AA1227" s="141"/>
      <c r="AB1227" s="141"/>
      <c r="AC1227" s="141"/>
      <c r="AD1227" s="141"/>
      <c r="AE1227" s="141"/>
      <c r="AG1227" s="153"/>
      <c r="AN1227" s="141"/>
      <c r="AO1227" s="141"/>
      <c r="AP1227" s="141"/>
      <c r="AQ1227" s="141"/>
      <c r="AR1227" s="141"/>
      <c r="AS1227" s="141"/>
      <c r="AT1227" s="141"/>
      <c r="AU1227" s="141"/>
    </row>
    <row r="1228" spans="3:64" x14ac:dyDescent="0.2">
      <c r="C1228" s="26"/>
      <c r="D1228" s="26"/>
      <c r="AA1228" s="141"/>
      <c r="AB1228" s="141"/>
      <c r="AC1228" s="141"/>
      <c r="AD1228" s="141"/>
      <c r="AE1228" s="141"/>
      <c r="AG1228" s="153"/>
      <c r="AN1228" s="141"/>
      <c r="AO1228" s="141"/>
      <c r="AP1228" s="141"/>
      <c r="AQ1228" s="141"/>
      <c r="AR1228" s="141"/>
      <c r="AS1228" s="141"/>
      <c r="AT1228" s="141"/>
      <c r="AU1228" s="141"/>
    </row>
    <row r="1229" spans="3:64" x14ac:dyDescent="0.2">
      <c r="C1229" s="26"/>
      <c r="D1229" s="26"/>
      <c r="AA1229" s="141"/>
      <c r="AB1229" s="141"/>
      <c r="AC1229" s="141"/>
      <c r="AD1229" s="141"/>
      <c r="AE1229" s="141"/>
      <c r="AG1229" s="153"/>
      <c r="AN1229" s="141"/>
      <c r="AO1229" s="141"/>
      <c r="AP1229" s="141"/>
      <c r="AQ1229" s="141"/>
      <c r="AR1229" s="141"/>
      <c r="AS1229" s="141"/>
      <c r="AT1229" s="141"/>
      <c r="AU1229" s="141"/>
    </row>
    <row r="1230" spans="3:64" x14ac:dyDescent="0.2">
      <c r="C1230" s="26"/>
      <c r="D1230" s="26"/>
      <c r="AA1230" s="141"/>
      <c r="AB1230" s="141"/>
      <c r="AC1230" s="141"/>
      <c r="AD1230" s="141"/>
      <c r="AE1230" s="141"/>
      <c r="AG1230" s="153"/>
      <c r="AN1230" s="141"/>
      <c r="AO1230" s="141"/>
      <c r="AP1230" s="141"/>
      <c r="AQ1230" s="141"/>
      <c r="AR1230" s="141"/>
      <c r="AS1230" s="141"/>
      <c r="AT1230" s="141"/>
      <c r="AU1230" s="141"/>
    </row>
    <row r="1231" spans="3:64" x14ac:dyDescent="0.2">
      <c r="C1231" s="26"/>
      <c r="D1231" s="26"/>
      <c r="AA1231" s="141"/>
      <c r="AB1231" s="141"/>
      <c r="AC1231" s="141"/>
      <c r="AD1231" s="141"/>
      <c r="AE1231" s="141"/>
      <c r="AG1231" s="153"/>
      <c r="AN1231" s="141"/>
      <c r="AO1231" s="141"/>
      <c r="AP1231" s="141"/>
      <c r="AQ1231" s="141"/>
      <c r="AR1231" s="141"/>
      <c r="AS1231" s="141"/>
      <c r="AT1231" s="141"/>
      <c r="AU1231" s="141"/>
    </row>
    <row r="1232" spans="3:64" x14ac:dyDescent="0.2">
      <c r="C1232" s="26"/>
      <c r="D1232" s="26"/>
      <c r="AA1232" s="141"/>
      <c r="AB1232" s="141"/>
      <c r="AC1232" s="141"/>
      <c r="AD1232" s="141"/>
      <c r="AE1232" s="141"/>
      <c r="AG1232" s="153"/>
      <c r="AN1232" s="141"/>
      <c r="AO1232" s="141"/>
      <c r="AP1232" s="141"/>
      <c r="AQ1232" s="141"/>
      <c r="AR1232" s="141"/>
      <c r="AS1232" s="141"/>
      <c r="AT1232" s="141"/>
      <c r="AU1232" s="141"/>
    </row>
    <row r="1233" spans="3:64" x14ac:dyDescent="0.2">
      <c r="C1233" s="26"/>
      <c r="D1233" s="26"/>
      <c r="AA1233" s="141"/>
      <c r="AB1233" s="141"/>
      <c r="AC1233" s="141"/>
      <c r="AD1233" s="141"/>
      <c r="AE1233" s="141"/>
      <c r="AG1233" s="153"/>
      <c r="AN1233" s="141"/>
      <c r="AO1233" s="141"/>
      <c r="AP1233" s="141"/>
      <c r="AQ1233" s="141"/>
      <c r="AR1233" s="141"/>
      <c r="AS1233" s="141"/>
      <c r="AT1233" s="141"/>
      <c r="AU1233" s="141"/>
    </row>
    <row r="1234" spans="3:64" x14ac:dyDescent="0.2">
      <c r="C1234" s="26"/>
      <c r="D1234" s="26"/>
      <c r="AA1234" s="141"/>
      <c r="AB1234" s="141"/>
      <c r="AC1234" s="141"/>
      <c r="AD1234" s="141"/>
      <c r="AE1234" s="141"/>
      <c r="AG1234" s="153"/>
      <c r="AN1234" s="141"/>
      <c r="AO1234" s="141"/>
      <c r="AP1234" s="141"/>
      <c r="AQ1234" s="141"/>
      <c r="AR1234" s="141"/>
      <c r="AS1234" s="141"/>
      <c r="AT1234" s="141"/>
      <c r="AU1234" s="141"/>
    </row>
    <row r="1235" spans="3:64" x14ac:dyDescent="0.2">
      <c r="C1235" s="26"/>
      <c r="D1235" s="26"/>
      <c r="AA1235" s="141"/>
      <c r="AB1235" s="141"/>
      <c r="AC1235" s="141"/>
      <c r="AD1235" s="141"/>
      <c r="AE1235" s="141"/>
      <c r="AG1235" s="153"/>
      <c r="AN1235" s="141"/>
      <c r="AO1235" s="141"/>
      <c r="AP1235" s="141"/>
      <c r="AQ1235" s="141"/>
      <c r="AR1235" s="141"/>
      <c r="AS1235" s="141"/>
      <c r="AT1235" s="141"/>
      <c r="AU1235" s="141"/>
    </row>
    <row r="1236" spans="3:64" x14ac:dyDescent="0.2">
      <c r="C1236" s="26"/>
      <c r="D1236" s="26"/>
      <c r="AA1236" s="141"/>
      <c r="AB1236" s="141"/>
      <c r="AC1236" s="141"/>
      <c r="AD1236" s="141"/>
      <c r="AE1236" s="141"/>
      <c r="AG1236" s="153"/>
      <c r="AN1236" s="141"/>
      <c r="AO1236" s="141"/>
      <c r="AP1236" s="141"/>
      <c r="AQ1236" s="141"/>
      <c r="AR1236" s="141"/>
      <c r="AS1236" s="141"/>
      <c r="AT1236" s="141"/>
      <c r="AU1236" s="141"/>
    </row>
    <row r="1237" spans="3:64" x14ac:dyDescent="0.2">
      <c r="C1237" s="26"/>
      <c r="D1237" s="26"/>
      <c r="AA1237" s="141"/>
      <c r="AB1237" s="141"/>
      <c r="AC1237" s="141"/>
      <c r="AD1237" s="141"/>
      <c r="AE1237" s="141"/>
      <c r="AG1237" s="153"/>
      <c r="AN1237" s="141"/>
      <c r="AO1237" s="141"/>
      <c r="AP1237" s="141"/>
      <c r="AQ1237" s="141"/>
      <c r="AR1237" s="141"/>
      <c r="AS1237" s="141"/>
      <c r="AT1237" s="141"/>
      <c r="AU1237" s="141"/>
      <c r="AV1237" s="141"/>
      <c r="AW1237" s="141"/>
      <c r="AX1237" s="141"/>
      <c r="AY1237" s="141"/>
      <c r="AZ1237" s="141"/>
      <c r="BA1237" s="141"/>
      <c r="BB1237" s="141"/>
      <c r="BC1237" s="141"/>
      <c r="BD1237" s="141"/>
      <c r="BE1237" s="141"/>
      <c r="BF1237" s="141"/>
      <c r="BG1237" s="141"/>
      <c r="BH1237" s="141"/>
      <c r="BI1237" s="141"/>
      <c r="BJ1237" s="141"/>
      <c r="BK1237" s="141"/>
      <c r="BL1237" s="141"/>
    </row>
    <row r="1238" spans="3:64" x14ac:dyDescent="0.2">
      <c r="C1238" s="26"/>
      <c r="D1238" s="26"/>
      <c r="AA1238" s="141"/>
      <c r="AB1238" s="141"/>
      <c r="AC1238" s="141"/>
      <c r="AD1238" s="141"/>
      <c r="AE1238" s="141"/>
      <c r="AG1238" s="153"/>
      <c r="AN1238" s="141"/>
      <c r="AO1238" s="141"/>
      <c r="AP1238" s="141"/>
      <c r="AQ1238" s="141"/>
      <c r="AR1238" s="141"/>
      <c r="AS1238" s="141"/>
      <c r="AT1238" s="141"/>
      <c r="AU1238" s="141"/>
    </row>
    <row r="1239" spans="3:64" x14ac:dyDescent="0.2">
      <c r="C1239" s="26"/>
      <c r="D1239" s="26"/>
      <c r="AA1239" s="141"/>
      <c r="AB1239" s="141"/>
      <c r="AC1239" s="141"/>
      <c r="AD1239" s="141"/>
      <c r="AE1239" s="141"/>
      <c r="AG1239" s="153"/>
      <c r="AN1239" s="141"/>
      <c r="AO1239" s="141"/>
      <c r="AP1239" s="141"/>
      <c r="AQ1239" s="141"/>
      <c r="AR1239" s="141"/>
      <c r="AS1239" s="141"/>
      <c r="AT1239" s="141"/>
      <c r="AU1239" s="141"/>
    </row>
    <row r="1240" spans="3:64" x14ac:dyDescent="0.2">
      <c r="C1240" s="26"/>
      <c r="D1240" s="26"/>
      <c r="AA1240" s="141"/>
      <c r="AB1240" s="141"/>
      <c r="AC1240" s="141"/>
      <c r="AD1240" s="141"/>
      <c r="AE1240" s="141"/>
      <c r="AG1240" s="153"/>
      <c r="AN1240" s="141"/>
      <c r="AO1240" s="141"/>
      <c r="AP1240" s="141"/>
      <c r="AQ1240" s="141"/>
      <c r="AR1240" s="141"/>
      <c r="AS1240" s="141"/>
      <c r="AT1240" s="141"/>
      <c r="AU1240" s="141"/>
    </row>
    <row r="1241" spans="3:64" x14ac:dyDescent="0.2">
      <c r="C1241" s="26"/>
      <c r="D1241" s="26"/>
      <c r="AA1241" s="141"/>
      <c r="AB1241" s="141"/>
      <c r="AC1241" s="141"/>
      <c r="AD1241" s="141"/>
      <c r="AE1241" s="141"/>
      <c r="AG1241" s="153"/>
      <c r="AN1241" s="141"/>
      <c r="AO1241" s="141"/>
      <c r="AP1241" s="141"/>
      <c r="AQ1241" s="141"/>
      <c r="AR1241" s="141"/>
      <c r="AS1241" s="141"/>
      <c r="AT1241" s="141"/>
      <c r="AU1241" s="141"/>
    </row>
    <row r="1242" spans="3:64" x14ac:dyDescent="0.2">
      <c r="C1242" s="26"/>
      <c r="D1242" s="26"/>
      <c r="AA1242" s="141"/>
      <c r="AB1242" s="141"/>
      <c r="AC1242" s="141"/>
      <c r="AD1242" s="141"/>
      <c r="AE1242" s="141"/>
      <c r="AG1242" s="153"/>
      <c r="AN1242" s="141"/>
      <c r="AO1242" s="141"/>
      <c r="AP1242" s="141"/>
      <c r="AQ1242" s="141"/>
      <c r="AR1242" s="141"/>
      <c r="AS1242" s="141"/>
      <c r="AT1242" s="141"/>
      <c r="AU1242" s="141"/>
    </row>
    <row r="1243" spans="3:64" x14ac:dyDescent="0.2">
      <c r="C1243" s="26"/>
      <c r="D1243" s="26"/>
      <c r="AA1243" s="141"/>
      <c r="AB1243" s="141"/>
      <c r="AC1243" s="141"/>
      <c r="AD1243" s="141"/>
      <c r="AE1243" s="141"/>
      <c r="AG1243" s="153"/>
      <c r="AN1243" s="141"/>
      <c r="AO1243" s="141"/>
      <c r="AP1243" s="141"/>
      <c r="AQ1243" s="141"/>
      <c r="AR1243" s="141"/>
      <c r="AS1243" s="141"/>
      <c r="AT1243" s="141"/>
      <c r="AU1243" s="141"/>
    </row>
    <row r="1244" spans="3:64" x14ac:dyDescent="0.2">
      <c r="C1244" s="26"/>
      <c r="D1244" s="26"/>
      <c r="AA1244" s="141"/>
      <c r="AB1244" s="141"/>
      <c r="AC1244" s="141"/>
      <c r="AD1244" s="141"/>
      <c r="AE1244" s="141"/>
      <c r="AG1244" s="153"/>
      <c r="AN1244" s="141"/>
      <c r="AO1244" s="141"/>
      <c r="AP1244" s="141"/>
      <c r="AQ1244" s="141"/>
      <c r="AR1244" s="141"/>
      <c r="AS1244" s="141"/>
      <c r="AT1244" s="141"/>
      <c r="AU1244" s="141"/>
    </row>
    <row r="1245" spans="3:64" x14ac:dyDescent="0.2">
      <c r="C1245" s="26"/>
      <c r="D1245" s="26"/>
      <c r="AA1245" s="141"/>
      <c r="AB1245" s="141"/>
      <c r="AC1245" s="141"/>
      <c r="AD1245" s="141"/>
      <c r="AE1245" s="141"/>
      <c r="AG1245" s="153"/>
      <c r="AN1245" s="141"/>
      <c r="AO1245" s="141"/>
      <c r="AP1245" s="141"/>
      <c r="AQ1245" s="141"/>
      <c r="AR1245" s="141"/>
      <c r="AS1245" s="141"/>
      <c r="AT1245" s="141"/>
      <c r="AU1245" s="141"/>
    </row>
    <row r="1246" spans="3:64" x14ac:dyDescent="0.2">
      <c r="C1246" s="26"/>
      <c r="D1246" s="26"/>
      <c r="AA1246" s="141"/>
      <c r="AB1246" s="141"/>
      <c r="AC1246" s="141"/>
      <c r="AD1246" s="141"/>
      <c r="AE1246" s="141"/>
      <c r="AG1246" s="153"/>
      <c r="AN1246" s="141"/>
      <c r="AO1246" s="141"/>
      <c r="AP1246" s="141"/>
      <c r="AQ1246" s="141"/>
      <c r="AR1246" s="141"/>
      <c r="AS1246" s="141"/>
      <c r="AT1246" s="141"/>
      <c r="AU1246" s="141"/>
      <c r="AV1246" s="141"/>
      <c r="AW1246" s="141"/>
      <c r="AX1246" s="141"/>
      <c r="AY1246" s="141"/>
      <c r="AZ1246" s="141"/>
      <c r="BA1246" s="141"/>
      <c r="BB1246" s="141"/>
      <c r="BC1246" s="141"/>
      <c r="BD1246" s="141"/>
      <c r="BE1246" s="141"/>
      <c r="BF1246" s="141"/>
      <c r="BG1246" s="141"/>
      <c r="BH1246" s="141"/>
      <c r="BI1246" s="141"/>
      <c r="BJ1246" s="141"/>
      <c r="BK1246" s="141"/>
      <c r="BL1246" s="141"/>
    </row>
    <row r="1247" spans="3:64" x14ac:dyDescent="0.2">
      <c r="C1247" s="26"/>
      <c r="D1247" s="26"/>
      <c r="AA1247" s="141"/>
      <c r="AB1247" s="141"/>
      <c r="AC1247" s="141"/>
      <c r="AD1247" s="141"/>
      <c r="AE1247" s="141"/>
      <c r="AG1247" s="153"/>
      <c r="AN1247" s="141"/>
      <c r="AO1247" s="141"/>
      <c r="AP1247" s="141"/>
      <c r="AQ1247" s="141"/>
      <c r="AR1247" s="141"/>
      <c r="AS1247" s="141"/>
      <c r="AT1247" s="141"/>
      <c r="AU1247" s="141"/>
    </row>
    <row r="1248" spans="3:64" x14ac:dyDescent="0.2">
      <c r="C1248" s="26"/>
      <c r="D1248" s="26"/>
      <c r="AA1248" s="141"/>
      <c r="AB1248" s="141"/>
      <c r="AC1248" s="141"/>
      <c r="AD1248" s="141"/>
      <c r="AE1248" s="141"/>
      <c r="AG1248" s="153"/>
      <c r="AN1248" s="141"/>
      <c r="AO1248" s="141"/>
      <c r="AP1248" s="141"/>
      <c r="AQ1248" s="141"/>
      <c r="AR1248" s="141"/>
      <c r="AS1248" s="141"/>
      <c r="AT1248" s="141"/>
      <c r="AU1248" s="141"/>
    </row>
    <row r="1249" spans="3:47" x14ac:dyDescent="0.2">
      <c r="C1249" s="26"/>
      <c r="D1249" s="26"/>
      <c r="AA1249" s="141"/>
      <c r="AB1249" s="141"/>
      <c r="AC1249" s="141"/>
      <c r="AD1249" s="141"/>
      <c r="AE1249" s="141"/>
      <c r="AG1249" s="153"/>
      <c r="AN1249" s="141"/>
      <c r="AO1249" s="141"/>
      <c r="AP1249" s="141"/>
      <c r="AQ1249" s="141"/>
      <c r="AR1249" s="141"/>
      <c r="AS1249" s="141"/>
      <c r="AT1249" s="141"/>
      <c r="AU1249" s="141"/>
    </row>
    <row r="1250" spans="3:47" x14ac:dyDescent="0.2">
      <c r="C1250" s="26"/>
      <c r="D1250" s="26"/>
      <c r="AA1250" s="141"/>
      <c r="AB1250" s="141"/>
      <c r="AC1250" s="141"/>
      <c r="AD1250" s="141"/>
      <c r="AE1250" s="141"/>
      <c r="AG1250" s="153"/>
      <c r="AN1250" s="141"/>
      <c r="AO1250" s="141"/>
      <c r="AP1250" s="141"/>
      <c r="AQ1250" s="141"/>
      <c r="AR1250" s="141"/>
      <c r="AS1250" s="141"/>
      <c r="AT1250" s="141"/>
      <c r="AU1250" s="141"/>
    </row>
    <row r="1251" spans="3:47" x14ac:dyDescent="0.2">
      <c r="C1251" s="26"/>
      <c r="D1251" s="26"/>
      <c r="AA1251" s="141"/>
      <c r="AB1251" s="141"/>
      <c r="AC1251" s="141"/>
      <c r="AD1251" s="141"/>
      <c r="AE1251" s="141"/>
      <c r="AG1251" s="153"/>
      <c r="AN1251" s="141"/>
      <c r="AO1251" s="141"/>
      <c r="AP1251" s="141"/>
      <c r="AQ1251" s="141"/>
      <c r="AR1251" s="141"/>
      <c r="AS1251" s="141"/>
      <c r="AT1251" s="141"/>
      <c r="AU1251" s="141"/>
    </row>
    <row r="1252" spans="3:47" x14ac:dyDescent="0.2">
      <c r="C1252" s="26"/>
      <c r="D1252" s="26"/>
      <c r="AA1252" s="141"/>
      <c r="AB1252" s="141"/>
      <c r="AC1252" s="141"/>
      <c r="AD1252" s="141"/>
      <c r="AE1252" s="141"/>
      <c r="AG1252" s="153"/>
      <c r="AN1252" s="141"/>
      <c r="AO1252" s="141"/>
      <c r="AP1252" s="141"/>
      <c r="AQ1252" s="141"/>
      <c r="AR1252" s="141"/>
      <c r="AS1252" s="141"/>
      <c r="AT1252" s="141"/>
      <c r="AU1252" s="141"/>
    </row>
    <row r="1253" spans="3:47" x14ac:dyDescent="0.2">
      <c r="C1253" s="26"/>
      <c r="D1253" s="26"/>
      <c r="AA1253" s="141"/>
      <c r="AB1253" s="141"/>
      <c r="AC1253" s="141"/>
      <c r="AD1253" s="141"/>
      <c r="AE1253" s="141"/>
      <c r="AG1253" s="153"/>
      <c r="AN1253" s="141"/>
      <c r="AO1253" s="141"/>
      <c r="AP1253" s="141"/>
      <c r="AQ1253" s="141"/>
      <c r="AR1253" s="141"/>
      <c r="AS1253" s="141"/>
      <c r="AT1253" s="141"/>
      <c r="AU1253" s="141"/>
    </row>
    <row r="1254" spans="3:47" x14ac:dyDescent="0.2">
      <c r="C1254" s="26"/>
      <c r="D1254" s="26"/>
      <c r="AA1254" s="141"/>
      <c r="AB1254" s="141"/>
      <c r="AC1254" s="141"/>
      <c r="AD1254" s="141"/>
      <c r="AE1254" s="141"/>
      <c r="AG1254" s="153"/>
      <c r="AN1254" s="141"/>
      <c r="AO1254" s="141"/>
      <c r="AP1254" s="141"/>
      <c r="AQ1254" s="141"/>
      <c r="AR1254" s="141"/>
      <c r="AS1254" s="141"/>
      <c r="AT1254" s="141"/>
      <c r="AU1254" s="141"/>
    </row>
    <row r="1255" spans="3:47" x14ac:dyDescent="0.2">
      <c r="C1255" s="26"/>
      <c r="D1255" s="26"/>
      <c r="AA1255" s="141"/>
      <c r="AB1255" s="141"/>
      <c r="AC1255" s="141"/>
      <c r="AD1255" s="141"/>
      <c r="AE1255" s="141"/>
      <c r="AG1255" s="153"/>
      <c r="AN1255" s="141"/>
      <c r="AO1255" s="141"/>
      <c r="AP1255" s="141"/>
      <c r="AQ1255" s="141"/>
      <c r="AR1255" s="141"/>
      <c r="AS1255" s="141"/>
      <c r="AT1255" s="141"/>
      <c r="AU1255" s="141"/>
    </row>
    <row r="1256" spans="3:47" x14ac:dyDescent="0.2">
      <c r="C1256" s="26"/>
      <c r="D1256" s="26"/>
      <c r="AA1256" s="141"/>
      <c r="AB1256" s="141"/>
      <c r="AC1256" s="141"/>
      <c r="AD1256" s="141"/>
      <c r="AE1256" s="141"/>
      <c r="AG1256" s="153"/>
      <c r="AN1256" s="141"/>
      <c r="AO1256" s="141"/>
      <c r="AP1256" s="141"/>
      <c r="AQ1256" s="141"/>
      <c r="AR1256" s="141"/>
      <c r="AS1256" s="141"/>
      <c r="AT1256" s="141"/>
      <c r="AU1256" s="141"/>
    </row>
    <row r="1257" spans="3:47" x14ac:dyDescent="0.2">
      <c r="C1257" s="26"/>
      <c r="D1257" s="26"/>
      <c r="AA1257" s="141"/>
      <c r="AB1257" s="141"/>
      <c r="AC1257" s="141"/>
      <c r="AD1257" s="141"/>
      <c r="AE1257" s="141"/>
      <c r="AG1257" s="153"/>
      <c r="AN1257" s="141"/>
      <c r="AO1257" s="141"/>
      <c r="AP1257" s="141"/>
      <c r="AQ1257" s="141"/>
      <c r="AR1257" s="141"/>
      <c r="AS1257" s="141"/>
      <c r="AT1257" s="141"/>
      <c r="AU1257" s="141"/>
    </row>
    <row r="1258" spans="3:47" x14ac:dyDescent="0.2">
      <c r="C1258" s="26"/>
      <c r="D1258" s="26"/>
      <c r="AA1258" s="141"/>
      <c r="AB1258" s="141"/>
      <c r="AC1258" s="141"/>
      <c r="AD1258" s="141"/>
      <c r="AE1258" s="141"/>
      <c r="AG1258" s="153"/>
      <c r="AN1258" s="141"/>
      <c r="AO1258" s="141"/>
      <c r="AP1258" s="141"/>
      <c r="AQ1258" s="141"/>
      <c r="AR1258" s="141"/>
      <c r="AS1258" s="141"/>
      <c r="AT1258" s="141"/>
      <c r="AU1258" s="141"/>
    </row>
    <row r="1259" spans="3:47" x14ac:dyDescent="0.2">
      <c r="C1259" s="26"/>
      <c r="D1259" s="26"/>
      <c r="AA1259" s="141"/>
      <c r="AB1259" s="141"/>
      <c r="AC1259" s="141"/>
      <c r="AD1259" s="141"/>
      <c r="AE1259" s="141"/>
      <c r="AG1259" s="153"/>
      <c r="AN1259" s="141"/>
      <c r="AO1259" s="141"/>
      <c r="AP1259" s="141"/>
      <c r="AQ1259" s="141"/>
      <c r="AR1259" s="141"/>
      <c r="AS1259" s="141"/>
      <c r="AT1259" s="141"/>
      <c r="AU1259" s="141"/>
    </row>
    <row r="1260" spans="3:47" x14ac:dyDescent="0.2">
      <c r="C1260" s="26"/>
      <c r="D1260" s="26"/>
      <c r="AA1260" s="141"/>
      <c r="AB1260" s="141"/>
      <c r="AC1260" s="141"/>
      <c r="AD1260" s="141"/>
      <c r="AE1260" s="141"/>
      <c r="AG1260" s="153"/>
      <c r="AN1260" s="141"/>
      <c r="AO1260" s="141"/>
      <c r="AP1260" s="141"/>
      <c r="AQ1260" s="141"/>
      <c r="AR1260" s="141"/>
      <c r="AS1260" s="141"/>
      <c r="AT1260" s="141"/>
      <c r="AU1260" s="141"/>
    </row>
    <row r="1261" spans="3:47" x14ac:dyDescent="0.2">
      <c r="C1261" s="26"/>
      <c r="D1261" s="26"/>
      <c r="AA1261" s="141"/>
      <c r="AB1261" s="141"/>
      <c r="AC1261" s="141"/>
      <c r="AD1261" s="141"/>
      <c r="AE1261" s="141"/>
      <c r="AG1261" s="153"/>
      <c r="AN1261" s="141"/>
      <c r="AO1261" s="141"/>
      <c r="AP1261" s="141"/>
      <c r="AQ1261" s="141"/>
      <c r="AR1261" s="141"/>
      <c r="AS1261" s="141"/>
      <c r="AT1261" s="141"/>
      <c r="AU1261" s="141"/>
    </row>
    <row r="1262" spans="3:47" x14ac:dyDescent="0.2">
      <c r="C1262" s="26"/>
      <c r="D1262" s="26"/>
      <c r="AA1262" s="141"/>
      <c r="AB1262" s="141"/>
      <c r="AC1262" s="141"/>
      <c r="AD1262" s="141"/>
      <c r="AE1262" s="141"/>
      <c r="AG1262" s="153"/>
      <c r="AN1262" s="141"/>
      <c r="AO1262" s="141"/>
      <c r="AP1262" s="141"/>
      <c r="AQ1262" s="141"/>
      <c r="AR1262" s="141"/>
      <c r="AS1262" s="141"/>
      <c r="AT1262" s="141"/>
      <c r="AU1262" s="141"/>
    </row>
    <row r="1263" spans="3:47" x14ac:dyDescent="0.2">
      <c r="C1263" s="26"/>
      <c r="D1263" s="26"/>
      <c r="AA1263" s="141"/>
      <c r="AB1263" s="141"/>
      <c r="AC1263" s="141"/>
      <c r="AD1263" s="141"/>
      <c r="AE1263" s="141"/>
      <c r="AG1263" s="153"/>
      <c r="AN1263" s="141"/>
      <c r="AO1263" s="141"/>
      <c r="AP1263" s="141"/>
      <c r="AQ1263" s="141"/>
      <c r="AR1263" s="141"/>
      <c r="AS1263" s="141"/>
      <c r="AT1263" s="141"/>
      <c r="AU1263" s="141"/>
    </row>
    <row r="1264" spans="3:47" x14ac:dyDescent="0.2">
      <c r="C1264" s="26"/>
      <c r="D1264" s="26"/>
      <c r="AA1264" s="141"/>
      <c r="AB1264" s="141"/>
      <c r="AC1264" s="141"/>
      <c r="AD1264" s="141"/>
      <c r="AE1264" s="141"/>
      <c r="AG1264" s="153"/>
      <c r="AN1264" s="141"/>
      <c r="AO1264" s="141"/>
      <c r="AP1264" s="141"/>
      <c r="AQ1264" s="141"/>
      <c r="AR1264" s="141"/>
      <c r="AS1264" s="141"/>
      <c r="AT1264" s="141"/>
      <c r="AU1264" s="141"/>
    </row>
    <row r="1265" spans="3:64" x14ac:dyDescent="0.2">
      <c r="C1265" s="26"/>
      <c r="D1265" s="26"/>
      <c r="AA1265" s="141"/>
      <c r="AB1265" s="141"/>
      <c r="AC1265" s="141"/>
      <c r="AD1265" s="141"/>
      <c r="AE1265" s="141"/>
      <c r="AG1265" s="153"/>
      <c r="AN1265" s="141"/>
      <c r="AO1265" s="141"/>
      <c r="AP1265" s="141"/>
      <c r="AQ1265" s="141"/>
      <c r="AR1265" s="141"/>
      <c r="AS1265" s="141"/>
      <c r="AT1265" s="141"/>
      <c r="AU1265" s="141"/>
    </row>
    <row r="1266" spans="3:64" x14ac:dyDescent="0.2">
      <c r="C1266" s="26"/>
      <c r="D1266" s="26"/>
      <c r="AA1266" s="141"/>
      <c r="AB1266" s="141"/>
      <c r="AC1266" s="141"/>
      <c r="AD1266" s="141"/>
      <c r="AE1266" s="141"/>
      <c r="AG1266" s="153"/>
      <c r="AN1266" s="141"/>
      <c r="AO1266" s="141"/>
      <c r="AP1266" s="141"/>
      <c r="AQ1266" s="141"/>
      <c r="AR1266" s="141"/>
      <c r="AS1266" s="141"/>
      <c r="AT1266" s="141"/>
      <c r="AU1266" s="141"/>
    </row>
    <row r="1267" spans="3:64" x14ac:dyDescent="0.2">
      <c r="C1267" s="26"/>
      <c r="D1267" s="26"/>
      <c r="AA1267" s="141"/>
      <c r="AB1267" s="141"/>
      <c r="AC1267" s="141"/>
      <c r="AD1267" s="141"/>
      <c r="AE1267" s="141"/>
      <c r="AG1267" s="153"/>
      <c r="AN1267" s="141"/>
      <c r="AO1267" s="141"/>
      <c r="AP1267" s="141"/>
      <c r="AQ1267" s="141"/>
      <c r="AR1267" s="141"/>
      <c r="AS1267" s="141"/>
      <c r="AT1267" s="141"/>
      <c r="AU1267" s="141"/>
    </row>
    <row r="1268" spans="3:64" x14ac:dyDescent="0.2">
      <c r="C1268" s="26"/>
      <c r="D1268" s="26"/>
      <c r="AA1268" s="141"/>
      <c r="AB1268" s="141"/>
      <c r="AC1268" s="141"/>
      <c r="AD1268" s="141"/>
      <c r="AE1268" s="141"/>
      <c r="AG1268" s="153"/>
      <c r="AN1268" s="141"/>
      <c r="AO1268" s="141"/>
      <c r="AP1268" s="141"/>
      <c r="AQ1268" s="141"/>
      <c r="AR1268" s="141"/>
      <c r="AS1268" s="141"/>
      <c r="AT1268" s="141"/>
      <c r="AU1268" s="141"/>
    </row>
    <row r="1269" spans="3:64" x14ac:dyDescent="0.2">
      <c r="C1269" s="26"/>
      <c r="D1269" s="26"/>
      <c r="AA1269" s="141"/>
      <c r="AB1269" s="141"/>
      <c r="AC1269" s="141"/>
      <c r="AD1269" s="141"/>
      <c r="AE1269" s="141"/>
      <c r="AG1269" s="153"/>
      <c r="AN1269" s="141"/>
      <c r="AO1269" s="141"/>
      <c r="AP1269" s="141"/>
      <c r="AQ1269" s="141"/>
      <c r="AR1269" s="141"/>
      <c r="AS1269" s="141"/>
      <c r="AT1269" s="141"/>
      <c r="AU1269" s="141"/>
    </row>
    <row r="1270" spans="3:64" x14ac:dyDescent="0.2">
      <c r="C1270" s="26"/>
      <c r="D1270" s="26"/>
      <c r="AA1270" s="141"/>
      <c r="AB1270" s="141"/>
      <c r="AC1270" s="141"/>
      <c r="AD1270" s="141"/>
      <c r="AE1270" s="141"/>
      <c r="AG1270" s="153"/>
      <c r="AN1270" s="141"/>
      <c r="AO1270" s="141"/>
      <c r="AP1270" s="141"/>
      <c r="AQ1270" s="141"/>
      <c r="AR1270" s="141"/>
      <c r="AS1270" s="141"/>
      <c r="AT1270" s="141"/>
      <c r="AU1270" s="141"/>
    </row>
    <row r="1271" spans="3:64" x14ac:dyDescent="0.2">
      <c r="C1271" s="26"/>
      <c r="D1271" s="26"/>
      <c r="AA1271" s="141"/>
      <c r="AB1271" s="141"/>
      <c r="AC1271" s="141"/>
      <c r="AD1271" s="141"/>
      <c r="AE1271" s="141"/>
      <c r="AG1271" s="153"/>
      <c r="AN1271" s="141"/>
      <c r="AO1271" s="141"/>
      <c r="AP1271" s="141"/>
      <c r="AQ1271" s="141"/>
      <c r="AR1271" s="141"/>
      <c r="AS1271" s="141"/>
      <c r="AT1271" s="141"/>
      <c r="AU1271" s="141"/>
    </row>
    <row r="1272" spans="3:64" x14ac:dyDescent="0.2">
      <c r="C1272" s="26"/>
      <c r="D1272" s="26"/>
      <c r="AA1272" s="141"/>
      <c r="AB1272" s="141"/>
      <c r="AC1272" s="141"/>
      <c r="AD1272" s="141"/>
      <c r="AE1272" s="141"/>
      <c r="AG1272" s="153"/>
      <c r="AN1272" s="141"/>
      <c r="AO1272" s="141"/>
      <c r="AP1272" s="141"/>
      <c r="AQ1272" s="141"/>
      <c r="AR1272" s="141"/>
      <c r="AS1272" s="141"/>
      <c r="AT1272" s="141"/>
      <c r="AU1272" s="141"/>
    </row>
    <row r="1273" spans="3:64" x14ac:dyDescent="0.2">
      <c r="C1273" s="26"/>
      <c r="D1273" s="26"/>
      <c r="AA1273" s="141"/>
      <c r="AB1273" s="141"/>
      <c r="AC1273" s="141"/>
      <c r="AD1273" s="141"/>
      <c r="AE1273" s="141"/>
      <c r="AG1273" s="153"/>
      <c r="AN1273" s="141"/>
      <c r="AO1273" s="141"/>
      <c r="AP1273" s="141"/>
      <c r="AQ1273" s="141"/>
      <c r="AR1273" s="141"/>
      <c r="AS1273" s="141"/>
      <c r="AT1273" s="141"/>
      <c r="AU1273" s="141"/>
    </row>
    <row r="1274" spans="3:64" x14ac:dyDescent="0.2">
      <c r="C1274" s="26"/>
      <c r="D1274" s="26"/>
      <c r="AA1274" s="141"/>
      <c r="AB1274" s="141"/>
      <c r="AC1274" s="141"/>
      <c r="AD1274" s="141"/>
      <c r="AE1274" s="141"/>
      <c r="AG1274" s="153"/>
      <c r="AN1274" s="141"/>
      <c r="AO1274" s="141"/>
      <c r="AP1274" s="141"/>
      <c r="AQ1274" s="141"/>
      <c r="AR1274" s="141"/>
      <c r="AS1274" s="141"/>
      <c r="AT1274" s="141"/>
      <c r="AU1274" s="141"/>
    </row>
    <row r="1275" spans="3:64" x14ac:dyDescent="0.2">
      <c r="C1275" s="26"/>
      <c r="D1275" s="26"/>
      <c r="AA1275" s="141"/>
      <c r="AB1275" s="141"/>
      <c r="AC1275" s="141"/>
      <c r="AD1275" s="141"/>
      <c r="AE1275" s="141"/>
      <c r="AG1275" s="153"/>
      <c r="AN1275" s="141"/>
      <c r="AO1275" s="141"/>
      <c r="AP1275" s="141"/>
      <c r="AQ1275" s="141"/>
      <c r="AR1275" s="141"/>
      <c r="AS1275" s="141"/>
      <c r="AT1275" s="141"/>
      <c r="AU1275" s="141"/>
    </row>
    <row r="1276" spans="3:64" x14ac:dyDescent="0.2">
      <c r="C1276" s="26"/>
      <c r="D1276" s="26"/>
      <c r="AA1276" s="141"/>
      <c r="AB1276" s="141"/>
      <c r="AC1276" s="141"/>
      <c r="AD1276" s="141"/>
      <c r="AE1276" s="141"/>
      <c r="AG1276" s="153"/>
      <c r="AN1276" s="141"/>
      <c r="AO1276" s="141"/>
      <c r="AP1276" s="141"/>
      <c r="AQ1276" s="141"/>
      <c r="AR1276" s="141"/>
      <c r="AS1276" s="141"/>
      <c r="AT1276" s="141"/>
      <c r="AU1276" s="141"/>
    </row>
    <row r="1277" spans="3:64" x14ac:dyDescent="0.2">
      <c r="C1277" s="26"/>
      <c r="D1277" s="26"/>
      <c r="AA1277" s="141"/>
      <c r="AB1277" s="141"/>
      <c r="AC1277" s="141"/>
      <c r="AD1277" s="141"/>
      <c r="AE1277" s="141"/>
      <c r="AG1277" s="153"/>
      <c r="AN1277" s="141"/>
      <c r="AO1277" s="141"/>
      <c r="AP1277" s="141"/>
      <c r="AQ1277" s="141"/>
      <c r="AR1277" s="141"/>
      <c r="AS1277" s="141"/>
      <c r="AT1277" s="141"/>
      <c r="AU1277" s="141"/>
    </row>
    <row r="1278" spans="3:64" x14ac:dyDescent="0.2">
      <c r="C1278" s="26"/>
      <c r="D1278" s="26"/>
      <c r="AA1278" s="141"/>
      <c r="AB1278" s="141"/>
      <c r="AC1278" s="141"/>
      <c r="AD1278" s="141"/>
      <c r="AE1278" s="141"/>
      <c r="AG1278" s="153"/>
      <c r="AN1278" s="141"/>
      <c r="AO1278" s="141"/>
      <c r="AP1278" s="141"/>
      <c r="AQ1278" s="141"/>
      <c r="AR1278" s="141"/>
      <c r="AS1278" s="141"/>
      <c r="AT1278" s="141"/>
      <c r="AU1278" s="141"/>
    </row>
    <row r="1279" spans="3:64" x14ac:dyDescent="0.2">
      <c r="C1279" s="26"/>
      <c r="D1279" s="26"/>
      <c r="AA1279" s="141"/>
      <c r="AB1279" s="141"/>
      <c r="AC1279" s="141"/>
      <c r="AD1279" s="141"/>
      <c r="AE1279" s="141"/>
      <c r="AG1279" s="153"/>
      <c r="AN1279" s="141"/>
      <c r="AO1279" s="141"/>
      <c r="AP1279" s="141"/>
      <c r="AQ1279" s="141"/>
      <c r="AR1279" s="141"/>
      <c r="AS1279" s="141"/>
      <c r="AT1279" s="141"/>
      <c r="AU1279" s="141"/>
      <c r="AV1279" s="141"/>
      <c r="AW1279" s="141"/>
      <c r="AX1279" s="141"/>
      <c r="AY1279" s="141"/>
      <c r="AZ1279" s="141"/>
      <c r="BA1279" s="141"/>
      <c r="BB1279" s="141"/>
      <c r="BC1279" s="141"/>
      <c r="BD1279" s="141"/>
      <c r="BE1279" s="141"/>
      <c r="BF1279" s="141"/>
      <c r="BG1279" s="141"/>
      <c r="BH1279" s="141"/>
      <c r="BI1279" s="141"/>
      <c r="BJ1279" s="141"/>
      <c r="BK1279" s="141"/>
      <c r="BL1279" s="141"/>
    </row>
    <row r="1280" spans="3:64" x14ac:dyDescent="0.2">
      <c r="C1280" s="26"/>
      <c r="D1280" s="26"/>
      <c r="AA1280" s="141"/>
      <c r="AB1280" s="141"/>
      <c r="AC1280" s="141"/>
      <c r="AD1280" s="141"/>
      <c r="AE1280" s="141"/>
      <c r="AG1280" s="153"/>
      <c r="AN1280" s="141"/>
      <c r="AO1280" s="141"/>
      <c r="AP1280" s="141"/>
      <c r="AQ1280" s="141"/>
      <c r="AR1280" s="141"/>
      <c r="AS1280" s="141"/>
      <c r="AT1280" s="141"/>
      <c r="AU1280" s="141"/>
    </row>
    <row r="1281" spans="3:64" x14ac:dyDescent="0.2">
      <c r="C1281" s="26"/>
      <c r="D1281" s="26"/>
      <c r="AA1281" s="141"/>
      <c r="AB1281" s="141"/>
      <c r="AC1281" s="141"/>
      <c r="AD1281" s="141"/>
      <c r="AE1281" s="141"/>
      <c r="AG1281" s="153"/>
      <c r="AN1281" s="141"/>
      <c r="AO1281" s="141"/>
      <c r="AP1281" s="141"/>
      <c r="AQ1281" s="141"/>
      <c r="AR1281" s="141"/>
      <c r="AS1281" s="141"/>
      <c r="AT1281" s="141"/>
      <c r="AU1281" s="141"/>
      <c r="AV1281" s="141"/>
      <c r="AW1281" s="141"/>
      <c r="AX1281" s="141"/>
      <c r="AY1281" s="141"/>
      <c r="AZ1281" s="141"/>
      <c r="BA1281" s="141"/>
      <c r="BB1281" s="141"/>
      <c r="BC1281" s="141"/>
      <c r="BD1281" s="141"/>
      <c r="BE1281" s="141"/>
      <c r="BF1281" s="141"/>
      <c r="BG1281" s="141"/>
      <c r="BH1281" s="141"/>
      <c r="BI1281" s="141"/>
      <c r="BJ1281" s="141"/>
      <c r="BK1281" s="141"/>
      <c r="BL1281" s="141"/>
    </row>
    <row r="1282" spans="3:64" x14ac:dyDescent="0.2">
      <c r="C1282" s="26"/>
      <c r="D1282" s="26"/>
      <c r="AA1282" s="141"/>
      <c r="AB1282" s="141"/>
      <c r="AC1282" s="141"/>
      <c r="AD1282" s="141"/>
      <c r="AE1282" s="141"/>
      <c r="AG1282" s="153"/>
      <c r="AN1282" s="141"/>
      <c r="AO1282" s="141"/>
      <c r="AP1282" s="141"/>
      <c r="AQ1282" s="141"/>
      <c r="AR1282" s="141"/>
      <c r="AS1282" s="141"/>
      <c r="AT1282" s="141"/>
      <c r="AU1282" s="141"/>
    </row>
    <row r="1283" spans="3:64" x14ac:dyDescent="0.2">
      <c r="C1283" s="26"/>
      <c r="D1283" s="26"/>
      <c r="AA1283" s="141"/>
      <c r="AB1283" s="141"/>
      <c r="AC1283" s="141"/>
      <c r="AD1283" s="141"/>
      <c r="AE1283" s="141"/>
      <c r="AG1283" s="153"/>
      <c r="AN1283" s="141"/>
      <c r="AO1283" s="141"/>
      <c r="AP1283" s="141"/>
      <c r="AQ1283" s="141"/>
      <c r="AR1283" s="141"/>
      <c r="AS1283" s="141"/>
      <c r="AT1283" s="141"/>
      <c r="AU1283" s="141"/>
      <c r="AV1283" s="141"/>
    </row>
    <row r="1284" spans="3:64" x14ac:dyDescent="0.2">
      <c r="C1284" s="26"/>
      <c r="D1284" s="26"/>
      <c r="AA1284" s="141"/>
      <c r="AB1284" s="141"/>
      <c r="AC1284" s="141"/>
      <c r="AD1284" s="141"/>
      <c r="AE1284" s="141"/>
      <c r="AG1284" s="153"/>
      <c r="AN1284" s="141"/>
      <c r="AO1284" s="141"/>
      <c r="AP1284" s="141"/>
      <c r="AQ1284" s="141"/>
      <c r="AR1284" s="141"/>
      <c r="AS1284" s="141"/>
      <c r="AT1284" s="141"/>
      <c r="AU1284" s="141"/>
    </row>
    <row r="1285" spans="3:64" x14ac:dyDescent="0.2">
      <c r="C1285" s="26"/>
      <c r="D1285" s="26"/>
      <c r="AA1285" s="141"/>
      <c r="AB1285" s="141"/>
      <c r="AC1285" s="141"/>
      <c r="AD1285" s="141"/>
      <c r="AE1285" s="141"/>
      <c r="AG1285" s="153"/>
      <c r="AN1285" s="141"/>
      <c r="AO1285" s="141"/>
      <c r="AP1285" s="141"/>
      <c r="AQ1285" s="141"/>
      <c r="AR1285" s="141"/>
      <c r="AS1285" s="141"/>
      <c r="AT1285" s="141"/>
      <c r="AU1285" s="141"/>
      <c r="AV1285" s="141"/>
      <c r="AW1285" s="141"/>
      <c r="AX1285" s="141"/>
      <c r="AY1285" s="141"/>
      <c r="AZ1285" s="141"/>
      <c r="BA1285" s="141"/>
      <c r="BB1285" s="141"/>
      <c r="BC1285" s="141"/>
      <c r="BD1285" s="141"/>
      <c r="BE1285" s="141"/>
      <c r="BF1285" s="141"/>
      <c r="BG1285" s="141"/>
      <c r="BH1285" s="141"/>
      <c r="BI1285" s="141"/>
      <c r="BJ1285" s="141"/>
      <c r="BK1285" s="141"/>
      <c r="BL1285" s="141"/>
    </row>
    <row r="1286" spans="3:64" x14ac:dyDescent="0.2">
      <c r="C1286" s="26"/>
      <c r="D1286" s="26"/>
      <c r="AA1286" s="141"/>
      <c r="AB1286" s="141"/>
      <c r="AC1286" s="141"/>
      <c r="AD1286" s="141"/>
      <c r="AE1286" s="141"/>
      <c r="AG1286" s="153"/>
      <c r="AN1286" s="141"/>
      <c r="AO1286" s="141"/>
      <c r="AP1286" s="141"/>
      <c r="AQ1286" s="141"/>
      <c r="AR1286" s="141"/>
      <c r="AS1286" s="141"/>
      <c r="AT1286" s="141"/>
      <c r="AU1286" s="141"/>
    </row>
    <row r="1287" spans="3:64" x14ac:dyDescent="0.2">
      <c r="C1287" s="26"/>
      <c r="D1287" s="26"/>
      <c r="AA1287" s="141"/>
      <c r="AB1287" s="141"/>
      <c r="AC1287" s="141"/>
      <c r="AD1287" s="141"/>
      <c r="AE1287" s="141"/>
      <c r="AG1287" s="153"/>
      <c r="AN1287" s="141"/>
      <c r="AO1287" s="141"/>
      <c r="AP1287" s="141"/>
      <c r="AQ1287" s="141"/>
      <c r="AR1287" s="141"/>
      <c r="AS1287" s="141"/>
      <c r="AT1287" s="141"/>
      <c r="AU1287" s="141"/>
    </row>
    <row r="1288" spans="3:64" x14ac:dyDescent="0.2">
      <c r="C1288" s="26"/>
      <c r="D1288" s="26"/>
      <c r="AA1288" s="141"/>
      <c r="AB1288" s="141"/>
      <c r="AC1288" s="141"/>
      <c r="AD1288" s="141"/>
      <c r="AE1288" s="141"/>
      <c r="AG1288" s="153"/>
      <c r="AN1288" s="141"/>
      <c r="AO1288" s="141"/>
      <c r="AP1288" s="141"/>
      <c r="AQ1288" s="141"/>
      <c r="AR1288" s="141"/>
      <c r="AS1288" s="141"/>
      <c r="AT1288" s="141"/>
      <c r="AU1288" s="141"/>
    </row>
    <row r="1289" spans="3:64" x14ac:dyDescent="0.2">
      <c r="C1289" s="26"/>
      <c r="D1289" s="26"/>
      <c r="AA1289" s="141"/>
      <c r="AB1289" s="141"/>
      <c r="AC1289" s="141"/>
      <c r="AD1289" s="141"/>
      <c r="AE1289" s="141"/>
      <c r="AG1289" s="153"/>
      <c r="AN1289" s="141"/>
      <c r="AO1289" s="141"/>
      <c r="AP1289" s="141"/>
      <c r="AQ1289" s="141"/>
      <c r="AR1289" s="141"/>
      <c r="AS1289" s="141"/>
      <c r="AT1289" s="141"/>
      <c r="AU1289" s="141"/>
      <c r="AV1289" s="141"/>
    </row>
    <row r="1290" spans="3:64" x14ac:dyDescent="0.2">
      <c r="C1290" s="26"/>
      <c r="D1290" s="26"/>
      <c r="AA1290" s="141"/>
      <c r="AB1290" s="141"/>
      <c r="AC1290" s="141"/>
      <c r="AD1290" s="141"/>
      <c r="AE1290" s="141"/>
      <c r="AG1290" s="153"/>
      <c r="AN1290" s="141"/>
      <c r="AO1290" s="141"/>
      <c r="AP1290" s="141"/>
      <c r="AQ1290" s="141"/>
      <c r="AR1290" s="141"/>
      <c r="AS1290" s="141"/>
      <c r="AT1290" s="141"/>
      <c r="AU1290" s="141"/>
    </row>
    <row r="1291" spans="3:64" x14ac:dyDescent="0.2">
      <c r="C1291" s="26"/>
      <c r="D1291" s="26"/>
      <c r="AA1291" s="141"/>
      <c r="AB1291" s="141"/>
      <c r="AC1291" s="141"/>
      <c r="AD1291" s="141"/>
      <c r="AE1291" s="141"/>
      <c r="AG1291" s="153"/>
      <c r="AN1291" s="141"/>
      <c r="AO1291" s="141"/>
      <c r="AP1291" s="141"/>
      <c r="AQ1291" s="141"/>
      <c r="AR1291" s="141"/>
      <c r="AS1291" s="141"/>
      <c r="AT1291" s="141"/>
      <c r="AU1291" s="141"/>
    </row>
    <row r="1292" spans="3:64" x14ac:dyDescent="0.2">
      <c r="C1292" s="26"/>
      <c r="D1292" s="26"/>
      <c r="AA1292" s="141"/>
      <c r="AB1292" s="141"/>
      <c r="AC1292" s="141"/>
      <c r="AD1292" s="141"/>
      <c r="AE1292" s="141"/>
      <c r="AG1292" s="153"/>
      <c r="AN1292" s="141"/>
      <c r="AO1292" s="141"/>
      <c r="AP1292" s="141"/>
      <c r="AQ1292" s="141"/>
      <c r="AR1292" s="141"/>
      <c r="AS1292" s="141"/>
      <c r="AT1292" s="141"/>
      <c r="AU1292" s="141"/>
    </row>
    <row r="1293" spans="3:64" x14ac:dyDescent="0.2">
      <c r="C1293" s="26"/>
      <c r="D1293" s="26"/>
      <c r="AA1293" s="141"/>
      <c r="AB1293" s="141"/>
      <c r="AC1293" s="141"/>
      <c r="AD1293" s="141"/>
      <c r="AE1293" s="141"/>
      <c r="AG1293" s="153"/>
      <c r="AN1293" s="141"/>
      <c r="AO1293" s="141"/>
      <c r="AP1293" s="141"/>
      <c r="AQ1293" s="141"/>
      <c r="AR1293" s="141"/>
      <c r="AS1293" s="141"/>
      <c r="AT1293" s="141"/>
      <c r="AU1293" s="141"/>
    </row>
    <row r="1294" spans="3:64" x14ac:dyDescent="0.2">
      <c r="C1294" s="26"/>
      <c r="D1294" s="26"/>
      <c r="AA1294" s="141"/>
      <c r="AB1294" s="141"/>
      <c r="AC1294" s="141"/>
      <c r="AD1294" s="141"/>
      <c r="AE1294" s="141"/>
      <c r="AG1294" s="153"/>
      <c r="AN1294" s="141"/>
      <c r="AO1294" s="141"/>
      <c r="AP1294" s="141"/>
      <c r="AQ1294" s="141"/>
      <c r="AR1294" s="141"/>
      <c r="AS1294" s="141"/>
      <c r="AT1294" s="141"/>
      <c r="AU1294" s="141"/>
    </row>
    <row r="1295" spans="3:64" x14ac:dyDescent="0.2">
      <c r="C1295" s="26"/>
      <c r="D1295" s="26"/>
      <c r="AA1295" s="141"/>
      <c r="AB1295" s="141"/>
      <c r="AC1295" s="141"/>
      <c r="AD1295" s="141"/>
      <c r="AE1295" s="141"/>
      <c r="AG1295" s="153"/>
      <c r="AN1295" s="141"/>
      <c r="AO1295" s="141"/>
      <c r="AP1295" s="141"/>
      <c r="AQ1295" s="141"/>
      <c r="AR1295" s="141"/>
      <c r="AS1295" s="141"/>
      <c r="AT1295" s="141"/>
      <c r="AU1295" s="141"/>
    </row>
    <row r="1296" spans="3:64" x14ac:dyDescent="0.2">
      <c r="C1296" s="26"/>
      <c r="D1296" s="26"/>
      <c r="AA1296" s="141"/>
      <c r="AB1296" s="141"/>
      <c r="AC1296" s="141"/>
      <c r="AD1296" s="141"/>
      <c r="AE1296" s="141"/>
      <c r="AG1296" s="153"/>
      <c r="AN1296" s="141"/>
      <c r="AO1296" s="141"/>
      <c r="AP1296" s="141"/>
      <c r="AQ1296" s="141"/>
      <c r="AR1296" s="141"/>
      <c r="AS1296" s="141"/>
      <c r="AT1296" s="141"/>
      <c r="AU1296" s="141"/>
    </row>
    <row r="1297" spans="3:47" x14ac:dyDescent="0.2">
      <c r="C1297" s="26"/>
      <c r="D1297" s="26"/>
      <c r="AA1297" s="141"/>
      <c r="AB1297" s="141"/>
      <c r="AC1297" s="141"/>
      <c r="AD1297" s="141"/>
      <c r="AE1297" s="141"/>
      <c r="AG1297" s="153"/>
      <c r="AN1297" s="141"/>
      <c r="AO1297" s="141"/>
      <c r="AP1297" s="141"/>
      <c r="AQ1297" s="141"/>
      <c r="AR1297" s="141"/>
      <c r="AS1297" s="141"/>
      <c r="AT1297" s="141"/>
      <c r="AU1297" s="141"/>
    </row>
    <row r="1298" spans="3:47" x14ac:dyDescent="0.2">
      <c r="C1298" s="26"/>
      <c r="D1298" s="26"/>
      <c r="AA1298" s="141"/>
      <c r="AB1298" s="141"/>
      <c r="AC1298" s="141"/>
      <c r="AD1298" s="141"/>
      <c r="AE1298" s="141"/>
      <c r="AG1298" s="153"/>
      <c r="AN1298" s="141"/>
      <c r="AO1298" s="141"/>
      <c r="AP1298" s="141"/>
      <c r="AQ1298" s="141"/>
      <c r="AR1298" s="141"/>
      <c r="AS1298" s="141"/>
      <c r="AT1298" s="141"/>
      <c r="AU1298" s="141"/>
    </row>
    <row r="1299" spans="3:47" x14ac:dyDescent="0.2">
      <c r="C1299" s="26"/>
      <c r="D1299" s="26"/>
      <c r="AA1299" s="141"/>
      <c r="AB1299" s="141"/>
      <c r="AC1299" s="141"/>
      <c r="AD1299" s="141"/>
      <c r="AE1299" s="141"/>
      <c r="AG1299" s="153"/>
      <c r="AN1299" s="141"/>
      <c r="AO1299" s="141"/>
      <c r="AP1299" s="141"/>
      <c r="AQ1299" s="141"/>
      <c r="AR1299" s="141"/>
      <c r="AS1299" s="141"/>
      <c r="AT1299" s="141"/>
      <c r="AU1299" s="141"/>
    </row>
    <row r="1300" spans="3:47" x14ac:dyDescent="0.2">
      <c r="C1300" s="26"/>
      <c r="D1300" s="26"/>
      <c r="AA1300" s="141"/>
      <c r="AB1300" s="141"/>
      <c r="AC1300" s="141"/>
      <c r="AD1300" s="141"/>
      <c r="AE1300" s="141"/>
      <c r="AG1300" s="153"/>
      <c r="AN1300" s="141"/>
      <c r="AO1300" s="141"/>
      <c r="AP1300" s="141"/>
      <c r="AQ1300" s="141"/>
      <c r="AR1300" s="141"/>
      <c r="AS1300" s="141"/>
      <c r="AT1300" s="141"/>
      <c r="AU1300" s="141"/>
    </row>
    <row r="1301" spans="3:47" x14ac:dyDescent="0.2">
      <c r="C1301" s="26"/>
      <c r="D1301" s="26"/>
      <c r="AA1301" s="141"/>
      <c r="AB1301" s="141"/>
      <c r="AC1301" s="141"/>
      <c r="AD1301" s="141"/>
      <c r="AE1301" s="141"/>
      <c r="AG1301" s="153"/>
      <c r="AN1301" s="141"/>
      <c r="AO1301" s="141"/>
      <c r="AP1301" s="141"/>
      <c r="AQ1301" s="141"/>
      <c r="AR1301" s="141"/>
      <c r="AS1301" s="141"/>
      <c r="AT1301" s="141"/>
      <c r="AU1301" s="141"/>
    </row>
    <row r="1302" spans="3:47" x14ac:dyDescent="0.2">
      <c r="C1302" s="26"/>
      <c r="D1302" s="26"/>
      <c r="AA1302" s="141"/>
      <c r="AB1302" s="141"/>
      <c r="AC1302" s="141"/>
      <c r="AD1302" s="141"/>
      <c r="AE1302" s="141"/>
      <c r="AG1302" s="153"/>
      <c r="AN1302" s="141"/>
      <c r="AO1302" s="141"/>
      <c r="AP1302" s="141"/>
      <c r="AQ1302" s="141"/>
      <c r="AR1302" s="141"/>
      <c r="AS1302" s="141"/>
      <c r="AT1302" s="141"/>
      <c r="AU1302" s="141"/>
    </row>
    <row r="1303" spans="3:47" x14ac:dyDescent="0.2">
      <c r="C1303" s="26"/>
      <c r="D1303" s="26"/>
      <c r="AA1303" s="141"/>
      <c r="AB1303" s="141"/>
      <c r="AC1303" s="141"/>
      <c r="AD1303" s="141"/>
      <c r="AE1303" s="141"/>
      <c r="AG1303" s="153"/>
      <c r="AN1303" s="141"/>
      <c r="AO1303" s="141"/>
      <c r="AP1303" s="141"/>
      <c r="AQ1303" s="141"/>
      <c r="AR1303" s="141"/>
      <c r="AS1303" s="141"/>
      <c r="AT1303" s="141"/>
      <c r="AU1303" s="141"/>
    </row>
    <row r="1304" spans="3:47" x14ac:dyDescent="0.2">
      <c r="C1304" s="26"/>
      <c r="D1304" s="26"/>
      <c r="AA1304" s="141"/>
      <c r="AB1304" s="141"/>
      <c r="AC1304" s="141"/>
      <c r="AD1304" s="141"/>
      <c r="AE1304" s="141"/>
      <c r="AG1304" s="153"/>
      <c r="AN1304" s="141"/>
      <c r="AO1304" s="141"/>
      <c r="AP1304" s="141"/>
      <c r="AQ1304" s="141"/>
      <c r="AR1304" s="141"/>
      <c r="AS1304" s="141"/>
      <c r="AT1304" s="141"/>
      <c r="AU1304" s="141"/>
    </row>
    <row r="1305" spans="3:47" x14ac:dyDescent="0.2">
      <c r="C1305" s="26"/>
      <c r="D1305" s="26"/>
      <c r="AA1305" s="141"/>
      <c r="AB1305" s="141"/>
      <c r="AC1305" s="141"/>
      <c r="AD1305" s="141"/>
      <c r="AE1305" s="141"/>
      <c r="AG1305" s="153"/>
      <c r="AN1305" s="141"/>
      <c r="AO1305" s="141"/>
      <c r="AP1305" s="141"/>
      <c r="AQ1305" s="141"/>
      <c r="AR1305" s="141"/>
      <c r="AS1305" s="141"/>
      <c r="AT1305" s="141"/>
      <c r="AU1305" s="141"/>
    </row>
    <row r="1306" spans="3:47" x14ac:dyDescent="0.2">
      <c r="C1306" s="26"/>
      <c r="D1306" s="26"/>
      <c r="AA1306" s="141"/>
      <c r="AB1306" s="141"/>
      <c r="AC1306" s="141"/>
      <c r="AD1306" s="141"/>
      <c r="AE1306" s="141"/>
      <c r="AG1306" s="153"/>
      <c r="AN1306" s="141"/>
      <c r="AO1306" s="141"/>
      <c r="AP1306" s="141"/>
      <c r="AQ1306" s="141"/>
      <c r="AR1306" s="141"/>
      <c r="AS1306" s="141"/>
      <c r="AT1306" s="141"/>
      <c r="AU1306" s="141"/>
    </row>
    <row r="1307" spans="3:47" x14ac:dyDescent="0.2">
      <c r="C1307" s="26"/>
      <c r="D1307" s="26"/>
      <c r="AA1307" s="141"/>
      <c r="AB1307" s="141"/>
      <c r="AC1307" s="141"/>
      <c r="AD1307" s="141"/>
      <c r="AE1307" s="141"/>
      <c r="AG1307" s="153"/>
      <c r="AN1307" s="141"/>
      <c r="AO1307" s="141"/>
      <c r="AP1307" s="141"/>
      <c r="AQ1307" s="141"/>
      <c r="AR1307" s="141"/>
      <c r="AS1307" s="141"/>
      <c r="AT1307" s="141"/>
      <c r="AU1307" s="141"/>
    </row>
    <row r="1308" spans="3:47" x14ac:dyDescent="0.2">
      <c r="C1308" s="26"/>
      <c r="D1308" s="26"/>
      <c r="AA1308" s="141"/>
      <c r="AB1308" s="141"/>
      <c r="AC1308" s="141"/>
      <c r="AD1308" s="141"/>
      <c r="AE1308" s="141"/>
      <c r="AG1308" s="153"/>
      <c r="AN1308" s="141"/>
      <c r="AO1308" s="141"/>
      <c r="AP1308" s="141"/>
      <c r="AQ1308" s="141"/>
      <c r="AR1308" s="141"/>
      <c r="AS1308" s="141"/>
      <c r="AT1308" s="141"/>
      <c r="AU1308" s="141"/>
    </row>
    <row r="1309" spans="3:47" x14ac:dyDescent="0.2">
      <c r="C1309" s="26"/>
      <c r="D1309" s="26"/>
      <c r="AA1309" s="141"/>
      <c r="AB1309" s="141"/>
      <c r="AC1309" s="141"/>
      <c r="AD1309" s="141"/>
      <c r="AE1309" s="141"/>
      <c r="AG1309" s="153"/>
      <c r="AN1309" s="141"/>
      <c r="AO1309" s="141"/>
      <c r="AP1309" s="141"/>
      <c r="AQ1309" s="141"/>
      <c r="AR1309" s="141"/>
      <c r="AS1309" s="141"/>
      <c r="AT1309" s="141"/>
      <c r="AU1309" s="141"/>
    </row>
    <row r="1310" spans="3:47" x14ac:dyDescent="0.2">
      <c r="C1310" s="26"/>
      <c r="D1310" s="26"/>
      <c r="AA1310" s="141"/>
      <c r="AB1310" s="141"/>
      <c r="AC1310" s="141"/>
      <c r="AD1310" s="141"/>
      <c r="AE1310" s="141"/>
      <c r="AG1310" s="153"/>
      <c r="AN1310" s="141"/>
      <c r="AO1310" s="141"/>
      <c r="AP1310" s="141"/>
      <c r="AQ1310" s="141"/>
      <c r="AR1310" s="141"/>
      <c r="AS1310" s="141"/>
      <c r="AT1310" s="141"/>
      <c r="AU1310" s="141"/>
    </row>
    <row r="1311" spans="3:47" x14ac:dyDescent="0.2">
      <c r="C1311" s="26"/>
      <c r="D1311" s="26"/>
      <c r="AA1311" s="141"/>
      <c r="AB1311" s="141"/>
      <c r="AC1311" s="141"/>
      <c r="AD1311" s="141"/>
      <c r="AE1311" s="141"/>
      <c r="AG1311" s="153"/>
      <c r="AN1311" s="141"/>
      <c r="AO1311" s="141"/>
      <c r="AP1311" s="141"/>
      <c r="AQ1311" s="141"/>
      <c r="AR1311" s="141"/>
      <c r="AS1311" s="141"/>
      <c r="AT1311" s="141"/>
      <c r="AU1311" s="141"/>
    </row>
    <row r="1312" spans="3:47" x14ac:dyDescent="0.2">
      <c r="C1312" s="26"/>
      <c r="D1312" s="26"/>
      <c r="AA1312" s="141"/>
      <c r="AB1312" s="141"/>
      <c r="AC1312" s="141"/>
      <c r="AD1312" s="141"/>
      <c r="AE1312" s="141"/>
      <c r="AG1312" s="153"/>
      <c r="AN1312" s="141"/>
      <c r="AO1312" s="141"/>
      <c r="AP1312" s="141"/>
      <c r="AQ1312" s="141"/>
      <c r="AR1312" s="141"/>
      <c r="AS1312" s="141"/>
      <c r="AT1312" s="141"/>
      <c r="AU1312" s="141"/>
    </row>
    <row r="1313" spans="3:64" x14ac:dyDescent="0.2">
      <c r="C1313" s="26"/>
      <c r="D1313" s="26"/>
      <c r="AA1313" s="141"/>
      <c r="AB1313" s="141"/>
      <c r="AC1313" s="141"/>
      <c r="AD1313" s="141"/>
      <c r="AE1313" s="141"/>
      <c r="AG1313" s="153"/>
      <c r="AN1313" s="141"/>
      <c r="AO1313" s="141"/>
      <c r="AP1313" s="141"/>
      <c r="AQ1313" s="141"/>
      <c r="AR1313" s="141"/>
      <c r="AS1313" s="141"/>
      <c r="AT1313" s="141"/>
      <c r="AU1313" s="141"/>
      <c r="AV1313" s="141"/>
      <c r="AW1313" s="141"/>
      <c r="AX1313" s="141"/>
      <c r="AY1313" s="141"/>
      <c r="AZ1313" s="141"/>
      <c r="BA1313" s="141"/>
      <c r="BB1313" s="141"/>
      <c r="BC1313" s="141"/>
      <c r="BD1313" s="141"/>
      <c r="BE1313" s="141"/>
      <c r="BF1313" s="141"/>
      <c r="BG1313" s="141"/>
      <c r="BH1313" s="141"/>
      <c r="BI1313" s="141"/>
      <c r="BJ1313" s="141"/>
      <c r="BK1313" s="141"/>
      <c r="BL1313" s="141"/>
    </row>
    <row r="1314" spans="3:64" x14ac:dyDescent="0.2">
      <c r="C1314" s="26"/>
      <c r="D1314" s="26"/>
      <c r="AA1314" s="141"/>
      <c r="AB1314" s="141"/>
      <c r="AC1314" s="141"/>
      <c r="AD1314" s="141"/>
      <c r="AE1314" s="141"/>
      <c r="AG1314" s="153"/>
      <c r="AN1314" s="141"/>
      <c r="AO1314" s="141"/>
      <c r="AP1314" s="141"/>
      <c r="AQ1314" s="141"/>
      <c r="AR1314" s="141"/>
      <c r="AS1314" s="141"/>
      <c r="AT1314" s="141"/>
      <c r="AU1314" s="141"/>
    </row>
    <row r="1315" spans="3:64" x14ac:dyDescent="0.2">
      <c r="C1315" s="26"/>
      <c r="D1315" s="26"/>
      <c r="AA1315" s="141"/>
      <c r="AB1315" s="141"/>
      <c r="AC1315" s="141"/>
      <c r="AD1315" s="141"/>
      <c r="AE1315" s="141"/>
      <c r="AG1315" s="153"/>
      <c r="AN1315" s="141"/>
      <c r="AO1315" s="141"/>
      <c r="AP1315" s="141"/>
      <c r="AQ1315" s="141"/>
      <c r="AR1315" s="141"/>
      <c r="AS1315" s="141"/>
      <c r="AT1315" s="141"/>
      <c r="AU1315" s="141"/>
      <c r="AV1315" s="141"/>
      <c r="AW1315" s="141"/>
      <c r="AX1315" s="141"/>
      <c r="AY1315" s="141"/>
      <c r="AZ1315" s="141"/>
      <c r="BA1315" s="141"/>
      <c r="BB1315" s="141"/>
      <c r="BC1315" s="141"/>
      <c r="BD1315" s="141"/>
      <c r="BE1315" s="141"/>
      <c r="BF1315" s="141"/>
      <c r="BG1315" s="141"/>
      <c r="BH1315" s="141"/>
      <c r="BI1315" s="141"/>
      <c r="BJ1315" s="141"/>
      <c r="BK1315" s="141"/>
      <c r="BL1315" s="141"/>
    </row>
    <row r="1316" spans="3:64" x14ac:dyDescent="0.2">
      <c r="C1316" s="26"/>
      <c r="D1316" s="26"/>
      <c r="AA1316" s="141"/>
      <c r="AB1316" s="141"/>
      <c r="AC1316" s="141"/>
      <c r="AD1316" s="141"/>
      <c r="AE1316" s="141"/>
      <c r="AG1316" s="153"/>
      <c r="AN1316" s="141"/>
      <c r="AO1316" s="141"/>
      <c r="AP1316" s="141"/>
      <c r="AQ1316" s="141"/>
      <c r="AR1316" s="141"/>
      <c r="AS1316" s="141"/>
      <c r="AT1316" s="141"/>
      <c r="AU1316" s="141"/>
    </row>
    <row r="1317" spans="3:64" x14ac:dyDescent="0.2">
      <c r="C1317" s="26"/>
      <c r="D1317" s="26"/>
      <c r="AA1317" s="141"/>
      <c r="AB1317" s="141"/>
      <c r="AC1317" s="141"/>
      <c r="AD1317" s="141"/>
      <c r="AE1317" s="141"/>
      <c r="AG1317" s="153"/>
      <c r="AN1317" s="141"/>
      <c r="AO1317" s="141"/>
      <c r="AP1317" s="141"/>
      <c r="AQ1317" s="141"/>
      <c r="AR1317" s="141"/>
      <c r="AS1317" s="141"/>
      <c r="AT1317" s="141"/>
      <c r="AU1317" s="141"/>
      <c r="AV1317" s="141"/>
      <c r="AW1317" s="141"/>
      <c r="AX1317" s="141"/>
      <c r="AY1317" s="141"/>
      <c r="AZ1317" s="141"/>
      <c r="BA1317" s="141"/>
      <c r="BB1317" s="141"/>
      <c r="BC1317" s="141"/>
      <c r="BD1317" s="141"/>
      <c r="BE1317" s="141"/>
      <c r="BF1317" s="141"/>
      <c r="BG1317" s="141"/>
      <c r="BH1317" s="141"/>
      <c r="BI1317" s="141"/>
      <c r="BJ1317" s="141"/>
      <c r="BK1317" s="141"/>
      <c r="BL1317" s="141"/>
    </row>
    <row r="1318" spans="3:64" x14ac:dyDescent="0.2">
      <c r="C1318" s="26"/>
      <c r="D1318" s="26"/>
      <c r="AA1318" s="141"/>
      <c r="AB1318" s="141"/>
      <c r="AC1318" s="141"/>
      <c r="AD1318" s="141"/>
      <c r="AE1318" s="141"/>
      <c r="AG1318" s="153"/>
      <c r="AN1318" s="141"/>
      <c r="AO1318" s="141"/>
      <c r="AP1318" s="141"/>
      <c r="AQ1318" s="141"/>
      <c r="AR1318" s="141"/>
      <c r="AS1318" s="141"/>
      <c r="AT1318" s="141"/>
      <c r="AU1318" s="141"/>
    </row>
    <row r="1319" spans="3:64" x14ac:dyDescent="0.2">
      <c r="C1319" s="26"/>
      <c r="D1319" s="26"/>
      <c r="AA1319" s="141"/>
      <c r="AB1319" s="141"/>
      <c r="AC1319" s="141"/>
      <c r="AD1319" s="141"/>
      <c r="AE1319" s="141"/>
      <c r="AG1319" s="153"/>
      <c r="AN1319" s="141"/>
      <c r="AO1319" s="141"/>
      <c r="AP1319" s="141"/>
      <c r="AQ1319" s="141"/>
      <c r="AR1319" s="141"/>
      <c r="AS1319" s="141"/>
      <c r="AT1319" s="141"/>
      <c r="AU1319" s="141"/>
    </row>
    <row r="1320" spans="3:64" x14ac:dyDescent="0.2">
      <c r="C1320" s="26"/>
      <c r="D1320" s="26"/>
      <c r="AA1320" s="141"/>
      <c r="AB1320" s="141"/>
      <c r="AC1320" s="141"/>
      <c r="AD1320" s="141"/>
      <c r="AE1320" s="141"/>
      <c r="AG1320" s="153"/>
      <c r="AN1320" s="141"/>
      <c r="AO1320" s="141"/>
      <c r="AP1320" s="141"/>
      <c r="AQ1320" s="141"/>
      <c r="AR1320" s="141"/>
      <c r="AS1320" s="141"/>
      <c r="AT1320" s="141"/>
      <c r="AU1320" s="141"/>
    </row>
    <row r="1321" spans="3:64" x14ac:dyDescent="0.2">
      <c r="C1321" s="26"/>
      <c r="D1321" s="26"/>
      <c r="AA1321" s="141"/>
      <c r="AB1321" s="141"/>
      <c r="AC1321" s="141"/>
      <c r="AD1321" s="141"/>
      <c r="AE1321" s="141"/>
      <c r="AG1321" s="153"/>
      <c r="AN1321" s="141"/>
      <c r="AO1321" s="141"/>
      <c r="AP1321" s="141"/>
      <c r="AQ1321" s="141"/>
      <c r="AR1321" s="141"/>
      <c r="AS1321" s="141"/>
      <c r="AT1321" s="141"/>
      <c r="AU1321" s="141"/>
    </row>
    <row r="1322" spans="3:64" x14ac:dyDescent="0.2">
      <c r="C1322" s="26"/>
      <c r="D1322" s="26"/>
      <c r="AA1322" s="141"/>
      <c r="AB1322" s="141"/>
      <c r="AC1322" s="141"/>
      <c r="AD1322" s="141"/>
      <c r="AE1322" s="141"/>
      <c r="AG1322" s="153"/>
      <c r="AN1322" s="141"/>
      <c r="AO1322" s="141"/>
      <c r="AP1322" s="141"/>
      <c r="AQ1322" s="141"/>
      <c r="AR1322" s="141"/>
      <c r="AS1322" s="141"/>
      <c r="AT1322" s="141"/>
      <c r="AU1322" s="141"/>
    </row>
    <row r="1323" spans="3:64" x14ac:dyDescent="0.2">
      <c r="C1323" s="26"/>
      <c r="D1323" s="26"/>
      <c r="AA1323" s="141"/>
      <c r="AB1323" s="141"/>
      <c r="AC1323" s="141"/>
      <c r="AD1323" s="141"/>
      <c r="AE1323" s="141"/>
      <c r="AG1323" s="153"/>
      <c r="AN1323" s="141"/>
      <c r="AO1323" s="141"/>
      <c r="AP1323" s="141"/>
      <c r="AQ1323" s="141"/>
      <c r="AR1323" s="141"/>
      <c r="AS1323" s="141"/>
      <c r="AT1323" s="141"/>
      <c r="AU1323" s="141"/>
    </row>
    <row r="1324" spans="3:64" x14ac:dyDescent="0.2">
      <c r="C1324" s="26"/>
      <c r="D1324" s="26"/>
      <c r="AA1324" s="141"/>
      <c r="AB1324" s="141"/>
      <c r="AC1324" s="141"/>
      <c r="AD1324" s="141"/>
      <c r="AE1324" s="141"/>
      <c r="AG1324" s="153"/>
      <c r="AN1324" s="141"/>
      <c r="AO1324" s="141"/>
      <c r="AP1324" s="141"/>
      <c r="AQ1324" s="141"/>
      <c r="AR1324" s="141"/>
      <c r="AS1324" s="141"/>
      <c r="AT1324" s="141"/>
      <c r="AU1324" s="141"/>
    </row>
    <row r="1325" spans="3:64" x14ac:dyDescent="0.2">
      <c r="C1325" s="26"/>
      <c r="D1325" s="26"/>
      <c r="AA1325" s="141"/>
      <c r="AB1325" s="141"/>
      <c r="AC1325" s="141"/>
      <c r="AD1325" s="141"/>
      <c r="AE1325" s="141"/>
      <c r="AG1325" s="153"/>
      <c r="AN1325" s="141"/>
      <c r="AO1325" s="141"/>
      <c r="AP1325" s="141"/>
      <c r="AQ1325" s="141"/>
      <c r="AR1325" s="141"/>
      <c r="AS1325" s="141"/>
      <c r="AT1325" s="141"/>
      <c r="AU1325" s="141"/>
    </row>
    <row r="1326" spans="3:64" x14ac:dyDescent="0.2">
      <c r="C1326" s="26"/>
      <c r="D1326" s="26"/>
      <c r="AA1326" s="141"/>
      <c r="AB1326" s="141"/>
      <c r="AC1326" s="141"/>
      <c r="AD1326" s="141"/>
      <c r="AE1326" s="141"/>
      <c r="AG1326" s="153"/>
      <c r="AN1326" s="141"/>
      <c r="AO1326" s="141"/>
      <c r="AP1326" s="141"/>
      <c r="AQ1326" s="141"/>
      <c r="AR1326" s="141"/>
      <c r="AS1326" s="141"/>
      <c r="AT1326" s="141"/>
      <c r="AU1326" s="141"/>
      <c r="AV1326" s="141"/>
    </row>
    <row r="1327" spans="3:64" x14ac:dyDescent="0.2">
      <c r="C1327" s="26"/>
      <c r="D1327" s="26"/>
      <c r="AA1327" s="141"/>
      <c r="AB1327" s="141"/>
      <c r="AC1327" s="141"/>
      <c r="AD1327" s="141"/>
      <c r="AE1327" s="141"/>
      <c r="AG1327" s="153"/>
      <c r="AN1327" s="141"/>
      <c r="AO1327" s="141"/>
      <c r="AP1327" s="141"/>
      <c r="AQ1327" s="141"/>
      <c r="AR1327" s="141"/>
      <c r="AS1327" s="141"/>
      <c r="AT1327" s="141"/>
      <c r="AU1327" s="141"/>
    </row>
    <row r="1328" spans="3:64" x14ac:dyDescent="0.2">
      <c r="C1328" s="26"/>
      <c r="D1328" s="26"/>
      <c r="AA1328" s="141"/>
      <c r="AB1328" s="141"/>
      <c r="AC1328" s="141"/>
      <c r="AD1328" s="141"/>
      <c r="AE1328" s="141"/>
      <c r="AG1328" s="153"/>
      <c r="AN1328" s="141"/>
      <c r="AO1328" s="141"/>
      <c r="AP1328" s="141"/>
      <c r="AQ1328" s="141"/>
      <c r="AR1328" s="141"/>
      <c r="AS1328" s="141"/>
      <c r="AT1328" s="141"/>
      <c r="AU1328" s="141"/>
      <c r="AV1328" s="141"/>
    </row>
    <row r="1329" spans="3:64" x14ac:dyDescent="0.2">
      <c r="C1329" s="26"/>
      <c r="D1329" s="26"/>
      <c r="AA1329" s="141"/>
      <c r="AB1329" s="141"/>
      <c r="AC1329" s="141"/>
      <c r="AD1329" s="141"/>
      <c r="AE1329" s="141"/>
      <c r="AG1329" s="153"/>
      <c r="AN1329" s="141"/>
      <c r="AO1329" s="141"/>
      <c r="AP1329" s="141"/>
      <c r="AQ1329" s="141"/>
      <c r="AR1329" s="141"/>
      <c r="AS1329" s="141"/>
      <c r="AT1329" s="141"/>
      <c r="AU1329" s="141"/>
      <c r="AV1329" s="141"/>
      <c r="AW1329" s="141"/>
      <c r="AX1329" s="141"/>
      <c r="AY1329" s="141"/>
      <c r="AZ1329" s="141"/>
      <c r="BA1329" s="141"/>
      <c r="BB1329" s="141"/>
      <c r="BC1329" s="141"/>
      <c r="BD1329" s="141"/>
      <c r="BE1329" s="141"/>
      <c r="BF1329" s="141"/>
      <c r="BG1329" s="141"/>
      <c r="BH1329" s="141"/>
      <c r="BI1329" s="141"/>
      <c r="BJ1329" s="141"/>
      <c r="BK1329" s="141"/>
      <c r="BL1329" s="141"/>
    </row>
    <row r="1330" spans="3:64" x14ac:dyDescent="0.2">
      <c r="C1330" s="26"/>
      <c r="D1330" s="26"/>
      <c r="AA1330" s="141"/>
      <c r="AB1330" s="141"/>
      <c r="AC1330" s="141"/>
      <c r="AD1330" s="141"/>
      <c r="AE1330" s="141"/>
      <c r="AG1330" s="153"/>
      <c r="AN1330" s="141"/>
      <c r="AO1330" s="141"/>
      <c r="AP1330" s="141"/>
      <c r="AQ1330" s="141"/>
      <c r="AR1330" s="141"/>
      <c r="AS1330" s="141"/>
      <c r="AT1330" s="141"/>
      <c r="AU1330" s="141"/>
    </row>
    <row r="1331" spans="3:64" x14ac:dyDescent="0.2">
      <c r="C1331" s="26"/>
      <c r="D1331" s="26"/>
      <c r="AA1331" s="141"/>
      <c r="AB1331" s="141"/>
      <c r="AC1331" s="141"/>
      <c r="AD1331" s="141"/>
      <c r="AE1331" s="141"/>
      <c r="AG1331" s="153"/>
      <c r="AN1331" s="141"/>
      <c r="AO1331" s="141"/>
      <c r="AP1331" s="141"/>
      <c r="AQ1331" s="141"/>
      <c r="AR1331" s="141"/>
      <c r="AS1331" s="141"/>
      <c r="AT1331" s="141"/>
      <c r="AU1331" s="141"/>
    </row>
    <row r="1332" spans="3:64" x14ac:dyDescent="0.2">
      <c r="C1332" s="26"/>
      <c r="D1332" s="26"/>
      <c r="AA1332" s="141"/>
      <c r="AB1332" s="141"/>
      <c r="AC1332" s="141"/>
      <c r="AD1332" s="141"/>
      <c r="AE1332" s="141"/>
      <c r="AG1332" s="153"/>
      <c r="AN1332" s="141"/>
      <c r="AO1332" s="141"/>
      <c r="AP1332" s="141"/>
      <c r="AQ1332" s="141"/>
      <c r="AR1332" s="141"/>
      <c r="AS1332" s="141"/>
      <c r="AT1332" s="141"/>
      <c r="AU1332" s="141"/>
    </row>
    <row r="1333" spans="3:64" x14ac:dyDescent="0.2">
      <c r="C1333" s="26"/>
      <c r="D1333" s="26"/>
      <c r="AA1333" s="141"/>
      <c r="AB1333" s="141"/>
      <c r="AC1333" s="141"/>
      <c r="AD1333" s="141"/>
      <c r="AE1333" s="141"/>
      <c r="AG1333" s="153"/>
      <c r="AN1333" s="141"/>
      <c r="AO1333" s="141"/>
      <c r="AP1333" s="141"/>
      <c r="AQ1333" s="141"/>
      <c r="AR1333" s="141"/>
      <c r="AS1333" s="141"/>
      <c r="AT1333" s="141"/>
      <c r="AU1333" s="141"/>
    </row>
    <row r="1334" spans="3:64" x14ac:dyDescent="0.2">
      <c r="C1334" s="26"/>
      <c r="D1334" s="26"/>
      <c r="AA1334" s="141"/>
      <c r="AB1334" s="141"/>
      <c r="AC1334" s="141"/>
      <c r="AD1334" s="141"/>
      <c r="AE1334" s="141"/>
      <c r="AG1334" s="153"/>
      <c r="AN1334" s="141"/>
      <c r="AO1334" s="141"/>
      <c r="AP1334" s="141"/>
      <c r="AQ1334" s="141"/>
      <c r="AR1334" s="141"/>
      <c r="AS1334" s="141"/>
      <c r="AT1334" s="141"/>
      <c r="AU1334" s="141"/>
    </row>
    <row r="1335" spans="3:64" x14ac:dyDescent="0.2">
      <c r="C1335" s="26"/>
      <c r="D1335" s="26"/>
      <c r="AA1335" s="141"/>
      <c r="AB1335" s="141"/>
      <c r="AC1335" s="141"/>
      <c r="AD1335" s="141"/>
      <c r="AE1335" s="141"/>
      <c r="AG1335" s="153"/>
      <c r="AN1335" s="141"/>
      <c r="AO1335" s="141"/>
      <c r="AP1335" s="141"/>
      <c r="AQ1335" s="141"/>
      <c r="AR1335" s="141"/>
      <c r="AS1335" s="141"/>
      <c r="AT1335" s="141"/>
      <c r="AU1335" s="141"/>
    </row>
    <row r="1336" spans="3:64" x14ac:dyDescent="0.2">
      <c r="C1336" s="26"/>
      <c r="D1336" s="26"/>
      <c r="AA1336" s="141"/>
      <c r="AB1336" s="141"/>
      <c r="AC1336" s="141"/>
      <c r="AD1336" s="141"/>
      <c r="AE1336" s="141"/>
      <c r="AG1336" s="153"/>
      <c r="AN1336" s="141"/>
      <c r="AO1336" s="141"/>
      <c r="AP1336" s="141"/>
      <c r="AQ1336" s="141"/>
      <c r="AR1336" s="141"/>
      <c r="AS1336" s="141"/>
      <c r="AT1336" s="141"/>
      <c r="AU1336" s="141"/>
      <c r="AV1336" s="141"/>
      <c r="AW1336" s="141"/>
      <c r="AX1336" s="141"/>
      <c r="AY1336" s="141"/>
      <c r="AZ1336" s="141"/>
      <c r="BA1336" s="141"/>
      <c r="BB1336" s="141"/>
      <c r="BC1336" s="141"/>
      <c r="BD1336" s="141"/>
      <c r="BE1336" s="141"/>
      <c r="BF1336" s="141"/>
      <c r="BG1336" s="141"/>
      <c r="BH1336" s="141"/>
      <c r="BI1336" s="141"/>
      <c r="BJ1336" s="141"/>
      <c r="BK1336" s="141"/>
      <c r="BL1336" s="141"/>
    </row>
    <row r="1337" spans="3:64" x14ac:dyDescent="0.2">
      <c r="C1337" s="26"/>
      <c r="D1337" s="26"/>
      <c r="AA1337" s="141"/>
      <c r="AB1337" s="141"/>
      <c r="AC1337" s="141"/>
      <c r="AD1337" s="141"/>
      <c r="AE1337" s="141"/>
      <c r="AG1337" s="153"/>
      <c r="AN1337" s="141"/>
      <c r="AO1337" s="141"/>
      <c r="AP1337" s="141"/>
      <c r="AQ1337" s="141"/>
      <c r="AR1337" s="141"/>
      <c r="AS1337" s="141"/>
      <c r="AT1337" s="141"/>
      <c r="AU1337" s="141"/>
      <c r="AV1337" s="141"/>
      <c r="AX1337" s="141"/>
    </row>
    <row r="1338" spans="3:64" x14ac:dyDescent="0.2">
      <c r="C1338" s="26"/>
      <c r="D1338" s="26"/>
      <c r="AA1338" s="141"/>
      <c r="AB1338" s="141"/>
      <c r="AC1338" s="141"/>
      <c r="AD1338" s="141"/>
      <c r="AE1338" s="141"/>
      <c r="AG1338" s="153"/>
      <c r="AN1338" s="141"/>
      <c r="AO1338" s="141"/>
      <c r="AP1338" s="141"/>
      <c r="AQ1338" s="141"/>
      <c r="AR1338" s="141"/>
      <c r="AS1338" s="141"/>
      <c r="AT1338" s="141"/>
      <c r="AU1338" s="141"/>
      <c r="AV1338" s="141"/>
      <c r="AW1338" s="141"/>
      <c r="AX1338" s="141"/>
      <c r="AY1338" s="141"/>
      <c r="AZ1338" s="141"/>
      <c r="BA1338" s="141"/>
      <c r="BB1338" s="141"/>
      <c r="BC1338" s="141"/>
      <c r="BD1338" s="141"/>
      <c r="BE1338" s="141"/>
      <c r="BF1338" s="141"/>
      <c r="BG1338" s="141"/>
      <c r="BH1338" s="141"/>
      <c r="BI1338" s="141"/>
      <c r="BJ1338" s="141"/>
      <c r="BK1338" s="141"/>
      <c r="BL1338" s="141"/>
    </row>
    <row r="1339" spans="3:64" x14ac:dyDescent="0.2">
      <c r="C1339" s="26"/>
      <c r="D1339" s="26"/>
      <c r="AA1339" s="141"/>
      <c r="AB1339" s="141"/>
      <c r="AC1339" s="141"/>
      <c r="AD1339" s="141"/>
      <c r="AE1339" s="141"/>
      <c r="AG1339" s="153"/>
      <c r="AN1339" s="141"/>
      <c r="AO1339" s="141"/>
      <c r="AP1339" s="141"/>
      <c r="AQ1339" s="141"/>
      <c r="AR1339" s="141"/>
      <c r="AS1339" s="141"/>
      <c r="AT1339" s="141"/>
      <c r="AU1339" s="141"/>
      <c r="AV1339" s="141"/>
      <c r="AW1339" s="141"/>
      <c r="AX1339" s="141"/>
      <c r="AY1339" s="141"/>
      <c r="AZ1339" s="141"/>
      <c r="BA1339" s="141"/>
      <c r="BB1339" s="141"/>
      <c r="BC1339" s="141"/>
      <c r="BD1339" s="141"/>
      <c r="BE1339" s="141"/>
      <c r="BF1339" s="141"/>
      <c r="BG1339" s="141"/>
      <c r="BH1339" s="141"/>
      <c r="BI1339" s="141"/>
      <c r="BJ1339" s="141"/>
      <c r="BK1339" s="141"/>
      <c r="BL1339" s="141"/>
    </row>
    <row r="1340" spans="3:64" x14ac:dyDescent="0.2">
      <c r="C1340" s="26"/>
      <c r="D1340" s="26"/>
      <c r="AA1340" s="141"/>
      <c r="AB1340" s="141"/>
      <c r="AC1340" s="141"/>
      <c r="AD1340" s="141"/>
      <c r="AE1340" s="141"/>
      <c r="AG1340" s="153"/>
      <c r="AN1340" s="141"/>
      <c r="AO1340" s="141"/>
      <c r="AP1340" s="141"/>
      <c r="AQ1340" s="141"/>
      <c r="AR1340" s="141"/>
      <c r="AS1340" s="141"/>
      <c r="AT1340" s="141"/>
      <c r="AU1340" s="141"/>
    </row>
    <row r="1341" spans="3:64" x14ac:dyDescent="0.2">
      <c r="C1341" s="26"/>
      <c r="D1341" s="26"/>
      <c r="AA1341" s="141"/>
      <c r="AB1341" s="141"/>
      <c r="AC1341" s="141"/>
      <c r="AD1341" s="141"/>
      <c r="AE1341" s="141"/>
      <c r="AG1341" s="153"/>
      <c r="AN1341" s="141"/>
      <c r="AO1341" s="141"/>
      <c r="AP1341" s="141"/>
      <c r="AQ1341" s="141"/>
      <c r="AR1341" s="141"/>
      <c r="AS1341" s="141"/>
      <c r="AT1341" s="141"/>
      <c r="AU1341" s="141"/>
    </row>
    <row r="1342" spans="3:64" x14ac:dyDescent="0.2">
      <c r="C1342" s="26"/>
      <c r="D1342" s="26"/>
      <c r="AA1342" s="141"/>
      <c r="AB1342" s="141"/>
      <c r="AC1342" s="141"/>
      <c r="AD1342" s="141"/>
      <c r="AE1342" s="141"/>
      <c r="AG1342" s="153"/>
      <c r="AN1342" s="141"/>
      <c r="AO1342" s="141"/>
      <c r="AP1342" s="141"/>
      <c r="AQ1342" s="141"/>
      <c r="AR1342" s="141"/>
      <c r="AS1342" s="141"/>
      <c r="AT1342" s="141"/>
      <c r="AU1342" s="141"/>
    </row>
    <row r="1343" spans="3:64" x14ac:dyDescent="0.2">
      <c r="C1343" s="26"/>
      <c r="D1343" s="26"/>
      <c r="AA1343" s="141"/>
      <c r="AB1343" s="141"/>
      <c r="AC1343" s="141"/>
      <c r="AD1343" s="141"/>
      <c r="AE1343" s="141"/>
      <c r="AG1343" s="153"/>
      <c r="AN1343" s="141"/>
      <c r="AO1343" s="141"/>
      <c r="AP1343" s="141"/>
      <c r="AQ1343" s="141"/>
      <c r="AR1343" s="141"/>
      <c r="AS1343" s="141"/>
      <c r="AT1343" s="141"/>
      <c r="AU1343" s="141"/>
    </row>
    <row r="1344" spans="3:64" x14ac:dyDescent="0.2">
      <c r="C1344" s="26"/>
      <c r="D1344" s="26"/>
      <c r="AA1344" s="141"/>
      <c r="AB1344" s="141"/>
      <c r="AC1344" s="141"/>
      <c r="AD1344" s="141"/>
      <c r="AE1344" s="141"/>
      <c r="AG1344" s="153"/>
      <c r="AN1344" s="141"/>
      <c r="AO1344" s="141"/>
      <c r="AP1344" s="141"/>
      <c r="AQ1344" s="141"/>
      <c r="AR1344" s="141"/>
      <c r="AS1344" s="141"/>
      <c r="AT1344" s="141"/>
      <c r="AU1344" s="141"/>
    </row>
    <row r="1345" spans="3:64" x14ac:dyDescent="0.2">
      <c r="C1345" s="26"/>
      <c r="D1345" s="26"/>
      <c r="AA1345" s="141"/>
      <c r="AB1345" s="141"/>
      <c r="AC1345" s="141"/>
      <c r="AD1345" s="141"/>
      <c r="AE1345" s="141"/>
      <c r="AG1345" s="153"/>
      <c r="AN1345" s="141"/>
      <c r="AO1345" s="141"/>
      <c r="AP1345" s="141"/>
      <c r="AQ1345" s="141"/>
      <c r="AR1345" s="141"/>
      <c r="AS1345" s="141"/>
      <c r="AT1345" s="141"/>
      <c r="AU1345" s="141"/>
    </row>
    <row r="1346" spans="3:64" x14ac:dyDescent="0.2">
      <c r="C1346" s="26"/>
      <c r="D1346" s="26"/>
      <c r="AA1346" s="141"/>
      <c r="AB1346" s="141"/>
      <c r="AC1346" s="141"/>
      <c r="AD1346" s="141"/>
      <c r="AE1346" s="141"/>
      <c r="AG1346" s="153"/>
      <c r="AN1346" s="141"/>
      <c r="AO1346" s="141"/>
      <c r="AP1346" s="141"/>
      <c r="AQ1346" s="141"/>
      <c r="AR1346" s="141"/>
      <c r="AS1346" s="141"/>
      <c r="AT1346" s="141"/>
      <c r="AU1346" s="141"/>
    </row>
    <row r="1347" spans="3:64" x14ac:dyDescent="0.2">
      <c r="C1347" s="26"/>
      <c r="D1347" s="26"/>
      <c r="AA1347" s="141"/>
      <c r="AB1347" s="141"/>
      <c r="AC1347" s="141"/>
      <c r="AD1347" s="141"/>
      <c r="AE1347" s="141"/>
      <c r="AG1347" s="153"/>
      <c r="AN1347" s="141"/>
      <c r="AO1347" s="141"/>
      <c r="AP1347" s="141"/>
      <c r="AQ1347" s="141"/>
      <c r="AR1347" s="141"/>
      <c r="AS1347" s="141"/>
      <c r="AT1347" s="141"/>
      <c r="AU1347" s="141"/>
    </row>
    <row r="1348" spans="3:64" x14ac:dyDescent="0.2">
      <c r="C1348" s="26"/>
      <c r="D1348" s="26"/>
      <c r="AA1348" s="141"/>
      <c r="AB1348" s="141"/>
      <c r="AC1348" s="141"/>
      <c r="AD1348" s="141"/>
      <c r="AE1348" s="141"/>
      <c r="AG1348" s="153"/>
      <c r="AN1348" s="141"/>
      <c r="AO1348" s="141"/>
      <c r="AP1348" s="141"/>
      <c r="AQ1348" s="141"/>
      <c r="AR1348" s="141"/>
      <c r="AS1348" s="141"/>
      <c r="AT1348" s="141"/>
      <c r="AU1348" s="141"/>
    </row>
    <row r="1349" spans="3:64" x14ac:dyDescent="0.2">
      <c r="C1349" s="26"/>
      <c r="D1349" s="26"/>
      <c r="AA1349" s="141"/>
      <c r="AB1349" s="141"/>
      <c r="AC1349" s="141"/>
      <c r="AD1349" s="141"/>
      <c r="AE1349" s="141"/>
      <c r="AG1349" s="153"/>
      <c r="AN1349" s="141"/>
      <c r="AO1349" s="141"/>
      <c r="AP1349" s="141"/>
      <c r="AQ1349" s="141"/>
      <c r="AR1349" s="141"/>
      <c r="AS1349" s="141"/>
      <c r="AT1349" s="141"/>
      <c r="AU1349" s="141"/>
    </row>
    <row r="1350" spans="3:64" x14ac:dyDescent="0.2">
      <c r="C1350" s="26"/>
      <c r="D1350" s="26"/>
      <c r="AA1350" s="141"/>
      <c r="AB1350" s="141"/>
      <c r="AC1350" s="141"/>
      <c r="AD1350" s="141"/>
      <c r="AE1350" s="141"/>
      <c r="AG1350" s="153"/>
      <c r="AN1350" s="141"/>
      <c r="AO1350" s="141"/>
      <c r="AP1350" s="141"/>
      <c r="AQ1350" s="141"/>
      <c r="AR1350" s="141"/>
      <c r="AS1350" s="141"/>
      <c r="AT1350" s="141"/>
      <c r="AU1350" s="141"/>
    </row>
    <row r="1351" spans="3:64" x14ac:dyDescent="0.2">
      <c r="C1351" s="26"/>
      <c r="D1351" s="26"/>
      <c r="AA1351" s="141"/>
      <c r="AB1351" s="141"/>
      <c r="AC1351" s="141"/>
      <c r="AD1351" s="141"/>
      <c r="AE1351" s="141"/>
      <c r="AG1351" s="153"/>
      <c r="AN1351" s="141"/>
      <c r="AO1351" s="141"/>
      <c r="AP1351" s="141"/>
      <c r="AQ1351" s="141"/>
      <c r="AR1351" s="141"/>
      <c r="AS1351" s="141"/>
      <c r="AT1351" s="141"/>
      <c r="AU1351" s="141"/>
    </row>
    <row r="1352" spans="3:64" x14ac:dyDescent="0.2">
      <c r="C1352" s="26"/>
      <c r="D1352" s="26"/>
      <c r="AA1352" s="141"/>
      <c r="AB1352" s="141"/>
      <c r="AC1352" s="141"/>
      <c r="AD1352" s="141"/>
      <c r="AE1352" s="141"/>
      <c r="AG1352" s="153"/>
      <c r="AN1352" s="141"/>
      <c r="AO1352" s="141"/>
      <c r="AP1352" s="141"/>
      <c r="AQ1352" s="141"/>
      <c r="AR1352" s="141"/>
      <c r="AS1352" s="141"/>
      <c r="AT1352" s="141"/>
      <c r="AU1352" s="141"/>
    </row>
    <row r="1353" spans="3:64" x14ac:dyDescent="0.2">
      <c r="C1353" s="26"/>
      <c r="D1353" s="26"/>
      <c r="AA1353" s="141"/>
      <c r="AB1353" s="141"/>
      <c r="AC1353" s="141"/>
      <c r="AD1353" s="141"/>
      <c r="AE1353" s="141"/>
      <c r="AG1353" s="153"/>
      <c r="AN1353" s="141"/>
      <c r="AO1353" s="141"/>
      <c r="AP1353" s="141"/>
      <c r="AQ1353" s="141"/>
      <c r="AR1353" s="141"/>
      <c r="AS1353" s="141"/>
      <c r="AT1353" s="141"/>
      <c r="AU1353" s="141"/>
    </row>
    <row r="1354" spans="3:64" x14ac:dyDescent="0.2">
      <c r="C1354" s="26"/>
      <c r="D1354" s="26"/>
      <c r="AA1354" s="141"/>
      <c r="AB1354" s="141"/>
      <c r="AC1354" s="141"/>
      <c r="AD1354" s="141"/>
      <c r="AE1354" s="141"/>
      <c r="AG1354" s="153"/>
      <c r="AN1354" s="141"/>
      <c r="AO1354" s="141"/>
      <c r="AP1354" s="141"/>
      <c r="AQ1354" s="141"/>
      <c r="AR1354" s="141"/>
      <c r="AS1354" s="141"/>
      <c r="AT1354" s="141"/>
      <c r="AU1354" s="141"/>
    </row>
    <row r="1355" spans="3:64" x14ac:dyDescent="0.2">
      <c r="C1355" s="26"/>
      <c r="D1355" s="26"/>
      <c r="AA1355" s="141"/>
      <c r="AB1355" s="141"/>
      <c r="AC1355" s="141"/>
      <c r="AD1355" s="141"/>
      <c r="AE1355" s="141"/>
      <c r="AG1355" s="153"/>
      <c r="AN1355" s="141"/>
      <c r="AO1355" s="141"/>
      <c r="AP1355" s="141"/>
      <c r="AQ1355" s="141"/>
      <c r="AR1355" s="141"/>
      <c r="AS1355" s="141"/>
      <c r="AT1355" s="141"/>
      <c r="AU1355" s="141"/>
    </row>
    <row r="1356" spans="3:64" x14ac:dyDescent="0.2">
      <c r="C1356" s="26"/>
      <c r="D1356" s="26"/>
      <c r="AA1356" s="141"/>
      <c r="AB1356" s="141"/>
      <c r="AC1356" s="141"/>
      <c r="AD1356" s="141"/>
      <c r="AE1356" s="141"/>
      <c r="AG1356" s="153"/>
      <c r="AN1356" s="141"/>
      <c r="AO1356" s="141"/>
      <c r="AP1356" s="141"/>
      <c r="AQ1356" s="141"/>
      <c r="AR1356" s="141"/>
      <c r="AS1356" s="141"/>
      <c r="AT1356" s="141"/>
      <c r="AU1356" s="141"/>
    </row>
    <row r="1357" spans="3:64" x14ac:dyDescent="0.2">
      <c r="C1357" s="26"/>
      <c r="D1357" s="26"/>
      <c r="AA1357" s="141"/>
      <c r="AB1357" s="141"/>
      <c r="AC1357" s="141"/>
      <c r="AD1357" s="141"/>
      <c r="AE1357" s="141"/>
      <c r="AG1357" s="153"/>
      <c r="AN1357" s="141"/>
      <c r="AO1357" s="141"/>
      <c r="AP1357" s="141"/>
      <c r="AQ1357" s="141"/>
      <c r="AR1357" s="141"/>
      <c r="AS1357" s="141"/>
      <c r="AT1357" s="141"/>
      <c r="AU1357" s="141"/>
      <c r="AV1357" s="141"/>
      <c r="AX1357" s="141"/>
      <c r="AY1357" s="141"/>
      <c r="AZ1357" s="141"/>
      <c r="BA1357" s="141"/>
      <c r="BB1357" s="141"/>
      <c r="BC1357" s="141"/>
      <c r="BD1357" s="141"/>
      <c r="BE1357" s="141"/>
      <c r="BF1357" s="141"/>
      <c r="BG1357" s="141"/>
      <c r="BH1357" s="141"/>
      <c r="BI1357" s="141"/>
      <c r="BJ1357" s="141"/>
      <c r="BK1357" s="141"/>
      <c r="BL1357" s="141"/>
    </row>
    <row r="1358" spans="3:64" x14ac:dyDescent="0.2">
      <c r="C1358" s="26"/>
      <c r="D1358" s="26"/>
      <c r="AA1358" s="141"/>
      <c r="AB1358" s="141"/>
      <c r="AC1358" s="141"/>
      <c r="AD1358" s="141"/>
      <c r="AE1358" s="141"/>
      <c r="AG1358" s="153"/>
      <c r="AN1358" s="141"/>
      <c r="AO1358" s="141"/>
      <c r="AP1358" s="141"/>
      <c r="AQ1358" s="141"/>
      <c r="AR1358" s="141"/>
      <c r="AS1358" s="141"/>
      <c r="AT1358" s="141"/>
      <c r="AU1358" s="141"/>
    </row>
    <row r="1359" spans="3:64" x14ac:dyDescent="0.2">
      <c r="C1359" s="26"/>
      <c r="D1359" s="26"/>
      <c r="AA1359" s="141"/>
      <c r="AB1359" s="141"/>
      <c r="AC1359" s="141"/>
      <c r="AD1359" s="141"/>
      <c r="AE1359" s="141"/>
      <c r="AG1359" s="153"/>
      <c r="AN1359" s="141"/>
      <c r="AO1359" s="141"/>
      <c r="AP1359" s="141"/>
      <c r="AQ1359" s="141"/>
      <c r="AR1359" s="141"/>
      <c r="AS1359" s="141"/>
      <c r="AT1359" s="141"/>
      <c r="AU1359" s="141"/>
    </row>
    <row r="1360" spans="3:64" x14ac:dyDescent="0.2">
      <c r="C1360" s="26"/>
      <c r="D1360" s="26"/>
      <c r="AA1360" s="141"/>
      <c r="AB1360" s="141"/>
      <c r="AC1360" s="141"/>
      <c r="AD1360" s="141"/>
      <c r="AE1360" s="141"/>
      <c r="AG1360" s="153"/>
      <c r="AN1360" s="141"/>
      <c r="AO1360" s="141"/>
      <c r="AP1360" s="141"/>
      <c r="AQ1360" s="141"/>
      <c r="AR1360" s="141"/>
      <c r="AS1360" s="141"/>
      <c r="AT1360" s="141"/>
      <c r="AU1360" s="141"/>
    </row>
    <row r="1361" spans="3:64" x14ac:dyDescent="0.2">
      <c r="C1361" s="26"/>
      <c r="D1361" s="26"/>
      <c r="AA1361" s="141"/>
      <c r="AB1361" s="141"/>
      <c r="AC1361" s="141"/>
      <c r="AD1361" s="141"/>
      <c r="AE1361" s="141"/>
      <c r="AG1361" s="153"/>
      <c r="AN1361" s="141"/>
      <c r="AO1361" s="141"/>
      <c r="AP1361" s="141"/>
      <c r="AQ1361" s="141"/>
      <c r="AR1361" s="141"/>
      <c r="AS1361" s="141"/>
      <c r="AT1361" s="141"/>
      <c r="AU1361" s="141"/>
      <c r="AV1361" s="141"/>
      <c r="AX1361" s="141"/>
    </row>
    <row r="1362" spans="3:64" x14ac:dyDescent="0.2">
      <c r="C1362" s="26"/>
      <c r="D1362" s="26"/>
      <c r="AA1362" s="141"/>
      <c r="AB1362" s="141"/>
      <c r="AC1362" s="141"/>
      <c r="AD1362" s="141"/>
      <c r="AE1362" s="141"/>
      <c r="AG1362" s="153"/>
      <c r="AN1362" s="141"/>
      <c r="AO1362" s="141"/>
      <c r="AP1362" s="141"/>
      <c r="AQ1362" s="141"/>
      <c r="AR1362" s="141"/>
      <c r="AS1362" s="141"/>
      <c r="AT1362" s="141"/>
      <c r="AU1362" s="141"/>
    </row>
    <row r="1363" spans="3:64" x14ac:dyDescent="0.2">
      <c r="C1363" s="26"/>
      <c r="D1363" s="26"/>
      <c r="AA1363" s="141"/>
      <c r="AB1363" s="141"/>
      <c r="AC1363" s="141"/>
      <c r="AD1363" s="141"/>
      <c r="AE1363" s="141"/>
      <c r="AG1363" s="153"/>
      <c r="AN1363" s="141"/>
      <c r="AO1363" s="141"/>
      <c r="AP1363" s="141"/>
      <c r="AQ1363" s="141"/>
      <c r="AR1363" s="141"/>
      <c r="AS1363" s="141"/>
      <c r="AT1363" s="141"/>
      <c r="AU1363" s="141"/>
      <c r="AV1363" s="141"/>
      <c r="AX1363" s="141"/>
      <c r="AY1363" s="141"/>
      <c r="AZ1363" s="141"/>
      <c r="BA1363" s="141"/>
      <c r="BB1363" s="141"/>
      <c r="BC1363" s="141"/>
      <c r="BD1363" s="141"/>
      <c r="BE1363" s="141"/>
      <c r="BF1363" s="141"/>
      <c r="BG1363" s="141"/>
      <c r="BH1363" s="141"/>
      <c r="BI1363" s="141"/>
      <c r="BJ1363" s="141"/>
      <c r="BK1363" s="141"/>
      <c r="BL1363" s="141"/>
    </row>
    <row r="1364" spans="3:64" x14ac:dyDescent="0.2">
      <c r="C1364" s="26"/>
      <c r="D1364" s="26"/>
      <c r="AA1364" s="141"/>
      <c r="AB1364" s="141"/>
      <c r="AC1364" s="141"/>
      <c r="AD1364" s="141"/>
      <c r="AE1364" s="141"/>
      <c r="AG1364" s="153"/>
      <c r="AN1364" s="141"/>
      <c r="AO1364" s="141"/>
      <c r="AP1364" s="141"/>
      <c r="AQ1364" s="141"/>
      <c r="AR1364" s="141"/>
      <c r="AS1364" s="141"/>
      <c r="AT1364" s="141"/>
      <c r="AU1364" s="141"/>
    </row>
    <row r="1365" spans="3:64" x14ac:dyDescent="0.2">
      <c r="C1365" s="26"/>
      <c r="D1365" s="26"/>
      <c r="AA1365" s="141"/>
      <c r="AB1365" s="141"/>
      <c r="AC1365" s="141"/>
      <c r="AD1365" s="141"/>
      <c r="AE1365" s="141"/>
      <c r="AG1365" s="153"/>
      <c r="AN1365" s="141"/>
      <c r="AO1365" s="141"/>
      <c r="AP1365" s="141"/>
      <c r="AQ1365" s="141"/>
      <c r="AR1365" s="141"/>
      <c r="AS1365" s="141"/>
      <c r="AT1365" s="141"/>
      <c r="AU1365" s="141"/>
    </row>
    <row r="1366" spans="3:64" x14ac:dyDescent="0.2">
      <c r="C1366" s="26"/>
      <c r="D1366" s="26"/>
      <c r="AA1366" s="141"/>
      <c r="AB1366" s="141"/>
      <c r="AC1366" s="141"/>
      <c r="AD1366" s="141"/>
      <c r="AE1366" s="141"/>
      <c r="AG1366" s="153"/>
      <c r="AN1366" s="141"/>
      <c r="AO1366" s="141"/>
      <c r="AP1366" s="141"/>
      <c r="AQ1366" s="141"/>
      <c r="AR1366" s="141"/>
      <c r="AS1366" s="141"/>
      <c r="AT1366" s="141"/>
      <c r="AU1366" s="141"/>
      <c r="AV1366" s="141"/>
    </row>
    <row r="1367" spans="3:64" x14ac:dyDescent="0.2">
      <c r="C1367" s="26"/>
      <c r="D1367" s="26"/>
      <c r="AA1367" s="141"/>
      <c r="AB1367" s="141"/>
      <c r="AC1367" s="141"/>
      <c r="AD1367" s="141"/>
      <c r="AE1367" s="141"/>
      <c r="AG1367" s="153"/>
      <c r="AN1367" s="141"/>
      <c r="AO1367" s="141"/>
      <c r="AP1367" s="141"/>
      <c r="AQ1367" s="141"/>
      <c r="AR1367" s="141"/>
      <c r="AS1367" s="141"/>
      <c r="AT1367" s="141"/>
      <c r="AU1367" s="141"/>
      <c r="AV1367" s="141"/>
    </row>
    <row r="1368" spans="3:64" x14ac:dyDescent="0.2">
      <c r="C1368" s="26"/>
      <c r="D1368" s="26"/>
      <c r="AA1368" s="141"/>
      <c r="AB1368" s="141"/>
      <c r="AC1368" s="141"/>
      <c r="AD1368" s="141"/>
      <c r="AE1368" s="141"/>
      <c r="AG1368" s="153"/>
      <c r="AN1368" s="141"/>
      <c r="AO1368" s="141"/>
      <c r="AP1368" s="141"/>
      <c r="AQ1368" s="141"/>
      <c r="AR1368" s="141"/>
      <c r="AS1368" s="141"/>
      <c r="AT1368" s="141"/>
      <c r="AU1368" s="141"/>
      <c r="AV1368" s="141"/>
      <c r="AW1368" s="141"/>
      <c r="AX1368" s="141"/>
      <c r="AY1368" s="141"/>
      <c r="AZ1368" s="141"/>
      <c r="BA1368" s="141"/>
      <c r="BB1368" s="141"/>
      <c r="BC1368" s="141"/>
      <c r="BD1368" s="141"/>
      <c r="BE1368" s="141"/>
      <c r="BF1368" s="141"/>
      <c r="BG1368" s="141"/>
      <c r="BH1368" s="141"/>
      <c r="BI1368" s="141"/>
      <c r="BJ1368" s="141"/>
      <c r="BK1368" s="141"/>
      <c r="BL1368" s="141"/>
    </row>
    <row r="1369" spans="3:64" x14ac:dyDescent="0.2">
      <c r="C1369" s="26"/>
      <c r="D1369" s="26"/>
      <c r="AA1369" s="141"/>
      <c r="AB1369" s="141"/>
      <c r="AC1369" s="141"/>
      <c r="AD1369" s="141"/>
      <c r="AE1369" s="141"/>
      <c r="AG1369" s="153"/>
      <c r="AN1369" s="141"/>
      <c r="AO1369" s="141"/>
      <c r="AP1369" s="141"/>
      <c r="AQ1369" s="141"/>
      <c r="AR1369" s="141"/>
      <c r="AS1369" s="141"/>
      <c r="AT1369" s="141"/>
      <c r="AU1369" s="141"/>
    </row>
    <row r="1370" spans="3:64" x14ac:dyDescent="0.2">
      <c r="C1370" s="26"/>
      <c r="D1370" s="26"/>
      <c r="AA1370" s="141"/>
      <c r="AB1370" s="141"/>
      <c r="AC1370" s="141"/>
      <c r="AD1370" s="141"/>
      <c r="AE1370" s="141"/>
      <c r="AG1370" s="153"/>
      <c r="AN1370" s="141"/>
      <c r="AO1370" s="141"/>
      <c r="AP1370" s="141"/>
      <c r="AQ1370" s="141"/>
      <c r="AR1370" s="141"/>
      <c r="AS1370" s="141"/>
      <c r="AT1370" s="141"/>
      <c r="AU1370" s="141"/>
    </row>
    <row r="1371" spans="3:64" x14ac:dyDescent="0.2">
      <c r="C1371" s="26"/>
      <c r="D1371" s="26"/>
      <c r="AA1371" s="141"/>
      <c r="AB1371" s="141"/>
      <c r="AC1371" s="141"/>
      <c r="AD1371" s="141"/>
      <c r="AE1371" s="141"/>
      <c r="AG1371" s="153"/>
      <c r="AN1371" s="141"/>
      <c r="AO1371" s="141"/>
      <c r="AP1371" s="141"/>
      <c r="AQ1371" s="141"/>
      <c r="AR1371" s="141"/>
      <c r="AS1371" s="141"/>
      <c r="AT1371" s="141"/>
      <c r="AU1371" s="141"/>
      <c r="AV1371" s="141"/>
      <c r="AX1371" s="141"/>
      <c r="AY1371" s="141"/>
      <c r="AZ1371" s="141"/>
      <c r="BA1371" s="141"/>
      <c r="BB1371" s="141"/>
      <c r="BC1371" s="141"/>
      <c r="BD1371" s="141"/>
      <c r="BE1371" s="141"/>
      <c r="BF1371" s="141"/>
      <c r="BG1371" s="141"/>
      <c r="BH1371" s="141"/>
      <c r="BI1371" s="141"/>
      <c r="BJ1371" s="141"/>
      <c r="BK1371" s="141"/>
      <c r="BL1371" s="141"/>
    </row>
    <row r="1372" spans="3:64" x14ac:dyDescent="0.2">
      <c r="C1372" s="26"/>
      <c r="D1372" s="26"/>
      <c r="AA1372" s="141"/>
      <c r="AB1372" s="141"/>
      <c r="AC1372" s="141"/>
      <c r="AD1372" s="141"/>
      <c r="AE1372" s="141"/>
      <c r="AG1372" s="153"/>
      <c r="AN1372" s="141"/>
      <c r="AO1372" s="141"/>
      <c r="AP1372" s="141"/>
      <c r="AQ1372" s="141"/>
      <c r="AR1372" s="141"/>
      <c r="AS1372" s="141"/>
      <c r="AT1372" s="141"/>
      <c r="AU1372" s="141"/>
      <c r="AV1372" s="141"/>
      <c r="AW1372" s="141"/>
      <c r="AX1372" s="141"/>
      <c r="AY1372" s="141"/>
      <c r="AZ1372" s="141"/>
      <c r="BA1372" s="141"/>
      <c r="BB1372" s="141"/>
      <c r="BC1372" s="141"/>
      <c r="BD1372" s="141"/>
      <c r="BE1372" s="141"/>
      <c r="BF1372" s="141"/>
      <c r="BG1372" s="141"/>
      <c r="BH1372" s="141"/>
      <c r="BI1372" s="141"/>
      <c r="BJ1372" s="141"/>
      <c r="BK1372" s="141"/>
      <c r="BL1372" s="141"/>
    </row>
    <row r="1373" spans="3:64" x14ac:dyDescent="0.2">
      <c r="C1373" s="26"/>
      <c r="D1373" s="26"/>
      <c r="AA1373" s="141"/>
      <c r="AB1373" s="141"/>
      <c r="AC1373" s="141"/>
      <c r="AD1373" s="141"/>
      <c r="AE1373" s="141"/>
      <c r="AG1373" s="153"/>
      <c r="AN1373" s="141"/>
      <c r="AO1373" s="141"/>
      <c r="AP1373" s="141"/>
      <c r="AQ1373" s="141"/>
      <c r="AR1373" s="141"/>
      <c r="AS1373" s="141"/>
      <c r="AT1373" s="141"/>
      <c r="AU1373" s="141"/>
    </row>
    <row r="1374" spans="3:64" x14ac:dyDescent="0.2">
      <c r="C1374" s="26"/>
      <c r="D1374" s="26"/>
      <c r="AA1374" s="141"/>
      <c r="AB1374" s="141"/>
      <c r="AC1374" s="141"/>
      <c r="AD1374" s="141"/>
      <c r="AE1374" s="141"/>
      <c r="AG1374" s="153"/>
      <c r="AN1374" s="141"/>
      <c r="AO1374" s="141"/>
      <c r="AP1374" s="141"/>
      <c r="AQ1374" s="141"/>
      <c r="AR1374" s="141"/>
      <c r="AS1374" s="141"/>
      <c r="AT1374" s="141"/>
      <c r="AU1374" s="141"/>
    </row>
    <row r="1375" spans="3:64" x14ac:dyDescent="0.2">
      <c r="C1375" s="26"/>
      <c r="D1375" s="26"/>
      <c r="AA1375" s="141"/>
      <c r="AB1375" s="141"/>
      <c r="AC1375" s="141"/>
      <c r="AD1375" s="141"/>
      <c r="AE1375" s="141"/>
      <c r="AG1375" s="153"/>
      <c r="AN1375" s="141"/>
      <c r="AO1375" s="141"/>
      <c r="AP1375" s="141"/>
      <c r="AQ1375" s="141"/>
      <c r="AR1375" s="141"/>
      <c r="AS1375" s="141"/>
      <c r="AT1375" s="141"/>
      <c r="AU1375" s="141"/>
    </row>
    <row r="1376" spans="3:64" x14ac:dyDescent="0.2">
      <c r="C1376" s="26"/>
      <c r="D1376" s="26"/>
      <c r="AA1376" s="141"/>
      <c r="AB1376" s="141"/>
      <c r="AC1376" s="141"/>
      <c r="AD1376" s="141"/>
      <c r="AE1376" s="141"/>
      <c r="AG1376" s="153"/>
      <c r="AN1376" s="141"/>
      <c r="AO1376" s="141"/>
      <c r="AP1376" s="141"/>
      <c r="AQ1376" s="141"/>
      <c r="AR1376" s="141"/>
      <c r="AS1376" s="141"/>
      <c r="AT1376" s="141"/>
      <c r="AU1376" s="141"/>
    </row>
    <row r="1377" spans="3:64" x14ac:dyDescent="0.2">
      <c r="C1377" s="26"/>
      <c r="D1377" s="26"/>
      <c r="AA1377" s="141"/>
      <c r="AB1377" s="141"/>
      <c r="AC1377" s="141"/>
      <c r="AD1377" s="141"/>
      <c r="AE1377" s="141"/>
      <c r="AG1377" s="153"/>
      <c r="AN1377" s="141"/>
      <c r="AO1377" s="141"/>
      <c r="AP1377" s="141"/>
      <c r="AQ1377" s="141"/>
      <c r="AR1377" s="141"/>
      <c r="AS1377" s="141"/>
      <c r="AT1377" s="141"/>
      <c r="AU1377" s="141"/>
      <c r="AV1377" s="141"/>
      <c r="AX1377" s="141"/>
      <c r="AY1377" s="141"/>
      <c r="AZ1377" s="141"/>
      <c r="BA1377" s="141"/>
      <c r="BB1377" s="141"/>
      <c r="BC1377" s="141"/>
      <c r="BD1377" s="141"/>
      <c r="BE1377" s="141"/>
      <c r="BF1377" s="141"/>
      <c r="BG1377" s="141"/>
      <c r="BH1377" s="141"/>
      <c r="BI1377" s="141"/>
      <c r="BJ1377" s="141"/>
      <c r="BK1377" s="141"/>
      <c r="BL1377" s="141"/>
    </row>
    <row r="1378" spans="3:64" x14ac:dyDescent="0.2">
      <c r="C1378" s="26"/>
      <c r="D1378" s="26"/>
      <c r="AA1378" s="141"/>
      <c r="AB1378" s="141"/>
      <c r="AC1378" s="141"/>
      <c r="AD1378" s="141"/>
      <c r="AE1378" s="141"/>
      <c r="AG1378" s="153"/>
      <c r="AN1378" s="141"/>
      <c r="AO1378" s="141"/>
      <c r="AP1378" s="141"/>
      <c r="AQ1378" s="141"/>
      <c r="AR1378" s="141"/>
      <c r="AS1378" s="141"/>
      <c r="AT1378" s="141"/>
      <c r="AU1378" s="141"/>
      <c r="AV1378" s="141"/>
      <c r="AX1378" s="141"/>
      <c r="AY1378" s="141"/>
      <c r="AZ1378" s="141"/>
      <c r="BA1378" s="141"/>
      <c r="BB1378" s="141"/>
      <c r="BC1378" s="141"/>
      <c r="BD1378" s="141"/>
      <c r="BE1378" s="141"/>
      <c r="BF1378" s="141"/>
      <c r="BG1378" s="141"/>
      <c r="BH1378" s="141"/>
      <c r="BI1378" s="141"/>
      <c r="BJ1378" s="141"/>
      <c r="BK1378" s="141"/>
      <c r="BL1378" s="141"/>
    </row>
    <row r="1379" spans="3:64" x14ac:dyDescent="0.2">
      <c r="C1379" s="26"/>
      <c r="D1379" s="26"/>
      <c r="AA1379" s="141"/>
      <c r="AB1379" s="141"/>
      <c r="AC1379" s="141"/>
      <c r="AD1379" s="141"/>
      <c r="AE1379" s="141"/>
      <c r="AG1379" s="153"/>
      <c r="AN1379" s="141"/>
      <c r="AO1379" s="141"/>
      <c r="AP1379" s="141"/>
      <c r="AQ1379" s="141"/>
      <c r="AR1379" s="141"/>
      <c r="AS1379" s="141"/>
      <c r="AT1379" s="141"/>
      <c r="AU1379" s="141"/>
    </row>
    <row r="1380" spans="3:64" x14ac:dyDescent="0.2">
      <c r="C1380" s="26"/>
      <c r="D1380" s="26"/>
      <c r="AA1380" s="141"/>
      <c r="AB1380" s="141"/>
      <c r="AC1380" s="141"/>
      <c r="AD1380" s="141"/>
      <c r="AE1380" s="141"/>
      <c r="AG1380" s="153"/>
      <c r="AN1380" s="141"/>
      <c r="AO1380" s="141"/>
      <c r="AP1380" s="141"/>
      <c r="AQ1380" s="141"/>
      <c r="AR1380" s="141"/>
      <c r="AS1380" s="141"/>
      <c r="AT1380" s="141"/>
      <c r="AU1380" s="141"/>
    </row>
    <row r="1381" spans="3:64" x14ac:dyDescent="0.2">
      <c r="C1381" s="26"/>
      <c r="D1381" s="26"/>
      <c r="AA1381" s="141"/>
      <c r="AB1381" s="141"/>
      <c r="AC1381" s="141"/>
      <c r="AD1381" s="141"/>
      <c r="AE1381" s="141"/>
      <c r="AG1381" s="153"/>
      <c r="AN1381" s="141"/>
      <c r="AO1381" s="141"/>
      <c r="AP1381" s="141"/>
      <c r="AQ1381" s="141"/>
      <c r="AR1381" s="141"/>
      <c r="AS1381" s="141"/>
      <c r="AT1381" s="141"/>
      <c r="AU1381" s="141"/>
    </row>
    <row r="1382" spans="3:64" x14ac:dyDescent="0.2">
      <c r="C1382" s="26"/>
      <c r="D1382" s="26"/>
      <c r="AA1382" s="141"/>
      <c r="AB1382" s="141"/>
      <c r="AC1382" s="141"/>
      <c r="AD1382" s="141"/>
      <c r="AE1382" s="141"/>
      <c r="AG1382" s="153"/>
      <c r="AN1382" s="141"/>
      <c r="AO1382" s="141"/>
      <c r="AP1382" s="141"/>
      <c r="AQ1382" s="141"/>
      <c r="AR1382" s="141"/>
      <c r="AS1382" s="141"/>
      <c r="AT1382" s="141"/>
      <c r="AU1382" s="141"/>
    </row>
    <row r="1383" spans="3:64" x14ac:dyDescent="0.2">
      <c r="C1383" s="26"/>
      <c r="D1383" s="26"/>
      <c r="AA1383" s="141"/>
      <c r="AB1383" s="141"/>
      <c r="AC1383" s="141"/>
      <c r="AD1383" s="141"/>
      <c r="AE1383" s="141"/>
      <c r="AG1383" s="153"/>
      <c r="AN1383" s="141"/>
      <c r="AO1383" s="141"/>
      <c r="AP1383" s="141"/>
      <c r="AQ1383" s="141"/>
      <c r="AR1383" s="141"/>
      <c r="AS1383" s="141"/>
      <c r="AT1383" s="141"/>
      <c r="AU1383" s="141"/>
    </row>
    <row r="1384" spans="3:64" x14ac:dyDescent="0.2">
      <c r="C1384" s="26"/>
      <c r="D1384" s="26"/>
      <c r="AA1384" s="141"/>
      <c r="AB1384" s="141"/>
      <c r="AC1384" s="141"/>
      <c r="AD1384" s="141"/>
      <c r="AE1384" s="141"/>
      <c r="AG1384" s="153"/>
      <c r="AN1384" s="141"/>
      <c r="AO1384" s="141"/>
      <c r="AP1384" s="141"/>
      <c r="AQ1384" s="141"/>
      <c r="AR1384" s="141"/>
      <c r="AS1384" s="141"/>
      <c r="AT1384" s="141"/>
      <c r="AU1384" s="141"/>
    </row>
    <row r="1385" spans="3:64" x14ac:dyDescent="0.2">
      <c r="C1385" s="26"/>
      <c r="D1385" s="26"/>
      <c r="AA1385" s="141"/>
      <c r="AB1385" s="141"/>
      <c r="AC1385" s="141"/>
      <c r="AD1385" s="141"/>
      <c r="AE1385" s="141"/>
      <c r="AG1385" s="153"/>
      <c r="AN1385" s="141"/>
      <c r="AO1385" s="141"/>
      <c r="AP1385" s="141"/>
      <c r="AQ1385" s="141"/>
      <c r="AR1385" s="141"/>
      <c r="AS1385" s="141"/>
      <c r="AT1385" s="141"/>
      <c r="AU1385" s="141"/>
    </row>
    <row r="1386" spans="3:64" x14ac:dyDescent="0.2">
      <c r="C1386" s="26"/>
      <c r="D1386" s="26"/>
      <c r="AA1386" s="141"/>
      <c r="AB1386" s="141"/>
      <c r="AC1386" s="141"/>
      <c r="AD1386" s="141"/>
      <c r="AE1386" s="141"/>
      <c r="AG1386" s="153"/>
      <c r="AN1386" s="141"/>
      <c r="AO1386" s="141"/>
      <c r="AP1386" s="141"/>
      <c r="AQ1386" s="141"/>
      <c r="AR1386" s="141"/>
      <c r="AS1386" s="141"/>
      <c r="AT1386" s="141"/>
      <c r="AU1386" s="141"/>
      <c r="AV1386" s="141"/>
      <c r="AX1386" s="141"/>
      <c r="AY1386" s="141"/>
      <c r="AZ1386" s="141"/>
      <c r="BA1386" s="141"/>
      <c r="BB1386" s="141"/>
      <c r="BC1386" s="141"/>
      <c r="BD1386" s="141"/>
      <c r="BE1386" s="141"/>
      <c r="BF1386" s="141"/>
      <c r="BG1386" s="141"/>
      <c r="BH1386" s="141"/>
      <c r="BI1386" s="141"/>
      <c r="BJ1386" s="141"/>
      <c r="BK1386" s="141"/>
      <c r="BL1386" s="141"/>
    </row>
    <row r="1387" spans="3:64" x14ac:dyDescent="0.2">
      <c r="C1387" s="26"/>
      <c r="D1387" s="26"/>
      <c r="AA1387" s="141"/>
      <c r="AB1387" s="141"/>
      <c r="AC1387" s="141"/>
      <c r="AD1387" s="141"/>
      <c r="AE1387" s="141"/>
      <c r="AG1387" s="153"/>
      <c r="AN1387" s="141"/>
      <c r="AO1387" s="141"/>
      <c r="AP1387" s="141"/>
      <c r="AQ1387" s="141"/>
      <c r="AR1387" s="141"/>
      <c r="AS1387" s="141"/>
      <c r="AT1387" s="141"/>
      <c r="AU1387" s="141"/>
    </row>
    <row r="1388" spans="3:64" x14ac:dyDescent="0.2">
      <c r="C1388" s="26"/>
      <c r="D1388" s="26"/>
      <c r="AA1388" s="141"/>
      <c r="AB1388" s="141"/>
      <c r="AC1388" s="141"/>
      <c r="AD1388" s="141"/>
      <c r="AE1388" s="141"/>
      <c r="AG1388" s="153"/>
      <c r="AN1388" s="141"/>
      <c r="AO1388" s="141"/>
      <c r="AP1388" s="141"/>
      <c r="AQ1388" s="141"/>
      <c r="AR1388" s="141"/>
      <c r="AS1388" s="141"/>
      <c r="AT1388" s="141"/>
      <c r="AU1388" s="141"/>
    </row>
    <row r="1389" spans="3:64" x14ac:dyDescent="0.2">
      <c r="C1389" s="26"/>
      <c r="D1389" s="26"/>
      <c r="AA1389" s="141"/>
      <c r="AB1389" s="141"/>
      <c r="AC1389" s="141"/>
      <c r="AD1389" s="141"/>
      <c r="AE1389" s="141"/>
      <c r="AG1389" s="153"/>
      <c r="AN1389" s="141"/>
      <c r="AO1389" s="141"/>
      <c r="AP1389" s="141"/>
      <c r="AQ1389" s="141"/>
      <c r="AR1389" s="141"/>
      <c r="AS1389" s="141"/>
      <c r="AT1389" s="141"/>
      <c r="AU1389" s="141"/>
    </row>
    <row r="1390" spans="3:64" x14ac:dyDescent="0.2">
      <c r="C1390" s="26"/>
      <c r="D1390" s="26"/>
      <c r="AA1390" s="141"/>
      <c r="AB1390" s="141"/>
      <c r="AC1390" s="141"/>
      <c r="AD1390" s="141"/>
      <c r="AE1390" s="141"/>
      <c r="AG1390" s="153"/>
      <c r="AN1390" s="141"/>
      <c r="AO1390" s="141"/>
      <c r="AP1390" s="141"/>
      <c r="AQ1390" s="141"/>
      <c r="AR1390" s="141"/>
      <c r="AS1390" s="141"/>
      <c r="AT1390" s="141"/>
      <c r="AU1390" s="141"/>
    </row>
    <row r="1391" spans="3:64" x14ac:dyDescent="0.2">
      <c r="C1391" s="26"/>
      <c r="D1391" s="26"/>
      <c r="AA1391" s="141"/>
      <c r="AB1391" s="141"/>
      <c r="AC1391" s="141"/>
      <c r="AD1391" s="141"/>
      <c r="AE1391" s="141"/>
      <c r="AG1391" s="153"/>
      <c r="AN1391" s="141"/>
      <c r="AO1391" s="141"/>
      <c r="AP1391" s="141"/>
      <c r="AQ1391" s="141"/>
      <c r="AR1391" s="141"/>
      <c r="AS1391" s="141"/>
      <c r="AT1391" s="141"/>
      <c r="AU1391" s="141"/>
    </row>
    <row r="1392" spans="3:64" x14ac:dyDescent="0.2">
      <c r="C1392" s="26"/>
      <c r="D1392" s="26"/>
      <c r="AA1392" s="141"/>
      <c r="AB1392" s="141"/>
      <c r="AC1392" s="141"/>
      <c r="AD1392" s="141"/>
      <c r="AE1392" s="141"/>
      <c r="AG1392" s="153"/>
      <c r="AN1392" s="141"/>
      <c r="AO1392" s="141"/>
      <c r="AP1392" s="141"/>
      <c r="AQ1392" s="141"/>
      <c r="AR1392" s="141"/>
      <c r="AS1392" s="141"/>
      <c r="AT1392" s="141"/>
      <c r="AU1392" s="141"/>
      <c r="AV1392" s="141"/>
      <c r="AW1392" s="141"/>
      <c r="AX1392" s="141"/>
      <c r="AY1392" s="141"/>
      <c r="AZ1392" s="141"/>
      <c r="BA1392" s="141"/>
      <c r="BB1392" s="141"/>
      <c r="BC1392" s="141"/>
      <c r="BD1392" s="141"/>
      <c r="BE1392" s="141"/>
      <c r="BF1392" s="141"/>
      <c r="BG1392" s="141"/>
      <c r="BH1392" s="141"/>
      <c r="BI1392" s="141"/>
      <c r="BJ1392" s="141"/>
      <c r="BK1392" s="141"/>
      <c r="BL1392" s="141"/>
    </row>
    <row r="1393" spans="3:64" x14ac:dyDescent="0.2">
      <c r="C1393" s="26"/>
      <c r="D1393" s="26"/>
      <c r="AA1393" s="141"/>
      <c r="AB1393" s="141"/>
      <c r="AC1393" s="141"/>
      <c r="AD1393" s="141"/>
      <c r="AE1393" s="141"/>
      <c r="AG1393" s="153"/>
      <c r="AN1393" s="141"/>
      <c r="AO1393" s="141"/>
      <c r="AP1393" s="141"/>
      <c r="AQ1393" s="141"/>
      <c r="AR1393" s="141"/>
      <c r="AS1393" s="141"/>
      <c r="AT1393" s="141"/>
      <c r="AU1393" s="141"/>
    </row>
    <row r="1394" spans="3:64" x14ac:dyDescent="0.2">
      <c r="C1394" s="26"/>
      <c r="D1394" s="26"/>
      <c r="AA1394" s="141"/>
      <c r="AB1394" s="141"/>
      <c r="AC1394" s="141"/>
      <c r="AD1394" s="141"/>
      <c r="AE1394" s="141"/>
      <c r="AG1394" s="153"/>
      <c r="AN1394" s="141"/>
      <c r="AO1394" s="141"/>
      <c r="AP1394" s="141"/>
      <c r="AQ1394" s="141"/>
      <c r="AR1394" s="141"/>
      <c r="AS1394" s="141"/>
      <c r="AT1394" s="141"/>
      <c r="AU1394" s="141"/>
    </row>
    <row r="1395" spans="3:64" x14ac:dyDescent="0.2">
      <c r="C1395" s="26"/>
      <c r="D1395" s="26"/>
      <c r="AA1395" s="141"/>
      <c r="AB1395" s="141"/>
      <c r="AC1395" s="141"/>
      <c r="AD1395" s="141"/>
      <c r="AE1395" s="141"/>
      <c r="AG1395" s="153"/>
      <c r="AN1395" s="141"/>
      <c r="AO1395" s="141"/>
      <c r="AP1395" s="141"/>
      <c r="AQ1395" s="141"/>
      <c r="AR1395" s="141"/>
      <c r="AS1395" s="141"/>
      <c r="AT1395" s="141"/>
      <c r="AU1395" s="141"/>
    </row>
    <row r="1396" spans="3:64" x14ac:dyDescent="0.2">
      <c r="C1396" s="26"/>
      <c r="D1396" s="26"/>
      <c r="AA1396" s="141"/>
      <c r="AB1396" s="141"/>
      <c r="AC1396" s="141"/>
      <c r="AD1396" s="141"/>
      <c r="AE1396" s="141"/>
      <c r="AG1396" s="153"/>
      <c r="AN1396" s="141"/>
      <c r="AO1396" s="141"/>
      <c r="AP1396" s="141"/>
      <c r="AQ1396" s="141"/>
      <c r="AR1396" s="141"/>
      <c r="AS1396" s="141"/>
      <c r="AT1396" s="141"/>
      <c r="AU1396" s="141"/>
    </row>
    <row r="1397" spans="3:64" x14ac:dyDescent="0.2">
      <c r="C1397" s="26"/>
      <c r="D1397" s="26"/>
      <c r="AA1397" s="141"/>
      <c r="AB1397" s="141"/>
      <c r="AC1397" s="141"/>
      <c r="AD1397" s="141"/>
      <c r="AE1397" s="141"/>
      <c r="AG1397" s="153"/>
      <c r="AN1397" s="141"/>
      <c r="AO1397" s="141"/>
      <c r="AP1397" s="141"/>
      <c r="AQ1397" s="141"/>
      <c r="AR1397" s="141"/>
      <c r="AS1397" s="141"/>
      <c r="AT1397" s="141"/>
      <c r="AU1397" s="141"/>
    </row>
    <row r="1398" spans="3:64" x14ac:dyDescent="0.2">
      <c r="C1398" s="26"/>
      <c r="D1398" s="26"/>
      <c r="AA1398" s="141"/>
      <c r="AB1398" s="141"/>
      <c r="AC1398" s="141"/>
      <c r="AD1398" s="141"/>
      <c r="AE1398" s="141"/>
      <c r="AG1398" s="153"/>
      <c r="AN1398" s="141"/>
      <c r="AO1398" s="141"/>
      <c r="AP1398" s="141"/>
      <c r="AQ1398" s="141"/>
      <c r="AR1398" s="141"/>
      <c r="AS1398" s="141"/>
      <c r="AT1398" s="141"/>
      <c r="AU1398" s="141"/>
    </row>
    <row r="1399" spans="3:64" x14ac:dyDescent="0.2">
      <c r="C1399" s="26"/>
      <c r="D1399" s="26"/>
      <c r="AA1399" s="141"/>
      <c r="AB1399" s="141"/>
      <c r="AC1399" s="141"/>
      <c r="AD1399" s="141"/>
      <c r="AE1399" s="141"/>
      <c r="AG1399" s="153"/>
      <c r="AN1399" s="141"/>
      <c r="AO1399" s="141"/>
      <c r="AP1399" s="141"/>
      <c r="AQ1399" s="141"/>
      <c r="AR1399" s="141"/>
      <c r="AS1399" s="141"/>
      <c r="AT1399" s="141"/>
      <c r="AU1399" s="141"/>
    </row>
    <row r="1400" spans="3:64" x14ac:dyDescent="0.2">
      <c r="C1400" s="26"/>
      <c r="D1400" s="26"/>
      <c r="AA1400" s="141"/>
      <c r="AB1400" s="141"/>
      <c r="AC1400" s="141"/>
      <c r="AD1400" s="141"/>
      <c r="AE1400" s="141"/>
      <c r="AG1400" s="153"/>
      <c r="AN1400" s="141"/>
      <c r="AO1400" s="141"/>
      <c r="AP1400" s="141"/>
      <c r="AQ1400" s="141"/>
      <c r="AR1400" s="141"/>
      <c r="AS1400" s="141"/>
      <c r="AT1400" s="141"/>
      <c r="AU1400" s="141"/>
    </row>
    <row r="1401" spans="3:64" x14ac:dyDescent="0.2">
      <c r="C1401" s="26"/>
      <c r="D1401" s="26"/>
      <c r="AA1401" s="141"/>
      <c r="AB1401" s="141"/>
      <c r="AC1401" s="141"/>
      <c r="AD1401" s="141"/>
      <c r="AE1401" s="141"/>
      <c r="AG1401" s="153"/>
      <c r="AN1401" s="141"/>
      <c r="AO1401" s="141"/>
      <c r="AP1401" s="141"/>
      <c r="AQ1401" s="141"/>
      <c r="AR1401" s="141"/>
      <c r="AS1401" s="141"/>
      <c r="AT1401" s="141"/>
      <c r="AU1401" s="141"/>
    </row>
    <row r="1402" spans="3:64" x14ac:dyDescent="0.2">
      <c r="C1402" s="26"/>
      <c r="D1402" s="26"/>
      <c r="AA1402" s="141"/>
      <c r="AB1402" s="141"/>
      <c r="AC1402" s="141"/>
      <c r="AD1402" s="141"/>
      <c r="AE1402" s="141"/>
      <c r="AG1402" s="153"/>
      <c r="AN1402" s="141"/>
      <c r="AO1402" s="141"/>
      <c r="AP1402" s="141"/>
      <c r="AQ1402" s="141"/>
      <c r="AR1402" s="141"/>
      <c r="AS1402" s="141"/>
      <c r="AT1402" s="141"/>
      <c r="AU1402" s="141"/>
    </row>
    <row r="1403" spans="3:64" x14ac:dyDescent="0.2">
      <c r="C1403" s="26"/>
      <c r="D1403" s="26"/>
      <c r="AA1403" s="141"/>
      <c r="AB1403" s="141"/>
      <c r="AC1403" s="141"/>
      <c r="AD1403" s="141"/>
      <c r="AE1403" s="141"/>
      <c r="AG1403" s="153"/>
      <c r="AN1403" s="141"/>
      <c r="AO1403" s="141"/>
      <c r="AP1403" s="141"/>
      <c r="AQ1403" s="141"/>
      <c r="AR1403" s="141"/>
      <c r="AS1403" s="141"/>
      <c r="AT1403" s="141"/>
      <c r="AU1403" s="141"/>
    </row>
    <row r="1404" spans="3:64" x14ac:dyDescent="0.2">
      <c r="C1404" s="26"/>
      <c r="D1404" s="26"/>
      <c r="AA1404" s="141"/>
      <c r="AB1404" s="141"/>
      <c r="AC1404" s="141"/>
      <c r="AD1404" s="141"/>
      <c r="AE1404" s="141"/>
      <c r="AG1404" s="153"/>
      <c r="AN1404" s="141"/>
      <c r="AO1404" s="141"/>
      <c r="AP1404" s="141"/>
      <c r="AQ1404" s="141"/>
      <c r="AR1404" s="141"/>
      <c r="AS1404" s="141"/>
      <c r="AT1404" s="141"/>
      <c r="AU1404" s="141"/>
    </row>
    <row r="1405" spans="3:64" x14ac:dyDescent="0.2">
      <c r="C1405" s="26"/>
      <c r="D1405" s="26"/>
      <c r="AA1405" s="141"/>
      <c r="AB1405" s="141"/>
      <c r="AC1405" s="141"/>
      <c r="AD1405" s="141"/>
      <c r="AE1405" s="141"/>
      <c r="AG1405" s="153"/>
      <c r="AN1405" s="141"/>
      <c r="AO1405" s="141"/>
      <c r="AP1405" s="141"/>
      <c r="AQ1405" s="141"/>
      <c r="AR1405" s="141"/>
      <c r="AS1405" s="141"/>
      <c r="AT1405" s="141"/>
      <c r="AU1405" s="141"/>
    </row>
    <row r="1406" spans="3:64" x14ac:dyDescent="0.2">
      <c r="C1406" s="26"/>
      <c r="D1406" s="26"/>
      <c r="AA1406" s="141"/>
      <c r="AB1406" s="141"/>
      <c r="AC1406" s="141"/>
      <c r="AD1406" s="141"/>
      <c r="AE1406" s="141"/>
      <c r="AG1406" s="153"/>
      <c r="AN1406" s="141"/>
      <c r="AO1406" s="141"/>
      <c r="AP1406" s="141"/>
      <c r="AQ1406" s="141"/>
      <c r="AR1406" s="141"/>
      <c r="AS1406" s="141"/>
      <c r="AT1406" s="141"/>
      <c r="AU1406" s="141"/>
      <c r="AV1406" s="141"/>
      <c r="AW1406" s="141"/>
      <c r="AX1406" s="141"/>
      <c r="AY1406" s="141"/>
      <c r="AZ1406" s="141"/>
      <c r="BA1406" s="141"/>
      <c r="BB1406" s="141"/>
      <c r="BC1406" s="141"/>
      <c r="BD1406" s="141"/>
      <c r="BE1406" s="141"/>
      <c r="BF1406" s="141"/>
      <c r="BG1406" s="141"/>
      <c r="BH1406" s="141"/>
      <c r="BI1406" s="141"/>
      <c r="BJ1406" s="141"/>
      <c r="BK1406" s="141"/>
      <c r="BL1406" s="141"/>
    </row>
    <row r="1407" spans="3:64" x14ac:dyDescent="0.2">
      <c r="C1407" s="26"/>
      <c r="D1407" s="26"/>
      <c r="AA1407" s="141"/>
      <c r="AB1407" s="141"/>
      <c r="AC1407" s="141"/>
      <c r="AD1407" s="141"/>
      <c r="AE1407" s="141"/>
      <c r="AG1407" s="153"/>
      <c r="AN1407" s="141"/>
      <c r="AO1407" s="141"/>
      <c r="AP1407" s="141"/>
      <c r="AQ1407" s="141"/>
      <c r="AR1407" s="141"/>
      <c r="AS1407" s="141"/>
      <c r="AT1407" s="141"/>
      <c r="AU1407" s="141"/>
    </row>
    <row r="1408" spans="3:64" x14ac:dyDescent="0.2">
      <c r="C1408" s="26"/>
      <c r="D1408" s="26"/>
      <c r="AA1408" s="141"/>
      <c r="AB1408" s="141"/>
      <c r="AC1408" s="141"/>
      <c r="AD1408" s="141"/>
      <c r="AE1408" s="141"/>
      <c r="AG1408" s="153"/>
      <c r="AN1408" s="141"/>
      <c r="AO1408" s="141"/>
      <c r="AP1408" s="141"/>
      <c r="AQ1408" s="141"/>
      <c r="AR1408" s="141"/>
      <c r="AS1408" s="141"/>
      <c r="AT1408" s="141"/>
      <c r="AU1408" s="141"/>
    </row>
    <row r="1409" spans="3:64" x14ac:dyDescent="0.2">
      <c r="C1409" s="26"/>
      <c r="D1409" s="26"/>
      <c r="AA1409" s="141"/>
      <c r="AB1409" s="141"/>
      <c r="AC1409" s="141"/>
      <c r="AD1409" s="141"/>
      <c r="AE1409" s="141"/>
      <c r="AG1409" s="153"/>
      <c r="AN1409" s="141"/>
      <c r="AO1409" s="141"/>
      <c r="AP1409" s="141"/>
      <c r="AQ1409" s="141"/>
      <c r="AR1409" s="141"/>
      <c r="AS1409" s="141"/>
      <c r="AT1409" s="141"/>
      <c r="AU1409" s="141"/>
    </row>
    <row r="1410" spans="3:64" x14ac:dyDescent="0.2">
      <c r="C1410" s="26"/>
      <c r="D1410" s="26"/>
      <c r="AA1410" s="141"/>
      <c r="AB1410" s="141"/>
      <c r="AC1410" s="141"/>
      <c r="AD1410" s="141"/>
      <c r="AE1410" s="141"/>
      <c r="AG1410" s="153"/>
      <c r="AN1410" s="141"/>
      <c r="AO1410" s="141"/>
      <c r="AP1410" s="141"/>
      <c r="AQ1410" s="141"/>
      <c r="AR1410" s="141"/>
      <c r="AS1410" s="141"/>
      <c r="AT1410" s="141"/>
      <c r="AU1410" s="141"/>
    </row>
    <row r="1411" spans="3:64" x14ac:dyDescent="0.2">
      <c r="C1411" s="26"/>
      <c r="D1411" s="26"/>
      <c r="AA1411" s="141"/>
      <c r="AB1411" s="141"/>
      <c r="AC1411" s="141"/>
      <c r="AD1411" s="141"/>
      <c r="AE1411" s="141"/>
      <c r="AG1411" s="153"/>
      <c r="AN1411" s="141"/>
      <c r="AO1411" s="141"/>
      <c r="AP1411" s="141"/>
      <c r="AQ1411" s="141"/>
      <c r="AR1411" s="141"/>
      <c r="AS1411" s="141"/>
      <c r="AT1411" s="141"/>
      <c r="AU1411" s="141"/>
    </row>
    <row r="1412" spans="3:64" x14ac:dyDescent="0.2">
      <c r="C1412" s="26"/>
      <c r="D1412" s="26"/>
      <c r="AA1412" s="141"/>
      <c r="AB1412" s="141"/>
      <c r="AC1412" s="141"/>
      <c r="AD1412" s="141"/>
      <c r="AE1412" s="141"/>
      <c r="AG1412" s="153"/>
      <c r="AN1412" s="141"/>
      <c r="AO1412" s="141"/>
      <c r="AP1412" s="141"/>
      <c r="AQ1412" s="141"/>
      <c r="AR1412" s="141"/>
      <c r="AS1412" s="141"/>
      <c r="AT1412" s="141"/>
      <c r="AU1412" s="141"/>
    </row>
    <row r="1413" spans="3:64" x14ac:dyDescent="0.2">
      <c r="C1413" s="26"/>
      <c r="D1413" s="26"/>
      <c r="AA1413" s="141"/>
      <c r="AB1413" s="141"/>
      <c r="AC1413" s="141"/>
      <c r="AD1413" s="141"/>
      <c r="AE1413" s="141"/>
      <c r="AG1413" s="153"/>
      <c r="AN1413" s="141"/>
      <c r="AO1413" s="141"/>
      <c r="AP1413" s="141"/>
      <c r="AQ1413" s="141"/>
      <c r="AR1413" s="141"/>
      <c r="AS1413" s="141"/>
      <c r="AT1413" s="141"/>
      <c r="AU1413" s="141"/>
    </row>
    <row r="1414" spans="3:64" x14ac:dyDescent="0.2">
      <c r="C1414" s="26"/>
      <c r="D1414" s="26"/>
      <c r="AA1414" s="141"/>
      <c r="AB1414" s="141"/>
      <c r="AC1414" s="141"/>
      <c r="AD1414" s="141"/>
      <c r="AE1414" s="141"/>
      <c r="AG1414" s="153"/>
      <c r="AN1414" s="141"/>
      <c r="AO1414" s="141"/>
      <c r="AP1414" s="141"/>
      <c r="AQ1414" s="141"/>
      <c r="AR1414" s="141"/>
      <c r="AS1414" s="141"/>
      <c r="AT1414" s="141"/>
      <c r="AU1414" s="141"/>
    </row>
    <row r="1415" spans="3:64" x14ac:dyDescent="0.2">
      <c r="C1415" s="26"/>
      <c r="D1415" s="26"/>
      <c r="AA1415" s="141"/>
      <c r="AB1415" s="141"/>
      <c r="AC1415" s="141"/>
      <c r="AD1415" s="141"/>
      <c r="AE1415" s="141"/>
      <c r="AG1415" s="153"/>
      <c r="AN1415" s="141"/>
      <c r="AO1415" s="141"/>
      <c r="AP1415" s="141"/>
      <c r="AQ1415" s="141"/>
      <c r="AR1415" s="141"/>
      <c r="AS1415" s="141"/>
      <c r="AT1415" s="141"/>
      <c r="AU1415" s="141"/>
    </row>
    <row r="1416" spans="3:64" x14ac:dyDescent="0.2">
      <c r="C1416" s="26"/>
      <c r="D1416" s="26"/>
      <c r="AA1416" s="141"/>
      <c r="AB1416" s="141"/>
      <c r="AC1416" s="141"/>
      <c r="AD1416" s="141"/>
      <c r="AE1416" s="141"/>
      <c r="AG1416" s="153"/>
      <c r="AN1416" s="141"/>
      <c r="AO1416" s="141"/>
      <c r="AP1416" s="141"/>
      <c r="AQ1416" s="141"/>
      <c r="AR1416" s="141"/>
      <c r="AS1416" s="141"/>
      <c r="AT1416" s="141"/>
      <c r="AU1416" s="141"/>
    </row>
    <row r="1417" spans="3:64" x14ac:dyDescent="0.2">
      <c r="C1417" s="26"/>
      <c r="D1417" s="26"/>
      <c r="AA1417" s="141"/>
      <c r="AB1417" s="141"/>
      <c r="AC1417" s="141"/>
      <c r="AD1417" s="141"/>
      <c r="AE1417" s="141"/>
      <c r="AG1417" s="153"/>
      <c r="AN1417" s="141"/>
      <c r="AO1417" s="141"/>
      <c r="AP1417" s="141"/>
      <c r="AQ1417" s="141"/>
      <c r="AR1417" s="141"/>
      <c r="AS1417" s="141"/>
      <c r="AT1417" s="141"/>
      <c r="AU1417" s="141"/>
    </row>
    <row r="1418" spans="3:64" x14ac:dyDescent="0.2">
      <c r="C1418" s="26"/>
      <c r="D1418" s="26"/>
      <c r="AA1418" s="141"/>
      <c r="AB1418" s="141"/>
      <c r="AC1418" s="141"/>
      <c r="AD1418" s="141"/>
      <c r="AE1418" s="141"/>
      <c r="AG1418" s="153"/>
      <c r="AN1418" s="141"/>
      <c r="AO1418" s="141"/>
      <c r="AP1418" s="141"/>
      <c r="AQ1418" s="141"/>
      <c r="AR1418" s="141"/>
      <c r="AS1418" s="141"/>
      <c r="AT1418" s="141"/>
      <c r="AU1418" s="141"/>
    </row>
    <row r="1419" spans="3:64" x14ac:dyDescent="0.2">
      <c r="C1419" s="26"/>
      <c r="D1419" s="26"/>
      <c r="AA1419" s="141"/>
      <c r="AB1419" s="141"/>
      <c r="AC1419" s="141"/>
      <c r="AD1419" s="141"/>
      <c r="AE1419" s="141"/>
      <c r="AG1419" s="153"/>
      <c r="AN1419" s="141"/>
      <c r="AO1419" s="141"/>
      <c r="AP1419" s="141"/>
      <c r="AQ1419" s="141"/>
      <c r="AR1419" s="141"/>
      <c r="AS1419" s="141"/>
      <c r="AT1419" s="141"/>
      <c r="AU1419" s="141"/>
    </row>
    <row r="1420" spans="3:64" x14ac:dyDescent="0.2">
      <c r="C1420" s="26"/>
      <c r="D1420" s="26"/>
      <c r="AA1420" s="141"/>
      <c r="AB1420" s="141"/>
      <c r="AC1420" s="141"/>
      <c r="AD1420" s="141"/>
      <c r="AE1420" s="141"/>
      <c r="AG1420" s="153"/>
      <c r="AN1420" s="141"/>
      <c r="AO1420" s="141"/>
      <c r="AP1420" s="141"/>
      <c r="AQ1420" s="141"/>
      <c r="AR1420" s="141"/>
      <c r="AS1420" s="141"/>
      <c r="AT1420" s="141"/>
      <c r="AU1420" s="141"/>
    </row>
    <row r="1421" spans="3:64" x14ac:dyDescent="0.2">
      <c r="C1421" s="26"/>
      <c r="D1421" s="26"/>
      <c r="AA1421" s="141"/>
      <c r="AB1421" s="141"/>
      <c r="AC1421" s="141"/>
      <c r="AD1421" s="141"/>
      <c r="AE1421" s="141"/>
      <c r="AG1421" s="153"/>
      <c r="AN1421" s="141"/>
      <c r="AO1421" s="141"/>
      <c r="AP1421" s="141"/>
      <c r="AQ1421" s="141"/>
      <c r="AR1421" s="141"/>
      <c r="AS1421" s="141"/>
      <c r="AT1421" s="141"/>
      <c r="AU1421" s="141"/>
    </row>
    <row r="1422" spans="3:64" x14ac:dyDescent="0.2">
      <c r="C1422" s="26"/>
      <c r="D1422" s="26"/>
      <c r="AA1422" s="141"/>
      <c r="AB1422" s="141"/>
      <c r="AC1422" s="141"/>
      <c r="AD1422" s="141"/>
      <c r="AE1422" s="141"/>
      <c r="AG1422" s="153"/>
      <c r="AN1422" s="141"/>
      <c r="AO1422" s="141"/>
      <c r="AP1422" s="141"/>
      <c r="AQ1422" s="141"/>
      <c r="AR1422" s="141"/>
      <c r="AS1422" s="141"/>
      <c r="AT1422" s="141"/>
      <c r="AU1422" s="141"/>
    </row>
    <row r="1423" spans="3:64" x14ac:dyDescent="0.2">
      <c r="C1423" s="26"/>
      <c r="D1423" s="26"/>
      <c r="AA1423" s="141"/>
      <c r="AB1423" s="141"/>
      <c r="AC1423" s="141"/>
      <c r="AD1423" s="141"/>
      <c r="AE1423" s="141"/>
      <c r="AG1423" s="153"/>
      <c r="AN1423" s="141"/>
      <c r="AO1423" s="141"/>
      <c r="AP1423" s="141"/>
      <c r="AQ1423" s="141"/>
      <c r="AR1423" s="141"/>
      <c r="AS1423" s="141"/>
      <c r="AT1423" s="141"/>
      <c r="AU1423" s="141"/>
      <c r="AV1423" s="141"/>
      <c r="AW1423" s="141"/>
      <c r="AX1423" s="141"/>
      <c r="AY1423" s="141"/>
      <c r="AZ1423" s="141"/>
      <c r="BA1423" s="141"/>
      <c r="BB1423" s="141"/>
      <c r="BC1423" s="141"/>
      <c r="BD1423" s="141"/>
      <c r="BE1423" s="141"/>
      <c r="BF1423" s="141"/>
      <c r="BG1423" s="141"/>
      <c r="BH1423" s="141"/>
      <c r="BI1423" s="141"/>
      <c r="BJ1423" s="141"/>
      <c r="BK1423" s="141"/>
      <c r="BL1423" s="141"/>
    </row>
    <row r="1424" spans="3:64" x14ac:dyDescent="0.2">
      <c r="C1424" s="26"/>
      <c r="D1424" s="26"/>
      <c r="AA1424" s="141"/>
      <c r="AB1424" s="141"/>
      <c r="AC1424" s="141"/>
      <c r="AD1424" s="141"/>
      <c r="AE1424" s="141"/>
      <c r="AG1424" s="153"/>
      <c r="AN1424" s="141"/>
      <c r="AO1424" s="141"/>
      <c r="AP1424" s="141"/>
      <c r="AQ1424" s="141"/>
      <c r="AR1424" s="141"/>
      <c r="AS1424" s="141"/>
      <c r="AT1424" s="141"/>
      <c r="AU1424" s="141"/>
    </row>
    <row r="1425" spans="3:64" x14ac:dyDescent="0.2">
      <c r="C1425" s="26"/>
      <c r="D1425" s="26"/>
      <c r="AA1425" s="141"/>
      <c r="AB1425" s="141"/>
      <c r="AC1425" s="141"/>
      <c r="AD1425" s="141"/>
      <c r="AE1425" s="141"/>
      <c r="AG1425" s="153"/>
      <c r="AN1425" s="141"/>
      <c r="AO1425" s="141"/>
      <c r="AP1425" s="141"/>
      <c r="AQ1425" s="141"/>
      <c r="AR1425" s="141"/>
      <c r="AS1425" s="141"/>
      <c r="AT1425" s="141"/>
      <c r="AU1425" s="141"/>
      <c r="AV1425" s="141"/>
    </row>
    <row r="1426" spans="3:64" x14ac:dyDescent="0.2">
      <c r="C1426" s="26"/>
      <c r="D1426" s="26"/>
      <c r="AA1426" s="141"/>
      <c r="AB1426" s="141"/>
      <c r="AC1426" s="141"/>
      <c r="AD1426" s="141"/>
      <c r="AE1426" s="141"/>
      <c r="AG1426" s="153"/>
      <c r="AN1426" s="141"/>
      <c r="AO1426" s="141"/>
      <c r="AP1426" s="141"/>
      <c r="AQ1426" s="141"/>
      <c r="AR1426" s="141"/>
      <c r="AS1426" s="141"/>
      <c r="AT1426" s="141"/>
      <c r="AU1426" s="141"/>
      <c r="AV1426" s="141"/>
    </row>
    <row r="1427" spans="3:64" x14ac:dyDescent="0.2">
      <c r="C1427" s="26"/>
      <c r="D1427" s="26"/>
      <c r="AA1427" s="141"/>
      <c r="AB1427" s="141"/>
      <c r="AC1427" s="141"/>
      <c r="AD1427" s="141"/>
      <c r="AE1427" s="141"/>
      <c r="AG1427" s="153"/>
      <c r="AN1427" s="141"/>
      <c r="AO1427" s="141"/>
      <c r="AP1427" s="141"/>
      <c r="AQ1427" s="141"/>
      <c r="AR1427" s="141"/>
      <c r="AS1427" s="141"/>
      <c r="AT1427" s="141"/>
      <c r="AU1427" s="141"/>
      <c r="AV1427" s="141"/>
    </row>
    <row r="1428" spans="3:64" x14ac:dyDescent="0.2">
      <c r="C1428" s="26"/>
      <c r="D1428" s="26"/>
      <c r="AA1428" s="141"/>
      <c r="AB1428" s="141"/>
      <c r="AC1428" s="141"/>
      <c r="AD1428" s="141"/>
      <c r="AE1428" s="141"/>
      <c r="AG1428" s="153"/>
      <c r="AN1428" s="141"/>
      <c r="AO1428" s="141"/>
      <c r="AP1428" s="141"/>
      <c r="AQ1428" s="141"/>
      <c r="AR1428" s="141"/>
      <c r="AS1428" s="141"/>
      <c r="AT1428" s="141"/>
      <c r="AU1428" s="141"/>
      <c r="AV1428" s="141"/>
      <c r="AX1428" s="141"/>
    </row>
    <row r="1429" spans="3:64" x14ac:dyDescent="0.2">
      <c r="C1429" s="26"/>
      <c r="D1429" s="26"/>
      <c r="AA1429" s="141"/>
      <c r="AB1429" s="141"/>
      <c r="AC1429" s="141"/>
      <c r="AD1429" s="141"/>
      <c r="AE1429" s="141"/>
      <c r="AG1429" s="153"/>
      <c r="AN1429" s="141"/>
      <c r="AO1429" s="141"/>
      <c r="AP1429" s="141"/>
      <c r="AQ1429" s="141"/>
      <c r="AR1429" s="141"/>
      <c r="AS1429" s="141"/>
      <c r="AT1429" s="141"/>
      <c r="AU1429" s="141"/>
      <c r="AV1429" s="141"/>
      <c r="AX1429" s="141"/>
    </row>
    <row r="1430" spans="3:64" x14ac:dyDescent="0.2">
      <c r="C1430" s="26"/>
      <c r="D1430" s="26"/>
      <c r="AA1430" s="141"/>
      <c r="AB1430" s="141"/>
      <c r="AC1430" s="141"/>
      <c r="AD1430" s="141"/>
      <c r="AE1430" s="141"/>
      <c r="AG1430" s="153"/>
      <c r="AN1430" s="141"/>
      <c r="AO1430" s="141"/>
      <c r="AP1430" s="141"/>
      <c r="AQ1430" s="141"/>
      <c r="AR1430" s="141"/>
      <c r="AS1430" s="141"/>
      <c r="AT1430" s="141"/>
      <c r="AU1430" s="141"/>
      <c r="AV1430" s="141"/>
      <c r="AW1430" s="141"/>
      <c r="AX1430" s="141"/>
      <c r="AY1430" s="141"/>
      <c r="AZ1430" s="141"/>
      <c r="BA1430" s="141"/>
      <c r="BB1430" s="141"/>
      <c r="BC1430" s="141"/>
      <c r="BD1430" s="141"/>
      <c r="BE1430" s="141"/>
      <c r="BF1430" s="141"/>
      <c r="BG1430" s="141"/>
      <c r="BH1430" s="141"/>
      <c r="BI1430" s="141"/>
      <c r="BJ1430" s="141"/>
      <c r="BK1430" s="141"/>
      <c r="BL1430" s="141"/>
    </row>
    <row r="1431" spans="3:64" x14ac:dyDescent="0.2">
      <c r="C1431" s="26"/>
      <c r="D1431" s="26"/>
      <c r="AA1431" s="141"/>
      <c r="AB1431" s="141"/>
      <c r="AC1431" s="141"/>
      <c r="AD1431" s="141"/>
      <c r="AE1431" s="141"/>
      <c r="AG1431" s="153"/>
      <c r="AN1431" s="141"/>
      <c r="AO1431" s="141"/>
      <c r="AP1431" s="141"/>
      <c r="AQ1431" s="141"/>
      <c r="AR1431" s="141"/>
      <c r="AS1431" s="141"/>
      <c r="AT1431" s="141"/>
      <c r="AU1431" s="141"/>
    </row>
    <row r="1432" spans="3:64" x14ac:dyDescent="0.2">
      <c r="C1432" s="26"/>
      <c r="D1432" s="26"/>
      <c r="AA1432" s="141"/>
      <c r="AB1432" s="141"/>
      <c r="AC1432" s="141"/>
      <c r="AD1432" s="141"/>
      <c r="AE1432" s="141"/>
      <c r="AG1432" s="153"/>
      <c r="AN1432" s="141"/>
      <c r="AO1432" s="141"/>
      <c r="AP1432" s="141"/>
      <c r="AQ1432" s="141"/>
      <c r="AR1432" s="141"/>
      <c r="AS1432" s="141"/>
      <c r="AT1432" s="141"/>
      <c r="AU1432" s="141"/>
    </row>
    <row r="1433" spans="3:64" x14ac:dyDescent="0.2">
      <c r="C1433" s="26"/>
      <c r="D1433" s="26"/>
      <c r="AA1433" s="141"/>
      <c r="AB1433" s="141"/>
      <c r="AC1433" s="141"/>
      <c r="AD1433" s="141"/>
      <c r="AE1433" s="141"/>
      <c r="AG1433" s="153"/>
      <c r="AN1433" s="141"/>
      <c r="AO1433" s="141"/>
      <c r="AP1433" s="141"/>
      <c r="AQ1433" s="141"/>
      <c r="AR1433" s="141"/>
      <c r="AS1433" s="141"/>
      <c r="AT1433" s="141"/>
      <c r="AU1433" s="141"/>
    </row>
    <row r="1434" spans="3:64" x14ac:dyDescent="0.2">
      <c r="C1434" s="26"/>
      <c r="D1434" s="26"/>
      <c r="AA1434" s="141"/>
      <c r="AB1434" s="141"/>
      <c r="AC1434" s="141"/>
      <c r="AD1434" s="141"/>
      <c r="AE1434" s="141"/>
      <c r="AG1434" s="153"/>
      <c r="AN1434" s="141"/>
      <c r="AO1434" s="141"/>
      <c r="AP1434" s="141"/>
      <c r="AQ1434" s="141"/>
      <c r="AR1434" s="141"/>
      <c r="AS1434" s="141"/>
      <c r="AT1434" s="141"/>
      <c r="AU1434" s="141"/>
      <c r="AV1434" s="141"/>
      <c r="AW1434" s="141"/>
      <c r="AX1434" s="141"/>
      <c r="AY1434" s="141"/>
      <c r="AZ1434" s="141"/>
      <c r="BA1434" s="141"/>
      <c r="BB1434" s="141"/>
      <c r="BC1434" s="141"/>
      <c r="BD1434" s="141"/>
      <c r="BE1434" s="141"/>
      <c r="BF1434" s="141"/>
      <c r="BG1434" s="141"/>
      <c r="BH1434" s="141"/>
      <c r="BI1434" s="141"/>
      <c r="BJ1434" s="141"/>
      <c r="BK1434" s="141"/>
      <c r="BL1434" s="141"/>
    </row>
    <row r="1435" spans="3:64" x14ac:dyDescent="0.2">
      <c r="C1435" s="26"/>
      <c r="D1435" s="26"/>
      <c r="AA1435" s="141"/>
      <c r="AB1435" s="141"/>
      <c r="AC1435" s="141"/>
      <c r="AD1435" s="141"/>
      <c r="AE1435" s="141"/>
      <c r="AG1435" s="153"/>
      <c r="AN1435" s="141"/>
      <c r="AO1435" s="141"/>
      <c r="AP1435" s="141"/>
      <c r="AQ1435" s="141"/>
      <c r="AR1435" s="141"/>
      <c r="AS1435" s="141"/>
      <c r="AT1435" s="141"/>
      <c r="AU1435" s="141"/>
      <c r="AV1435" s="141"/>
      <c r="AX1435" s="141"/>
    </row>
    <row r="1436" spans="3:64" x14ac:dyDescent="0.2">
      <c r="C1436" s="26"/>
      <c r="D1436" s="26"/>
      <c r="AA1436" s="141"/>
      <c r="AB1436" s="141"/>
      <c r="AC1436" s="141"/>
      <c r="AD1436" s="141"/>
      <c r="AE1436" s="141"/>
      <c r="AG1436" s="153"/>
      <c r="AN1436" s="141"/>
      <c r="AO1436" s="141"/>
      <c r="AP1436" s="141"/>
      <c r="AQ1436" s="141"/>
      <c r="AR1436" s="141"/>
      <c r="AS1436" s="141"/>
      <c r="AT1436" s="141"/>
      <c r="AU1436" s="141"/>
      <c r="AV1436" s="141"/>
      <c r="AX1436" s="141"/>
      <c r="AY1436" s="141"/>
      <c r="AZ1436" s="141"/>
      <c r="BA1436" s="141"/>
      <c r="BB1436" s="141"/>
      <c r="BC1436" s="141"/>
      <c r="BD1436" s="141"/>
      <c r="BE1436" s="141"/>
      <c r="BF1436" s="141"/>
      <c r="BG1436" s="141"/>
      <c r="BH1436" s="141"/>
      <c r="BI1436" s="141"/>
      <c r="BJ1436" s="141"/>
      <c r="BK1436" s="141"/>
      <c r="BL1436" s="141"/>
    </row>
    <row r="1437" spans="3:64" x14ac:dyDescent="0.2">
      <c r="C1437" s="26"/>
      <c r="D1437" s="26"/>
      <c r="AA1437" s="141"/>
      <c r="AB1437" s="141"/>
      <c r="AC1437" s="141"/>
      <c r="AD1437" s="141"/>
      <c r="AE1437" s="141"/>
      <c r="AG1437" s="153"/>
      <c r="AN1437" s="141"/>
      <c r="AO1437" s="141"/>
      <c r="AP1437" s="141"/>
      <c r="AQ1437" s="141"/>
      <c r="AR1437" s="141"/>
      <c r="AS1437" s="141"/>
      <c r="AT1437" s="141"/>
      <c r="AU1437" s="141"/>
      <c r="AV1437" s="141"/>
      <c r="AW1437" s="141"/>
      <c r="AX1437" s="141"/>
      <c r="AY1437" s="141"/>
      <c r="AZ1437" s="141"/>
      <c r="BA1437" s="141"/>
      <c r="BB1437" s="141"/>
      <c r="BC1437" s="141"/>
      <c r="BD1437" s="141"/>
      <c r="BE1437" s="141"/>
      <c r="BF1437" s="141"/>
      <c r="BG1437" s="141"/>
      <c r="BH1437" s="141"/>
      <c r="BI1437" s="141"/>
      <c r="BJ1437" s="141"/>
      <c r="BK1437" s="141"/>
      <c r="BL1437" s="141"/>
    </row>
    <row r="1438" spans="3:64" x14ac:dyDescent="0.2">
      <c r="C1438" s="26"/>
      <c r="D1438" s="26"/>
      <c r="AA1438" s="141"/>
      <c r="AB1438" s="141"/>
      <c r="AC1438" s="141"/>
      <c r="AD1438" s="141"/>
      <c r="AE1438" s="141"/>
      <c r="AG1438" s="153"/>
      <c r="AN1438" s="141"/>
      <c r="AO1438" s="141"/>
      <c r="AP1438" s="141"/>
      <c r="AQ1438" s="141"/>
      <c r="AR1438" s="141"/>
      <c r="AS1438" s="141"/>
      <c r="AT1438" s="141"/>
      <c r="AU1438" s="141"/>
      <c r="AV1438" s="141"/>
      <c r="AW1438" s="141"/>
      <c r="AX1438" s="141"/>
      <c r="AY1438" s="141"/>
      <c r="AZ1438" s="141"/>
      <c r="BA1438" s="141"/>
      <c r="BB1438" s="141"/>
      <c r="BC1438" s="141"/>
      <c r="BD1438" s="141"/>
      <c r="BE1438" s="141"/>
      <c r="BF1438" s="141"/>
      <c r="BG1438" s="141"/>
      <c r="BH1438" s="141"/>
      <c r="BI1438" s="141"/>
      <c r="BJ1438" s="141"/>
      <c r="BK1438" s="141"/>
      <c r="BL1438" s="141"/>
    </row>
    <row r="1439" spans="3:64" x14ac:dyDescent="0.2">
      <c r="C1439" s="26"/>
      <c r="D1439" s="26"/>
      <c r="AA1439" s="141"/>
      <c r="AB1439" s="141"/>
      <c r="AC1439" s="141"/>
      <c r="AD1439" s="141"/>
      <c r="AE1439" s="141"/>
      <c r="AG1439" s="153"/>
      <c r="AN1439" s="141"/>
      <c r="AO1439" s="141"/>
      <c r="AP1439" s="141"/>
      <c r="AQ1439" s="141"/>
      <c r="AR1439" s="141"/>
      <c r="AS1439" s="141"/>
      <c r="AT1439" s="141"/>
      <c r="AU1439" s="141"/>
      <c r="AV1439" s="141"/>
    </row>
    <row r="1440" spans="3:64" x14ac:dyDescent="0.2">
      <c r="C1440" s="26"/>
      <c r="D1440" s="26"/>
      <c r="AA1440" s="141"/>
      <c r="AB1440" s="141"/>
      <c r="AC1440" s="141"/>
      <c r="AD1440" s="141"/>
      <c r="AE1440" s="141"/>
      <c r="AG1440" s="153"/>
      <c r="AN1440" s="141"/>
      <c r="AO1440" s="141"/>
      <c r="AP1440" s="141"/>
      <c r="AQ1440" s="141"/>
      <c r="AR1440" s="141"/>
      <c r="AS1440" s="141"/>
      <c r="AT1440" s="141"/>
      <c r="AU1440" s="141"/>
    </row>
    <row r="1441" spans="3:64" x14ac:dyDescent="0.2">
      <c r="C1441" s="26"/>
      <c r="D1441" s="26"/>
      <c r="AA1441" s="141"/>
      <c r="AB1441" s="141"/>
      <c r="AC1441" s="141"/>
      <c r="AD1441" s="141"/>
      <c r="AE1441" s="141"/>
      <c r="AG1441" s="153"/>
      <c r="AN1441" s="141"/>
      <c r="AO1441" s="141"/>
      <c r="AP1441" s="141"/>
      <c r="AQ1441" s="141"/>
      <c r="AR1441" s="141"/>
      <c r="AS1441" s="141"/>
      <c r="AT1441" s="141"/>
      <c r="AU1441" s="141"/>
      <c r="AV1441" s="141"/>
      <c r="AX1441" s="141"/>
    </row>
    <row r="1442" spans="3:64" x14ac:dyDescent="0.2">
      <c r="C1442" s="26"/>
      <c r="D1442" s="26"/>
      <c r="AA1442" s="141"/>
      <c r="AB1442" s="141"/>
      <c r="AC1442" s="141"/>
      <c r="AD1442" s="141"/>
      <c r="AE1442" s="141"/>
      <c r="AG1442" s="153"/>
      <c r="AN1442" s="141"/>
      <c r="AO1442" s="141"/>
      <c r="AP1442" s="141"/>
      <c r="AQ1442" s="141"/>
      <c r="AR1442" s="141"/>
      <c r="AS1442" s="141"/>
      <c r="AT1442" s="141"/>
      <c r="AU1442" s="141"/>
      <c r="AV1442" s="141"/>
      <c r="AX1442" s="141"/>
      <c r="AY1442" s="141"/>
      <c r="AZ1442" s="141"/>
      <c r="BA1442" s="141"/>
      <c r="BB1442" s="141"/>
      <c r="BC1442" s="141"/>
      <c r="BD1442" s="141"/>
      <c r="BE1442" s="141"/>
      <c r="BF1442" s="141"/>
      <c r="BG1442" s="141"/>
      <c r="BH1442" s="141"/>
      <c r="BI1442" s="141"/>
      <c r="BJ1442" s="141"/>
      <c r="BK1442" s="141"/>
      <c r="BL1442" s="141"/>
    </row>
    <row r="1443" spans="3:64" x14ac:dyDescent="0.2">
      <c r="C1443" s="26"/>
      <c r="D1443" s="26"/>
      <c r="AA1443" s="141"/>
      <c r="AB1443" s="141"/>
      <c r="AC1443" s="141"/>
      <c r="AD1443" s="141"/>
      <c r="AE1443" s="141"/>
      <c r="AG1443" s="153"/>
      <c r="AN1443" s="141"/>
      <c r="AO1443" s="141"/>
      <c r="AP1443" s="141"/>
      <c r="AQ1443" s="141"/>
      <c r="AR1443" s="141"/>
      <c r="AS1443" s="141"/>
      <c r="AT1443" s="141"/>
      <c r="AU1443" s="141"/>
      <c r="AV1443" s="141"/>
      <c r="AW1443" s="141"/>
      <c r="AX1443" s="141"/>
      <c r="AY1443" s="141"/>
      <c r="AZ1443" s="141"/>
      <c r="BA1443" s="141"/>
      <c r="BB1443" s="141"/>
      <c r="BC1443" s="141"/>
      <c r="BD1443" s="141"/>
      <c r="BE1443" s="141"/>
      <c r="BF1443" s="141"/>
      <c r="BG1443" s="141"/>
      <c r="BH1443" s="141"/>
      <c r="BI1443" s="141"/>
      <c r="BJ1443" s="141"/>
      <c r="BK1443" s="141"/>
      <c r="BL1443" s="141"/>
    </row>
    <row r="1444" spans="3:64" x14ac:dyDescent="0.2">
      <c r="C1444" s="26"/>
      <c r="D1444" s="26"/>
      <c r="AA1444" s="141"/>
      <c r="AB1444" s="141"/>
      <c r="AC1444" s="141"/>
      <c r="AD1444" s="141"/>
      <c r="AE1444" s="141"/>
      <c r="AG1444" s="153"/>
      <c r="AN1444" s="141"/>
      <c r="AO1444" s="141"/>
      <c r="AP1444" s="141"/>
      <c r="AQ1444" s="141"/>
      <c r="AR1444" s="141"/>
      <c r="AS1444" s="141"/>
      <c r="AT1444" s="141"/>
      <c r="AU1444" s="141"/>
      <c r="AV1444" s="141"/>
      <c r="AW1444" s="141"/>
      <c r="AX1444" s="141"/>
      <c r="AY1444" s="141"/>
      <c r="AZ1444" s="141"/>
      <c r="BA1444" s="141"/>
      <c r="BB1444" s="141"/>
      <c r="BC1444" s="141"/>
      <c r="BD1444" s="141"/>
      <c r="BE1444" s="141"/>
      <c r="BF1444" s="141"/>
      <c r="BG1444" s="141"/>
      <c r="BH1444" s="141"/>
      <c r="BI1444" s="141"/>
      <c r="BJ1444" s="141"/>
      <c r="BK1444" s="141"/>
      <c r="BL1444" s="141"/>
    </row>
    <row r="1445" spans="3:64" x14ac:dyDescent="0.2">
      <c r="C1445" s="26"/>
      <c r="D1445" s="26"/>
      <c r="AA1445" s="141"/>
      <c r="AB1445" s="141"/>
      <c r="AC1445" s="141"/>
      <c r="AD1445" s="141"/>
      <c r="AE1445" s="141"/>
      <c r="AG1445" s="153"/>
      <c r="AN1445" s="141"/>
      <c r="AO1445" s="141"/>
      <c r="AP1445" s="141"/>
      <c r="AQ1445" s="141"/>
      <c r="AR1445" s="141"/>
      <c r="AS1445" s="141"/>
      <c r="AT1445" s="141"/>
      <c r="AU1445" s="141"/>
    </row>
    <row r="1446" spans="3:64" x14ac:dyDescent="0.2">
      <c r="C1446" s="26"/>
      <c r="D1446" s="26"/>
      <c r="AA1446" s="141"/>
      <c r="AB1446" s="141"/>
      <c r="AC1446" s="141"/>
      <c r="AD1446" s="141"/>
      <c r="AE1446" s="141"/>
      <c r="AG1446" s="153"/>
      <c r="AN1446" s="141"/>
      <c r="AO1446" s="141"/>
      <c r="AP1446" s="141"/>
      <c r="AQ1446" s="141"/>
      <c r="AR1446" s="141"/>
      <c r="AS1446" s="141"/>
      <c r="AT1446" s="141"/>
      <c r="AU1446" s="141"/>
    </row>
    <row r="1447" spans="3:64" x14ac:dyDescent="0.2">
      <c r="C1447" s="26"/>
      <c r="D1447" s="26"/>
      <c r="AA1447" s="141"/>
      <c r="AB1447" s="141"/>
      <c r="AC1447" s="141"/>
      <c r="AD1447" s="141"/>
      <c r="AE1447" s="141"/>
      <c r="AG1447" s="153"/>
      <c r="AN1447" s="141"/>
      <c r="AO1447" s="141"/>
      <c r="AP1447" s="141"/>
      <c r="AQ1447" s="141"/>
      <c r="AR1447" s="141"/>
      <c r="AS1447" s="141"/>
      <c r="AT1447" s="141"/>
      <c r="AU1447" s="141"/>
      <c r="AV1447" s="141"/>
      <c r="AX1447" s="141"/>
      <c r="AY1447" s="141"/>
      <c r="AZ1447" s="141"/>
      <c r="BA1447" s="141"/>
      <c r="BB1447" s="141"/>
      <c r="BC1447" s="141"/>
      <c r="BD1447" s="141"/>
      <c r="BE1447" s="141"/>
      <c r="BF1447" s="141"/>
      <c r="BG1447" s="141"/>
      <c r="BH1447" s="141"/>
      <c r="BI1447" s="141"/>
      <c r="BJ1447" s="141"/>
      <c r="BK1447" s="141"/>
      <c r="BL1447" s="141"/>
    </row>
    <row r="1448" spans="3:64" x14ac:dyDescent="0.2">
      <c r="C1448" s="26"/>
      <c r="D1448" s="26"/>
      <c r="AA1448" s="141"/>
      <c r="AB1448" s="141"/>
      <c r="AC1448" s="141"/>
      <c r="AD1448" s="141"/>
      <c r="AE1448" s="141"/>
      <c r="AG1448" s="153"/>
      <c r="AN1448" s="141"/>
      <c r="AO1448" s="141"/>
      <c r="AP1448" s="141"/>
      <c r="AQ1448" s="141"/>
      <c r="AR1448" s="141"/>
      <c r="AS1448" s="141"/>
      <c r="AT1448" s="141"/>
      <c r="AU1448" s="141"/>
      <c r="AV1448" s="141"/>
      <c r="AW1448" s="141"/>
      <c r="AX1448" s="141"/>
      <c r="AY1448" s="141"/>
      <c r="AZ1448" s="141"/>
      <c r="BA1448" s="141"/>
      <c r="BB1448" s="141"/>
      <c r="BC1448" s="141"/>
      <c r="BD1448" s="141"/>
      <c r="BE1448" s="141"/>
      <c r="BF1448" s="141"/>
      <c r="BG1448" s="141"/>
      <c r="BH1448" s="141"/>
      <c r="BI1448" s="141"/>
      <c r="BJ1448" s="141"/>
      <c r="BK1448" s="141"/>
      <c r="BL1448" s="141"/>
    </row>
    <row r="1449" spans="3:64" x14ac:dyDescent="0.2">
      <c r="C1449" s="26"/>
      <c r="D1449" s="26"/>
      <c r="AA1449" s="141"/>
      <c r="AB1449" s="141"/>
      <c r="AC1449" s="141"/>
      <c r="AD1449" s="141"/>
      <c r="AE1449" s="141"/>
      <c r="AG1449" s="153"/>
      <c r="AN1449" s="141"/>
      <c r="AO1449" s="141"/>
      <c r="AP1449" s="141"/>
      <c r="AQ1449" s="141"/>
      <c r="AR1449" s="141"/>
      <c r="AS1449" s="141"/>
      <c r="AT1449" s="141"/>
      <c r="AU1449" s="141"/>
      <c r="AV1449" s="141"/>
      <c r="AW1449" s="141"/>
      <c r="AX1449" s="141"/>
      <c r="AY1449" s="141"/>
      <c r="AZ1449" s="141"/>
      <c r="BA1449" s="141"/>
      <c r="BB1449" s="141"/>
      <c r="BC1449" s="141"/>
      <c r="BD1449" s="141"/>
      <c r="BE1449" s="141"/>
      <c r="BF1449" s="141"/>
      <c r="BG1449" s="141"/>
      <c r="BH1449" s="141"/>
      <c r="BI1449" s="141"/>
      <c r="BJ1449" s="141"/>
      <c r="BK1449" s="141"/>
      <c r="BL1449" s="141"/>
    </row>
    <row r="1450" spans="3:64" x14ac:dyDescent="0.2">
      <c r="C1450" s="26"/>
      <c r="D1450" s="26"/>
      <c r="AA1450" s="141"/>
      <c r="AB1450" s="141"/>
      <c r="AC1450" s="141"/>
      <c r="AD1450" s="141"/>
      <c r="AE1450" s="141"/>
      <c r="AG1450" s="153"/>
      <c r="AN1450" s="141"/>
      <c r="AO1450" s="141"/>
      <c r="AP1450" s="141"/>
      <c r="AQ1450" s="141"/>
      <c r="AR1450" s="141"/>
      <c r="AS1450" s="141"/>
      <c r="AT1450" s="141"/>
      <c r="AU1450" s="141"/>
    </row>
    <row r="1451" spans="3:64" x14ac:dyDescent="0.2">
      <c r="C1451" s="26"/>
      <c r="D1451" s="26"/>
      <c r="AA1451" s="141"/>
      <c r="AB1451" s="141"/>
      <c r="AC1451" s="141"/>
      <c r="AD1451" s="141"/>
      <c r="AE1451" s="141"/>
      <c r="AG1451" s="153"/>
      <c r="AN1451" s="141"/>
      <c r="AO1451" s="141"/>
      <c r="AP1451" s="141"/>
      <c r="AQ1451" s="141"/>
      <c r="AR1451" s="141"/>
      <c r="AS1451" s="141"/>
      <c r="AT1451" s="141"/>
      <c r="AU1451" s="141"/>
      <c r="AV1451" s="141"/>
      <c r="AW1451" s="141"/>
      <c r="AX1451" s="141"/>
      <c r="AY1451" s="141"/>
      <c r="AZ1451" s="141"/>
      <c r="BA1451" s="141"/>
      <c r="BB1451" s="141"/>
      <c r="BC1451" s="141"/>
      <c r="BD1451" s="141"/>
      <c r="BE1451" s="141"/>
      <c r="BF1451" s="141"/>
      <c r="BG1451" s="141"/>
      <c r="BH1451" s="141"/>
      <c r="BI1451" s="141"/>
      <c r="BJ1451" s="141"/>
      <c r="BK1451" s="141"/>
      <c r="BL1451" s="141"/>
    </row>
    <row r="1452" spans="3:64" x14ac:dyDescent="0.2">
      <c r="C1452" s="26"/>
      <c r="D1452" s="26"/>
      <c r="AA1452" s="141"/>
      <c r="AB1452" s="141"/>
      <c r="AC1452" s="141"/>
      <c r="AD1452" s="141"/>
      <c r="AE1452" s="141"/>
      <c r="AG1452" s="153"/>
      <c r="AN1452" s="141"/>
      <c r="AO1452" s="141"/>
      <c r="AP1452" s="141"/>
      <c r="AQ1452" s="141"/>
      <c r="AR1452" s="141"/>
      <c r="AS1452" s="141"/>
      <c r="AT1452" s="141"/>
      <c r="AU1452" s="141"/>
      <c r="AV1452" s="141"/>
    </row>
    <row r="1453" spans="3:64" x14ac:dyDescent="0.2">
      <c r="C1453" s="26"/>
      <c r="D1453" s="26"/>
      <c r="AA1453" s="141"/>
      <c r="AB1453" s="141"/>
      <c r="AC1453" s="141"/>
      <c r="AD1453" s="141"/>
      <c r="AE1453" s="141"/>
      <c r="AG1453" s="153"/>
      <c r="AN1453" s="141"/>
      <c r="AO1453" s="141"/>
      <c r="AP1453" s="141"/>
      <c r="AQ1453" s="141"/>
      <c r="AR1453" s="141"/>
      <c r="AS1453" s="141"/>
      <c r="AT1453" s="141"/>
      <c r="AU1453" s="141"/>
      <c r="AV1453" s="141"/>
    </row>
    <row r="1454" spans="3:64" x14ac:dyDescent="0.2">
      <c r="C1454" s="26"/>
      <c r="D1454" s="26"/>
      <c r="AA1454" s="141"/>
      <c r="AB1454" s="141"/>
      <c r="AC1454" s="141"/>
      <c r="AD1454" s="141"/>
      <c r="AE1454" s="141"/>
      <c r="AG1454" s="153"/>
      <c r="AN1454" s="141"/>
      <c r="AO1454" s="141"/>
      <c r="AP1454" s="141"/>
      <c r="AQ1454" s="141"/>
      <c r="AR1454" s="141"/>
      <c r="AS1454" s="141"/>
      <c r="AT1454" s="141"/>
      <c r="AU1454" s="141"/>
      <c r="AV1454" s="141"/>
    </row>
    <row r="1455" spans="3:64" x14ac:dyDescent="0.2">
      <c r="C1455" s="26"/>
      <c r="D1455" s="26"/>
      <c r="AA1455" s="141"/>
      <c r="AB1455" s="141"/>
      <c r="AC1455" s="141"/>
      <c r="AD1455" s="141"/>
      <c r="AE1455" s="141"/>
      <c r="AG1455" s="153"/>
      <c r="AN1455" s="141"/>
      <c r="AO1455" s="141"/>
      <c r="AP1455" s="141"/>
      <c r="AQ1455" s="141"/>
      <c r="AR1455" s="141"/>
      <c r="AS1455" s="141"/>
      <c r="AT1455" s="141"/>
      <c r="AU1455" s="141"/>
      <c r="AV1455" s="141"/>
      <c r="AW1455" s="141"/>
      <c r="AX1455" s="141"/>
      <c r="AY1455" s="141"/>
      <c r="AZ1455" s="141"/>
      <c r="BA1455" s="141"/>
      <c r="BB1455" s="141"/>
      <c r="BC1455" s="141"/>
      <c r="BD1455" s="141"/>
      <c r="BE1455" s="141"/>
      <c r="BF1455" s="141"/>
      <c r="BG1455" s="141"/>
      <c r="BH1455" s="141"/>
      <c r="BI1455" s="141"/>
      <c r="BJ1455" s="141"/>
      <c r="BK1455" s="141"/>
      <c r="BL1455" s="141"/>
    </row>
    <row r="1456" spans="3:64" x14ac:dyDescent="0.2">
      <c r="C1456" s="26"/>
      <c r="D1456" s="26"/>
      <c r="AA1456" s="141"/>
      <c r="AB1456" s="141"/>
      <c r="AC1456" s="141"/>
      <c r="AD1456" s="141"/>
      <c r="AE1456" s="141"/>
      <c r="AG1456" s="153"/>
      <c r="AN1456" s="141"/>
      <c r="AO1456" s="141"/>
      <c r="AP1456" s="141"/>
      <c r="AQ1456" s="141"/>
      <c r="AR1456" s="141"/>
      <c r="AS1456" s="141"/>
      <c r="AT1456" s="141"/>
      <c r="AU1456" s="141"/>
      <c r="AV1456" s="141"/>
      <c r="AW1456" s="141"/>
      <c r="AX1456" s="141"/>
      <c r="AY1456" s="141"/>
      <c r="AZ1456" s="141"/>
      <c r="BA1456" s="141"/>
      <c r="BB1456" s="141"/>
      <c r="BC1456" s="141"/>
      <c r="BD1456" s="141"/>
      <c r="BE1456" s="141"/>
      <c r="BF1456" s="141"/>
      <c r="BG1456" s="141"/>
      <c r="BH1456" s="141"/>
      <c r="BI1456" s="141"/>
      <c r="BJ1456" s="141"/>
      <c r="BK1456" s="141"/>
      <c r="BL1456" s="141"/>
    </row>
    <row r="1457" spans="3:64" x14ac:dyDescent="0.2">
      <c r="C1457" s="26"/>
      <c r="D1457" s="26"/>
      <c r="AA1457" s="141"/>
      <c r="AB1457" s="141"/>
      <c r="AC1457" s="141"/>
      <c r="AD1457" s="141"/>
      <c r="AE1457" s="141"/>
      <c r="AG1457" s="153"/>
      <c r="AN1457" s="141"/>
      <c r="AO1457" s="141"/>
      <c r="AP1457" s="141"/>
      <c r="AQ1457" s="141"/>
      <c r="AR1457" s="141"/>
      <c r="AS1457" s="141"/>
      <c r="AT1457" s="141"/>
      <c r="AU1457" s="141"/>
    </row>
    <row r="1458" spans="3:64" x14ac:dyDescent="0.2">
      <c r="C1458" s="26"/>
      <c r="D1458" s="26"/>
      <c r="AA1458" s="141"/>
      <c r="AB1458" s="141"/>
      <c r="AC1458" s="141"/>
      <c r="AD1458" s="141"/>
      <c r="AE1458" s="141"/>
      <c r="AG1458" s="153"/>
      <c r="AN1458" s="141"/>
      <c r="AO1458" s="141"/>
      <c r="AP1458" s="141"/>
      <c r="AQ1458" s="141"/>
      <c r="AR1458" s="141"/>
      <c r="AS1458" s="141"/>
      <c r="AT1458" s="141"/>
      <c r="AU1458" s="141"/>
      <c r="AV1458" s="141"/>
      <c r="AW1458" s="141"/>
      <c r="AX1458" s="141"/>
      <c r="AY1458" s="141"/>
      <c r="AZ1458" s="141"/>
      <c r="BA1458" s="141"/>
      <c r="BB1458" s="141"/>
      <c r="BC1458" s="141"/>
      <c r="BD1458" s="141"/>
      <c r="BE1458" s="141"/>
      <c r="BF1458" s="141"/>
      <c r="BG1458" s="141"/>
      <c r="BH1458" s="141"/>
      <c r="BI1458" s="141"/>
      <c r="BJ1458" s="141"/>
      <c r="BK1458" s="141"/>
      <c r="BL1458" s="141"/>
    </row>
    <row r="1459" spans="3:64" x14ac:dyDescent="0.2">
      <c r="C1459" s="26"/>
      <c r="D1459" s="26"/>
      <c r="AA1459" s="141"/>
      <c r="AB1459" s="141"/>
      <c r="AC1459" s="141"/>
      <c r="AD1459" s="141"/>
      <c r="AE1459" s="141"/>
      <c r="AG1459" s="153"/>
      <c r="AN1459" s="141"/>
      <c r="AO1459" s="141"/>
      <c r="AP1459" s="141"/>
      <c r="AQ1459" s="141"/>
      <c r="AR1459" s="141"/>
      <c r="AS1459" s="141"/>
      <c r="AT1459" s="141"/>
      <c r="AU1459" s="141"/>
      <c r="AV1459" s="141"/>
    </row>
    <row r="1460" spans="3:64" x14ac:dyDescent="0.2">
      <c r="C1460" s="26"/>
      <c r="D1460" s="26"/>
      <c r="AA1460" s="141"/>
      <c r="AB1460" s="141"/>
      <c r="AC1460" s="141"/>
      <c r="AD1460" s="141"/>
      <c r="AE1460" s="141"/>
      <c r="AG1460" s="153"/>
      <c r="AN1460" s="141"/>
      <c r="AO1460" s="141"/>
      <c r="AP1460" s="141"/>
      <c r="AQ1460" s="141"/>
      <c r="AR1460" s="141"/>
      <c r="AS1460" s="141"/>
      <c r="AT1460" s="141"/>
      <c r="AU1460" s="141"/>
      <c r="AV1460" s="141"/>
    </row>
    <row r="1461" spans="3:64" x14ac:dyDescent="0.2">
      <c r="C1461" s="26"/>
      <c r="D1461" s="26"/>
      <c r="AA1461" s="141"/>
      <c r="AB1461" s="141"/>
      <c r="AC1461" s="141"/>
      <c r="AD1461" s="141"/>
      <c r="AE1461" s="141"/>
      <c r="AG1461" s="153"/>
      <c r="AN1461" s="141"/>
      <c r="AO1461" s="141"/>
      <c r="AP1461" s="141"/>
      <c r="AQ1461" s="141"/>
      <c r="AR1461" s="141"/>
      <c r="AS1461" s="141"/>
      <c r="AT1461" s="141"/>
      <c r="AU1461" s="141"/>
    </row>
    <row r="1462" spans="3:64" x14ac:dyDescent="0.2">
      <c r="C1462" s="26"/>
      <c r="D1462" s="26"/>
      <c r="AA1462" s="141"/>
      <c r="AB1462" s="141"/>
      <c r="AC1462" s="141"/>
      <c r="AD1462" s="141"/>
      <c r="AE1462" s="141"/>
      <c r="AG1462" s="153"/>
      <c r="AN1462" s="141"/>
      <c r="AO1462" s="141"/>
      <c r="AP1462" s="141"/>
      <c r="AQ1462" s="141"/>
      <c r="AR1462" s="141"/>
      <c r="AS1462" s="141"/>
      <c r="AT1462" s="141"/>
      <c r="AU1462" s="141"/>
      <c r="AV1462" s="141"/>
      <c r="AX1462" s="141"/>
      <c r="AY1462" s="141"/>
      <c r="AZ1462" s="141"/>
      <c r="BA1462" s="141"/>
      <c r="BB1462" s="141"/>
      <c r="BC1462" s="141"/>
      <c r="BD1462" s="141"/>
      <c r="BE1462" s="141"/>
      <c r="BF1462" s="141"/>
      <c r="BG1462" s="141"/>
      <c r="BH1462" s="141"/>
      <c r="BI1462" s="141"/>
      <c r="BJ1462" s="141"/>
      <c r="BK1462" s="141"/>
      <c r="BL1462" s="141"/>
    </row>
    <row r="1463" spans="3:64" x14ac:dyDescent="0.2">
      <c r="C1463" s="26"/>
      <c r="D1463" s="26"/>
      <c r="AA1463" s="141"/>
      <c r="AB1463" s="141"/>
      <c r="AC1463" s="141"/>
      <c r="AD1463" s="141"/>
      <c r="AE1463" s="141"/>
      <c r="AG1463" s="153"/>
      <c r="AN1463" s="141"/>
      <c r="AO1463" s="141"/>
      <c r="AP1463" s="141"/>
      <c r="AQ1463" s="141"/>
      <c r="AR1463" s="141"/>
      <c r="AS1463" s="141"/>
      <c r="AT1463" s="141"/>
      <c r="AU1463" s="141"/>
      <c r="AV1463" s="141"/>
      <c r="AX1463" s="141"/>
    </row>
    <row r="1464" spans="3:64" x14ac:dyDescent="0.2">
      <c r="C1464" s="26"/>
      <c r="D1464" s="26"/>
      <c r="AA1464" s="141"/>
      <c r="AB1464" s="141"/>
      <c r="AC1464" s="141"/>
      <c r="AD1464" s="141"/>
      <c r="AE1464" s="141"/>
      <c r="AG1464" s="153"/>
      <c r="AN1464" s="141"/>
      <c r="AO1464" s="141"/>
      <c r="AP1464" s="141"/>
      <c r="AQ1464" s="141"/>
      <c r="AR1464" s="141"/>
      <c r="AS1464" s="141"/>
      <c r="AT1464" s="141"/>
      <c r="AU1464" s="141"/>
      <c r="AV1464" s="141"/>
      <c r="AX1464" s="141"/>
    </row>
    <row r="1465" spans="3:64" x14ac:dyDescent="0.2">
      <c r="C1465" s="26"/>
      <c r="D1465" s="26"/>
      <c r="AA1465" s="141"/>
      <c r="AB1465" s="141"/>
      <c r="AC1465" s="141"/>
      <c r="AD1465" s="141"/>
      <c r="AE1465" s="141"/>
      <c r="AG1465" s="153"/>
      <c r="AN1465" s="141"/>
      <c r="AO1465" s="141"/>
      <c r="AP1465" s="141"/>
      <c r="AQ1465" s="141"/>
      <c r="AR1465" s="141"/>
      <c r="AS1465" s="141"/>
      <c r="AT1465" s="141"/>
      <c r="AU1465" s="141"/>
      <c r="AV1465" s="141"/>
      <c r="AW1465" s="141"/>
      <c r="AX1465" s="141"/>
      <c r="AY1465" s="141"/>
      <c r="AZ1465" s="141"/>
      <c r="BA1465" s="141"/>
      <c r="BB1465" s="141"/>
      <c r="BC1465" s="141"/>
      <c r="BD1465" s="141"/>
      <c r="BE1465" s="141"/>
      <c r="BF1465" s="141"/>
      <c r="BG1465" s="141"/>
      <c r="BH1465" s="141"/>
      <c r="BI1465" s="141"/>
      <c r="BJ1465" s="141"/>
      <c r="BK1465" s="141"/>
      <c r="BL1465" s="141"/>
    </row>
    <row r="1466" spans="3:64" x14ac:dyDescent="0.2">
      <c r="C1466" s="26"/>
      <c r="D1466" s="26"/>
      <c r="AA1466" s="141"/>
      <c r="AB1466" s="141"/>
      <c r="AC1466" s="141"/>
      <c r="AD1466" s="141"/>
      <c r="AE1466" s="141"/>
      <c r="AG1466" s="153"/>
      <c r="AN1466" s="141"/>
      <c r="AO1466" s="141"/>
      <c r="AP1466" s="141"/>
      <c r="AQ1466" s="141"/>
      <c r="AR1466" s="141"/>
      <c r="AS1466" s="141"/>
      <c r="AT1466" s="141"/>
      <c r="AU1466" s="141"/>
      <c r="AV1466" s="141"/>
      <c r="AW1466" s="141"/>
      <c r="AX1466" s="141"/>
      <c r="AY1466" s="141"/>
      <c r="AZ1466" s="141"/>
      <c r="BA1466" s="141"/>
      <c r="BB1466" s="141"/>
      <c r="BC1466" s="141"/>
      <c r="BD1466" s="141"/>
      <c r="BE1466" s="141"/>
      <c r="BF1466" s="141"/>
      <c r="BG1466" s="141"/>
      <c r="BH1466" s="141"/>
      <c r="BI1466" s="141"/>
      <c r="BJ1466" s="141"/>
      <c r="BK1466" s="141"/>
      <c r="BL1466" s="141"/>
    </row>
    <row r="1467" spans="3:64" x14ac:dyDescent="0.2">
      <c r="C1467" s="26"/>
      <c r="D1467" s="26"/>
      <c r="AA1467" s="141"/>
      <c r="AB1467" s="141"/>
      <c r="AC1467" s="141"/>
      <c r="AD1467" s="141"/>
      <c r="AE1467" s="141"/>
      <c r="AG1467" s="153"/>
      <c r="AN1467" s="141"/>
      <c r="AO1467" s="141"/>
      <c r="AP1467" s="141"/>
      <c r="AQ1467" s="141"/>
      <c r="AR1467" s="141"/>
      <c r="AS1467" s="141"/>
      <c r="AT1467" s="141"/>
      <c r="AU1467" s="141"/>
      <c r="AV1467" s="141"/>
      <c r="AW1467" s="141"/>
      <c r="AX1467" s="141"/>
      <c r="AY1467" s="141"/>
      <c r="AZ1467" s="141"/>
      <c r="BA1467" s="141"/>
      <c r="BB1467" s="141"/>
      <c r="BC1467" s="141"/>
      <c r="BD1467" s="141"/>
      <c r="BE1467" s="141"/>
      <c r="BF1467" s="141"/>
      <c r="BG1467" s="141"/>
      <c r="BH1467" s="141"/>
      <c r="BI1467" s="141"/>
      <c r="BJ1467" s="141"/>
      <c r="BK1467" s="141"/>
      <c r="BL1467" s="141"/>
    </row>
    <row r="1468" spans="3:64" x14ac:dyDescent="0.2">
      <c r="C1468" s="26"/>
      <c r="D1468" s="26"/>
      <c r="AA1468" s="141"/>
      <c r="AB1468" s="141"/>
      <c r="AC1468" s="141"/>
      <c r="AD1468" s="141"/>
      <c r="AE1468" s="141"/>
      <c r="AG1468" s="153"/>
      <c r="AN1468" s="141"/>
      <c r="AO1468" s="141"/>
      <c r="AP1468" s="141"/>
      <c r="AQ1468" s="141"/>
      <c r="AR1468" s="141"/>
      <c r="AS1468" s="141"/>
      <c r="AT1468" s="141"/>
      <c r="AU1468" s="141"/>
      <c r="AV1468" s="141"/>
      <c r="AW1468" s="141"/>
      <c r="AX1468" s="141"/>
      <c r="AY1468" s="141"/>
      <c r="AZ1468" s="141"/>
      <c r="BA1468" s="141"/>
      <c r="BB1468" s="141"/>
      <c r="BC1468" s="141"/>
      <c r="BD1468" s="141"/>
      <c r="BE1468" s="141"/>
      <c r="BF1468" s="141"/>
      <c r="BG1468" s="141"/>
      <c r="BH1468" s="141"/>
      <c r="BI1468" s="141"/>
      <c r="BJ1468" s="141"/>
      <c r="BK1468" s="141"/>
      <c r="BL1468" s="141"/>
    </row>
    <row r="1469" spans="3:64" x14ac:dyDescent="0.2">
      <c r="C1469" s="26"/>
      <c r="D1469" s="26"/>
      <c r="AA1469" s="141"/>
      <c r="AB1469" s="141"/>
      <c r="AC1469" s="141"/>
      <c r="AD1469" s="141"/>
      <c r="AE1469" s="141"/>
      <c r="AG1469" s="153"/>
      <c r="AN1469" s="141"/>
      <c r="AO1469" s="141"/>
      <c r="AP1469" s="141"/>
      <c r="AQ1469" s="141"/>
      <c r="AR1469" s="141"/>
      <c r="AS1469" s="141"/>
      <c r="AT1469" s="141"/>
      <c r="AU1469" s="141"/>
      <c r="AV1469" s="141"/>
    </row>
    <row r="1470" spans="3:64" x14ac:dyDescent="0.2">
      <c r="C1470" s="26"/>
      <c r="D1470" s="26"/>
      <c r="AA1470" s="141"/>
      <c r="AB1470" s="141"/>
      <c r="AC1470" s="141"/>
      <c r="AD1470" s="141"/>
      <c r="AE1470" s="141"/>
      <c r="AG1470" s="153"/>
      <c r="AN1470" s="141"/>
      <c r="AO1470" s="141"/>
      <c r="AP1470" s="141"/>
      <c r="AQ1470" s="141"/>
      <c r="AR1470" s="141"/>
      <c r="AS1470" s="141"/>
      <c r="AT1470" s="141"/>
      <c r="AU1470" s="141"/>
    </row>
    <row r="1471" spans="3:64" x14ac:dyDescent="0.2">
      <c r="C1471" s="26"/>
      <c r="D1471" s="26"/>
      <c r="AA1471" s="141"/>
      <c r="AB1471" s="141"/>
      <c r="AC1471" s="141"/>
      <c r="AD1471" s="141"/>
      <c r="AE1471" s="141"/>
      <c r="AG1471" s="153"/>
      <c r="AN1471" s="141"/>
      <c r="AO1471" s="141"/>
      <c r="AP1471" s="141"/>
      <c r="AQ1471" s="141"/>
      <c r="AR1471" s="141"/>
      <c r="AS1471" s="141"/>
      <c r="AT1471" s="141"/>
      <c r="AU1471" s="141"/>
    </row>
    <row r="1472" spans="3:64" x14ac:dyDescent="0.2">
      <c r="C1472" s="26"/>
      <c r="D1472" s="26"/>
      <c r="AA1472" s="141"/>
      <c r="AB1472" s="141"/>
      <c r="AC1472" s="141"/>
      <c r="AD1472" s="141"/>
      <c r="AE1472" s="141"/>
      <c r="AG1472" s="153"/>
      <c r="AN1472" s="141"/>
      <c r="AO1472" s="141"/>
      <c r="AP1472" s="141"/>
      <c r="AQ1472" s="141"/>
      <c r="AR1472" s="141"/>
      <c r="AS1472" s="141"/>
      <c r="AT1472" s="141"/>
      <c r="AU1472" s="141"/>
      <c r="AV1472" s="141"/>
    </row>
    <row r="1473" spans="3:64" x14ac:dyDescent="0.2">
      <c r="C1473" s="26"/>
      <c r="D1473" s="26"/>
      <c r="AA1473" s="141"/>
      <c r="AB1473" s="141"/>
      <c r="AC1473" s="141"/>
      <c r="AD1473" s="141"/>
      <c r="AE1473" s="141"/>
      <c r="AG1473" s="153"/>
      <c r="AN1473" s="141"/>
      <c r="AO1473" s="141"/>
      <c r="AP1473" s="141"/>
      <c r="AQ1473" s="141"/>
      <c r="AR1473" s="141"/>
      <c r="AS1473" s="141"/>
      <c r="AT1473" s="141"/>
      <c r="AU1473" s="141"/>
      <c r="AV1473" s="141"/>
      <c r="AW1473" s="141"/>
      <c r="AX1473" s="141"/>
      <c r="AY1473" s="141"/>
      <c r="AZ1473" s="141"/>
      <c r="BA1473" s="141"/>
      <c r="BB1473" s="141"/>
      <c r="BC1473" s="141"/>
      <c r="BD1473" s="141"/>
      <c r="BE1473" s="141"/>
      <c r="BF1473" s="141"/>
      <c r="BG1473" s="141"/>
      <c r="BH1473" s="141"/>
      <c r="BI1473" s="141"/>
      <c r="BJ1473" s="141"/>
      <c r="BK1473" s="141"/>
      <c r="BL1473" s="141"/>
    </row>
    <row r="1474" spans="3:64" x14ac:dyDescent="0.2">
      <c r="C1474" s="26"/>
      <c r="D1474" s="26"/>
      <c r="AA1474" s="141"/>
      <c r="AB1474" s="141"/>
      <c r="AC1474" s="141"/>
      <c r="AD1474" s="141"/>
      <c r="AE1474" s="141"/>
      <c r="AG1474" s="153"/>
      <c r="AN1474" s="141"/>
      <c r="AO1474" s="141"/>
      <c r="AP1474" s="141"/>
      <c r="AQ1474" s="141"/>
      <c r="AR1474" s="141"/>
      <c r="AS1474" s="141"/>
      <c r="AT1474" s="141"/>
      <c r="AU1474" s="141"/>
      <c r="AV1474" s="141"/>
      <c r="AW1474" s="141"/>
      <c r="AX1474" s="141"/>
      <c r="AY1474" s="141"/>
      <c r="AZ1474" s="141"/>
      <c r="BA1474" s="141"/>
      <c r="BB1474" s="141"/>
      <c r="BC1474" s="141"/>
      <c r="BD1474" s="141"/>
      <c r="BE1474" s="141"/>
      <c r="BF1474" s="141"/>
      <c r="BG1474" s="141"/>
      <c r="BH1474" s="141"/>
      <c r="BI1474" s="141"/>
      <c r="BJ1474" s="141"/>
      <c r="BK1474" s="141"/>
      <c r="BL1474" s="141"/>
    </row>
    <row r="1475" spans="3:64" x14ac:dyDescent="0.2">
      <c r="C1475" s="26"/>
      <c r="D1475" s="26"/>
      <c r="AA1475" s="141"/>
      <c r="AB1475" s="141"/>
      <c r="AC1475" s="141"/>
      <c r="AD1475" s="141"/>
      <c r="AE1475" s="141"/>
      <c r="AG1475" s="153"/>
      <c r="AN1475" s="141"/>
      <c r="AO1475" s="141"/>
      <c r="AP1475" s="141"/>
      <c r="AQ1475" s="141"/>
      <c r="AR1475" s="141"/>
      <c r="AS1475" s="141"/>
      <c r="AT1475" s="141"/>
      <c r="AU1475" s="141"/>
    </row>
    <row r="1476" spans="3:64" x14ac:dyDescent="0.2">
      <c r="C1476" s="26"/>
      <c r="D1476" s="26"/>
      <c r="AA1476" s="141"/>
      <c r="AB1476" s="141"/>
      <c r="AC1476" s="141"/>
      <c r="AD1476" s="141"/>
      <c r="AE1476" s="141"/>
      <c r="AG1476" s="153"/>
      <c r="AN1476" s="141"/>
      <c r="AO1476" s="141"/>
      <c r="AP1476" s="141"/>
      <c r="AQ1476" s="141"/>
      <c r="AR1476" s="141"/>
      <c r="AS1476" s="141"/>
      <c r="AT1476" s="141"/>
      <c r="AU1476" s="141"/>
      <c r="AV1476" s="141"/>
      <c r="AX1476" s="141"/>
    </row>
    <row r="1477" spans="3:64" x14ac:dyDescent="0.2">
      <c r="C1477" s="26"/>
      <c r="D1477" s="26"/>
      <c r="AA1477" s="141"/>
      <c r="AB1477" s="141"/>
      <c r="AC1477" s="141"/>
      <c r="AD1477" s="141"/>
      <c r="AE1477" s="141"/>
      <c r="AG1477" s="153"/>
      <c r="AN1477" s="141"/>
      <c r="AO1477" s="141"/>
      <c r="AP1477" s="141"/>
      <c r="AQ1477" s="141"/>
      <c r="AR1477" s="141"/>
      <c r="AS1477" s="141"/>
      <c r="AT1477" s="141"/>
      <c r="AU1477" s="141"/>
      <c r="AV1477" s="141"/>
    </row>
    <row r="1478" spans="3:64" x14ac:dyDescent="0.2">
      <c r="C1478" s="26"/>
      <c r="D1478" s="26"/>
      <c r="AA1478" s="141"/>
      <c r="AB1478" s="141"/>
      <c r="AC1478" s="141"/>
      <c r="AD1478" s="141"/>
      <c r="AE1478" s="141"/>
      <c r="AG1478" s="153"/>
      <c r="AN1478" s="141"/>
      <c r="AO1478" s="141"/>
      <c r="AP1478" s="141"/>
      <c r="AQ1478" s="141"/>
      <c r="AR1478" s="141"/>
      <c r="AS1478" s="141"/>
      <c r="AT1478" s="141"/>
      <c r="AU1478" s="141"/>
    </row>
    <row r="1479" spans="3:64" x14ac:dyDescent="0.2">
      <c r="C1479" s="26"/>
      <c r="D1479" s="26"/>
      <c r="AA1479" s="141"/>
      <c r="AB1479" s="141"/>
      <c r="AC1479" s="141"/>
      <c r="AD1479" s="141"/>
      <c r="AE1479" s="141"/>
      <c r="AG1479" s="153"/>
      <c r="AN1479" s="141"/>
      <c r="AO1479" s="141"/>
      <c r="AP1479" s="141"/>
      <c r="AQ1479" s="141"/>
      <c r="AR1479" s="141"/>
      <c r="AS1479" s="141"/>
      <c r="AT1479" s="141"/>
      <c r="AU1479" s="141"/>
    </row>
    <row r="1480" spans="3:64" x14ac:dyDescent="0.2">
      <c r="C1480" s="26"/>
      <c r="D1480" s="26"/>
      <c r="AA1480" s="141"/>
      <c r="AB1480" s="141"/>
      <c r="AC1480" s="141"/>
      <c r="AD1480" s="141"/>
      <c r="AE1480" s="141"/>
      <c r="AG1480" s="153"/>
      <c r="AN1480" s="141"/>
      <c r="AO1480" s="141"/>
      <c r="AP1480" s="141"/>
      <c r="AQ1480" s="141"/>
      <c r="AR1480" s="141"/>
      <c r="AS1480" s="141"/>
      <c r="AT1480" s="141"/>
      <c r="AU1480" s="141"/>
    </row>
    <row r="1481" spans="3:64" x14ac:dyDescent="0.2">
      <c r="C1481" s="26"/>
      <c r="D1481" s="26"/>
      <c r="AA1481" s="141"/>
      <c r="AB1481" s="141"/>
      <c r="AC1481" s="141"/>
      <c r="AD1481" s="141"/>
      <c r="AE1481" s="141"/>
      <c r="AG1481" s="153"/>
      <c r="AN1481" s="141"/>
      <c r="AO1481" s="141"/>
      <c r="AP1481" s="141"/>
      <c r="AQ1481" s="141"/>
      <c r="AR1481" s="141"/>
      <c r="AS1481" s="141"/>
      <c r="AT1481" s="141"/>
      <c r="AU1481" s="141"/>
    </row>
    <row r="1482" spans="3:64" x14ac:dyDescent="0.2">
      <c r="C1482" s="26"/>
      <c r="D1482" s="26"/>
      <c r="AA1482" s="141"/>
      <c r="AB1482" s="141"/>
      <c r="AC1482" s="141"/>
      <c r="AD1482" s="141"/>
      <c r="AE1482" s="141"/>
      <c r="AG1482" s="153"/>
      <c r="AN1482" s="141"/>
      <c r="AO1482" s="141"/>
      <c r="AP1482" s="141"/>
      <c r="AQ1482" s="141"/>
      <c r="AR1482" s="141"/>
      <c r="AS1482" s="141"/>
      <c r="AT1482" s="141"/>
      <c r="AU1482" s="141"/>
      <c r="AV1482" s="141"/>
      <c r="AW1482" s="141"/>
      <c r="AX1482" s="141"/>
      <c r="AY1482" s="141"/>
      <c r="AZ1482" s="141"/>
      <c r="BA1482" s="141"/>
      <c r="BB1482" s="141"/>
      <c r="BC1482" s="141"/>
      <c r="BD1482" s="141"/>
      <c r="BE1482" s="141"/>
      <c r="BF1482" s="141"/>
      <c r="BG1482" s="141"/>
      <c r="BH1482" s="141"/>
      <c r="BI1482" s="141"/>
      <c r="BJ1482" s="141"/>
      <c r="BK1482" s="141"/>
      <c r="BL1482" s="141"/>
    </row>
    <row r="1483" spans="3:64" x14ac:dyDescent="0.2">
      <c r="C1483" s="26"/>
      <c r="D1483" s="26"/>
      <c r="AA1483" s="141"/>
      <c r="AB1483" s="141"/>
      <c r="AC1483" s="141"/>
      <c r="AD1483" s="141"/>
      <c r="AE1483" s="141"/>
      <c r="AG1483" s="153"/>
      <c r="AN1483" s="141"/>
      <c r="AO1483" s="141"/>
      <c r="AP1483" s="141"/>
      <c r="AQ1483" s="141"/>
      <c r="AR1483" s="141"/>
      <c r="AS1483" s="141"/>
      <c r="AT1483" s="141"/>
      <c r="AU1483" s="141"/>
    </row>
    <row r="1484" spans="3:64" x14ac:dyDescent="0.2">
      <c r="C1484" s="26"/>
      <c r="D1484" s="26"/>
      <c r="AA1484" s="141"/>
      <c r="AB1484" s="141"/>
      <c r="AC1484" s="141"/>
      <c r="AD1484" s="141"/>
      <c r="AE1484" s="141"/>
      <c r="AG1484" s="153"/>
      <c r="AN1484" s="141"/>
      <c r="AO1484" s="141"/>
      <c r="AP1484" s="141"/>
      <c r="AQ1484" s="141"/>
      <c r="AR1484" s="141"/>
      <c r="AS1484" s="141"/>
      <c r="AT1484" s="141"/>
      <c r="AU1484" s="141"/>
      <c r="AV1484" s="141"/>
      <c r="AW1484" s="141"/>
      <c r="AX1484" s="141"/>
      <c r="AY1484" s="141"/>
      <c r="AZ1484" s="141"/>
      <c r="BA1484" s="141"/>
      <c r="BB1484" s="141"/>
      <c r="BC1484" s="141"/>
      <c r="BD1484" s="141"/>
      <c r="BE1484" s="141"/>
      <c r="BF1484" s="141"/>
      <c r="BG1484" s="141"/>
      <c r="BH1484" s="141"/>
      <c r="BI1484" s="141"/>
      <c r="BJ1484" s="141"/>
      <c r="BK1484" s="141"/>
      <c r="BL1484" s="141"/>
    </row>
    <row r="1485" spans="3:64" x14ac:dyDescent="0.2">
      <c r="C1485" s="26"/>
      <c r="D1485" s="26"/>
      <c r="AA1485" s="141"/>
      <c r="AB1485" s="141"/>
      <c r="AC1485" s="141"/>
      <c r="AD1485" s="141"/>
      <c r="AE1485" s="141"/>
      <c r="AG1485" s="153"/>
      <c r="AN1485" s="141"/>
      <c r="AO1485" s="141"/>
      <c r="AP1485" s="141"/>
      <c r="AQ1485" s="141"/>
      <c r="AR1485" s="141"/>
      <c r="AS1485" s="141"/>
      <c r="AT1485" s="141"/>
      <c r="AU1485" s="141"/>
      <c r="AV1485" s="141"/>
      <c r="AX1485" s="141"/>
    </row>
    <row r="1486" spans="3:64" x14ac:dyDescent="0.2">
      <c r="C1486" s="26"/>
      <c r="D1486" s="26"/>
      <c r="AA1486" s="141"/>
      <c r="AB1486" s="141"/>
      <c r="AC1486" s="141"/>
      <c r="AD1486" s="141"/>
      <c r="AE1486" s="141"/>
      <c r="AG1486" s="153"/>
      <c r="AN1486" s="141"/>
      <c r="AO1486" s="141"/>
      <c r="AP1486" s="141"/>
      <c r="AQ1486" s="141"/>
      <c r="AR1486" s="141"/>
      <c r="AS1486" s="141"/>
      <c r="AT1486" s="141"/>
      <c r="AU1486" s="141"/>
      <c r="AV1486" s="141"/>
    </row>
    <row r="1487" spans="3:64" x14ac:dyDescent="0.2">
      <c r="C1487" s="26"/>
      <c r="D1487" s="26"/>
      <c r="AA1487" s="141"/>
      <c r="AB1487" s="141"/>
      <c r="AC1487" s="141"/>
      <c r="AD1487" s="141"/>
      <c r="AE1487" s="141"/>
      <c r="AG1487" s="153"/>
      <c r="AN1487" s="141"/>
      <c r="AO1487" s="141"/>
      <c r="AP1487" s="141"/>
      <c r="AQ1487" s="141"/>
      <c r="AR1487" s="141"/>
      <c r="AS1487" s="141"/>
      <c r="AT1487" s="141"/>
      <c r="AU1487" s="141"/>
      <c r="AV1487" s="141"/>
    </row>
    <row r="1488" spans="3:64" x14ac:dyDescent="0.2">
      <c r="C1488" s="26"/>
      <c r="D1488" s="26"/>
      <c r="AA1488" s="141"/>
      <c r="AB1488" s="141"/>
      <c r="AC1488" s="141"/>
      <c r="AD1488" s="141"/>
      <c r="AE1488" s="141"/>
      <c r="AG1488" s="153"/>
      <c r="AN1488" s="141"/>
      <c r="AO1488" s="141"/>
      <c r="AP1488" s="141"/>
      <c r="AQ1488" s="141"/>
      <c r="AR1488" s="141"/>
      <c r="AS1488" s="141"/>
      <c r="AT1488" s="141"/>
      <c r="AU1488" s="141"/>
      <c r="AV1488" s="141"/>
      <c r="AX1488" s="141"/>
    </row>
    <row r="1489" spans="3:64" x14ac:dyDescent="0.2">
      <c r="C1489" s="26"/>
      <c r="D1489" s="26"/>
      <c r="AA1489" s="141"/>
      <c r="AB1489" s="141"/>
      <c r="AC1489" s="141"/>
      <c r="AD1489" s="141"/>
      <c r="AE1489" s="141"/>
      <c r="AG1489" s="153"/>
      <c r="AN1489" s="141"/>
      <c r="AO1489" s="141"/>
      <c r="AP1489" s="141"/>
      <c r="AQ1489" s="141"/>
      <c r="AR1489" s="141"/>
      <c r="AS1489" s="141"/>
      <c r="AT1489" s="141"/>
      <c r="AU1489" s="141"/>
      <c r="AV1489" s="141"/>
      <c r="AW1489" s="141"/>
      <c r="AX1489" s="141"/>
      <c r="AY1489" s="141"/>
      <c r="AZ1489" s="141"/>
      <c r="BA1489" s="141"/>
      <c r="BB1489" s="141"/>
      <c r="BC1489" s="141"/>
      <c r="BD1489" s="141"/>
      <c r="BE1489" s="141"/>
      <c r="BF1489" s="141"/>
      <c r="BG1489" s="141"/>
      <c r="BH1489" s="141"/>
      <c r="BI1489" s="141"/>
      <c r="BJ1489" s="141"/>
      <c r="BK1489" s="141"/>
      <c r="BL1489" s="141"/>
    </row>
    <row r="1490" spans="3:64" x14ac:dyDescent="0.2">
      <c r="C1490" s="26"/>
      <c r="D1490" s="26"/>
      <c r="AA1490" s="141"/>
      <c r="AB1490" s="141"/>
      <c r="AC1490" s="141"/>
      <c r="AD1490" s="141"/>
      <c r="AE1490" s="141"/>
      <c r="AG1490" s="153"/>
      <c r="AN1490" s="141"/>
      <c r="AO1490" s="141"/>
      <c r="AP1490" s="141"/>
      <c r="AQ1490" s="141"/>
      <c r="AR1490" s="141"/>
      <c r="AS1490" s="141"/>
      <c r="AT1490" s="141"/>
      <c r="AU1490" s="141"/>
      <c r="AV1490" s="141"/>
    </row>
    <row r="1491" spans="3:64" x14ac:dyDescent="0.2">
      <c r="C1491" s="26"/>
      <c r="D1491" s="26"/>
      <c r="AA1491" s="141"/>
      <c r="AB1491" s="141"/>
      <c r="AC1491" s="141"/>
      <c r="AD1491" s="141"/>
      <c r="AE1491" s="141"/>
      <c r="AG1491" s="153"/>
      <c r="AN1491" s="141"/>
      <c r="AO1491" s="141"/>
      <c r="AP1491" s="141"/>
      <c r="AQ1491" s="141"/>
      <c r="AR1491" s="141"/>
      <c r="AS1491" s="141"/>
      <c r="AT1491" s="141"/>
      <c r="AU1491" s="141"/>
      <c r="AV1491" s="141"/>
      <c r="AX1491" s="141"/>
    </row>
    <row r="1492" spans="3:64" x14ac:dyDescent="0.2">
      <c r="C1492" s="26"/>
      <c r="D1492" s="26"/>
      <c r="AA1492" s="141"/>
      <c r="AB1492" s="141"/>
      <c r="AC1492" s="141"/>
      <c r="AD1492" s="141"/>
      <c r="AE1492" s="141"/>
      <c r="AG1492" s="153"/>
      <c r="AN1492" s="141"/>
      <c r="AO1492" s="141"/>
      <c r="AP1492" s="141"/>
      <c r="AQ1492" s="141"/>
      <c r="AR1492" s="141"/>
      <c r="AS1492" s="141"/>
      <c r="AT1492" s="141"/>
      <c r="AU1492" s="141"/>
      <c r="AV1492" s="141"/>
      <c r="AW1492" s="141"/>
      <c r="AX1492" s="141"/>
      <c r="AY1492" s="141"/>
      <c r="AZ1492" s="141"/>
      <c r="BA1492" s="141"/>
      <c r="BB1492" s="141"/>
      <c r="BC1492" s="141"/>
      <c r="BD1492" s="141"/>
      <c r="BE1492" s="141"/>
      <c r="BF1492" s="141"/>
      <c r="BG1492" s="141"/>
      <c r="BH1492" s="141"/>
      <c r="BI1492" s="141"/>
      <c r="BJ1492" s="141"/>
      <c r="BK1492" s="141"/>
      <c r="BL1492" s="141"/>
    </row>
    <row r="1493" spans="3:64" x14ac:dyDescent="0.2">
      <c r="C1493" s="26"/>
      <c r="D1493" s="26"/>
      <c r="AA1493" s="141"/>
      <c r="AB1493" s="141"/>
      <c r="AC1493" s="141"/>
      <c r="AD1493" s="141"/>
      <c r="AE1493" s="141"/>
      <c r="AG1493" s="153"/>
      <c r="AN1493" s="141"/>
      <c r="AO1493" s="141"/>
      <c r="AP1493" s="141"/>
      <c r="AQ1493" s="141"/>
      <c r="AR1493" s="141"/>
      <c r="AS1493" s="141"/>
      <c r="AT1493" s="141"/>
      <c r="AU1493" s="141"/>
      <c r="AV1493" s="141"/>
    </row>
    <row r="1494" spans="3:64" x14ac:dyDescent="0.2">
      <c r="C1494" s="26"/>
      <c r="D1494" s="26"/>
      <c r="AA1494" s="141"/>
      <c r="AB1494" s="141"/>
      <c r="AC1494" s="141"/>
      <c r="AD1494" s="141"/>
      <c r="AE1494" s="141"/>
      <c r="AG1494" s="153"/>
      <c r="AN1494" s="141"/>
      <c r="AO1494" s="141"/>
      <c r="AP1494" s="141"/>
      <c r="AQ1494" s="141"/>
      <c r="AR1494" s="141"/>
      <c r="AS1494" s="141"/>
      <c r="AT1494" s="141"/>
      <c r="AU1494" s="141"/>
      <c r="AV1494" s="141"/>
    </row>
    <row r="1495" spans="3:64" x14ac:dyDescent="0.2">
      <c r="C1495" s="26"/>
      <c r="D1495" s="26"/>
      <c r="AA1495" s="141"/>
      <c r="AB1495" s="141"/>
      <c r="AC1495" s="141"/>
      <c r="AD1495" s="141"/>
      <c r="AE1495" s="141"/>
      <c r="AG1495" s="153"/>
      <c r="AN1495" s="141"/>
      <c r="AO1495" s="141"/>
      <c r="AP1495" s="141"/>
      <c r="AQ1495" s="141"/>
      <c r="AR1495" s="141"/>
      <c r="AS1495" s="141"/>
      <c r="AT1495" s="141"/>
      <c r="AU1495" s="141"/>
      <c r="AV1495" s="141"/>
      <c r="AX1495" s="141"/>
      <c r="AY1495" s="141"/>
      <c r="AZ1495" s="141"/>
      <c r="BA1495" s="141"/>
      <c r="BB1495" s="141"/>
      <c r="BC1495" s="141"/>
      <c r="BD1495" s="141"/>
      <c r="BE1495" s="141"/>
      <c r="BF1495" s="141"/>
      <c r="BG1495" s="141"/>
      <c r="BH1495" s="141"/>
      <c r="BI1495" s="141"/>
      <c r="BJ1495" s="141"/>
      <c r="BK1495" s="141"/>
      <c r="BL1495" s="141"/>
    </row>
    <row r="1496" spans="3:64" x14ac:dyDescent="0.2">
      <c r="C1496" s="26"/>
      <c r="D1496" s="26"/>
      <c r="AA1496" s="141"/>
      <c r="AB1496" s="141"/>
      <c r="AC1496" s="141"/>
      <c r="AD1496" s="141"/>
      <c r="AE1496" s="141"/>
      <c r="AG1496" s="153"/>
      <c r="AN1496" s="141"/>
      <c r="AO1496" s="141"/>
      <c r="AP1496" s="141"/>
      <c r="AQ1496" s="141"/>
      <c r="AR1496" s="141"/>
      <c r="AS1496" s="141"/>
      <c r="AT1496" s="141"/>
      <c r="AU1496" s="141"/>
      <c r="AV1496" s="141"/>
    </row>
    <row r="1497" spans="3:64" x14ac:dyDescent="0.2">
      <c r="C1497" s="26"/>
      <c r="D1497" s="26"/>
      <c r="AA1497" s="141"/>
      <c r="AB1497" s="141"/>
      <c r="AC1497" s="141"/>
      <c r="AD1497" s="141"/>
      <c r="AE1497" s="141"/>
      <c r="AG1497" s="153"/>
      <c r="AN1497" s="141"/>
      <c r="AO1497" s="141"/>
      <c r="AP1497" s="141"/>
      <c r="AQ1497" s="141"/>
      <c r="AR1497" s="141"/>
      <c r="AS1497" s="141"/>
      <c r="AT1497" s="141"/>
      <c r="AU1497" s="141"/>
      <c r="AV1497" s="141"/>
      <c r="AX1497" s="141"/>
      <c r="AY1497" s="141"/>
      <c r="AZ1497" s="141"/>
      <c r="BA1497" s="141"/>
      <c r="BB1497" s="141"/>
      <c r="BC1497" s="141"/>
      <c r="BD1497" s="141"/>
      <c r="BE1497" s="141"/>
      <c r="BF1497" s="141"/>
      <c r="BG1497" s="141"/>
      <c r="BH1497" s="141"/>
      <c r="BI1497" s="141"/>
      <c r="BJ1497" s="141"/>
      <c r="BK1497" s="141"/>
      <c r="BL1497" s="141"/>
    </row>
    <row r="1498" spans="3:64" x14ac:dyDescent="0.2">
      <c r="C1498" s="26"/>
      <c r="D1498" s="26"/>
      <c r="AA1498" s="141"/>
      <c r="AB1498" s="141"/>
      <c r="AC1498" s="141"/>
      <c r="AD1498" s="141"/>
      <c r="AE1498" s="141"/>
      <c r="AG1498" s="153"/>
      <c r="AN1498" s="141"/>
      <c r="AO1498" s="141"/>
      <c r="AP1498" s="141"/>
      <c r="AQ1498" s="141"/>
      <c r="AR1498" s="141"/>
      <c r="AS1498" s="141"/>
      <c r="AT1498" s="141"/>
      <c r="AU1498" s="141"/>
    </row>
    <row r="1499" spans="3:64" x14ac:dyDescent="0.2">
      <c r="C1499" s="26"/>
      <c r="D1499" s="26"/>
      <c r="AA1499" s="141"/>
      <c r="AB1499" s="141"/>
      <c r="AC1499" s="141"/>
      <c r="AD1499" s="141"/>
      <c r="AE1499" s="141"/>
      <c r="AG1499" s="153"/>
      <c r="AN1499" s="141"/>
      <c r="AO1499" s="141"/>
      <c r="AP1499" s="141"/>
      <c r="AQ1499" s="141"/>
      <c r="AR1499" s="141"/>
      <c r="AS1499" s="141"/>
      <c r="AT1499" s="141"/>
      <c r="AU1499" s="141"/>
      <c r="AV1499" s="141"/>
      <c r="AX1499" s="141"/>
    </row>
    <row r="1500" spans="3:64" x14ac:dyDescent="0.2">
      <c r="C1500" s="26"/>
      <c r="D1500" s="26"/>
      <c r="AA1500" s="141"/>
      <c r="AB1500" s="141"/>
      <c r="AC1500" s="141"/>
      <c r="AD1500" s="141"/>
      <c r="AE1500" s="141"/>
      <c r="AG1500" s="153"/>
      <c r="AN1500" s="141"/>
      <c r="AO1500" s="141"/>
      <c r="AP1500" s="141"/>
      <c r="AQ1500" s="141"/>
      <c r="AR1500" s="141"/>
      <c r="AS1500" s="141"/>
      <c r="AT1500" s="141"/>
      <c r="AU1500" s="141"/>
    </row>
    <row r="1501" spans="3:64" x14ac:dyDescent="0.2">
      <c r="C1501" s="26"/>
      <c r="D1501" s="26"/>
      <c r="AA1501" s="141"/>
      <c r="AB1501" s="141"/>
      <c r="AC1501" s="141"/>
      <c r="AD1501" s="141"/>
      <c r="AE1501" s="141"/>
      <c r="AG1501" s="153"/>
      <c r="AN1501" s="141"/>
      <c r="AO1501" s="141"/>
      <c r="AP1501" s="141"/>
      <c r="AQ1501" s="141"/>
      <c r="AR1501" s="141"/>
      <c r="AS1501" s="141"/>
      <c r="AT1501" s="141"/>
      <c r="AU1501" s="141"/>
      <c r="AV1501" s="141"/>
    </row>
    <row r="1502" spans="3:64" x14ac:dyDescent="0.2">
      <c r="C1502" s="26"/>
      <c r="D1502" s="26"/>
      <c r="AA1502" s="141"/>
      <c r="AB1502" s="141"/>
      <c r="AC1502" s="141"/>
      <c r="AD1502" s="141"/>
      <c r="AE1502" s="141"/>
      <c r="AG1502" s="153"/>
      <c r="AN1502" s="141"/>
      <c r="AO1502" s="141"/>
      <c r="AP1502" s="141"/>
      <c r="AQ1502" s="141"/>
      <c r="AR1502" s="141"/>
      <c r="AS1502" s="141"/>
      <c r="AT1502" s="141"/>
      <c r="AU1502" s="141"/>
      <c r="AV1502" s="141"/>
      <c r="AW1502" s="141"/>
      <c r="AX1502" s="141"/>
      <c r="AY1502" s="141"/>
      <c r="AZ1502" s="141"/>
      <c r="BA1502" s="141"/>
      <c r="BB1502" s="141"/>
      <c r="BC1502" s="141"/>
      <c r="BD1502" s="141"/>
      <c r="BE1502" s="141"/>
      <c r="BF1502" s="141"/>
      <c r="BG1502" s="141"/>
      <c r="BH1502" s="141"/>
      <c r="BI1502" s="141"/>
      <c r="BJ1502" s="141"/>
      <c r="BK1502" s="141"/>
      <c r="BL1502" s="141"/>
    </row>
    <row r="1503" spans="3:64" x14ac:dyDescent="0.2">
      <c r="C1503" s="26"/>
      <c r="D1503" s="26"/>
      <c r="AA1503" s="141"/>
      <c r="AB1503" s="141"/>
      <c r="AC1503" s="141"/>
      <c r="AD1503" s="141"/>
      <c r="AE1503" s="141"/>
      <c r="AG1503" s="153"/>
      <c r="AN1503" s="141"/>
      <c r="AO1503" s="141"/>
      <c r="AP1503" s="141"/>
      <c r="AQ1503" s="141"/>
      <c r="AR1503" s="141"/>
      <c r="AS1503" s="141"/>
      <c r="AT1503" s="141"/>
      <c r="AU1503" s="141"/>
    </row>
    <row r="1504" spans="3:64" x14ac:dyDescent="0.2">
      <c r="C1504" s="26"/>
      <c r="D1504" s="26"/>
      <c r="AA1504" s="141"/>
      <c r="AB1504" s="141"/>
      <c r="AC1504" s="141"/>
      <c r="AD1504" s="141"/>
      <c r="AE1504" s="141"/>
      <c r="AG1504" s="153"/>
      <c r="AN1504" s="141"/>
      <c r="AO1504" s="141"/>
      <c r="AP1504" s="141"/>
      <c r="AQ1504" s="141"/>
      <c r="AR1504" s="141"/>
      <c r="AS1504" s="141"/>
      <c r="AT1504" s="141"/>
      <c r="AU1504" s="141"/>
      <c r="AV1504" s="141"/>
      <c r="AX1504" s="141"/>
    </row>
    <row r="1505" spans="3:64" x14ac:dyDescent="0.2">
      <c r="C1505" s="26"/>
      <c r="D1505" s="26"/>
      <c r="AA1505" s="141"/>
      <c r="AB1505" s="141"/>
      <c r="AC1505" s="141"/>
      <c r="AD1505" s="141"/>
      <c r="AE1505" s="141"/>
      <c r="AG1505" s="153"/>
      <c r="AN1505" s="141"/>
      <c r="AO1505" s="141"/>
      <c r="AP1505" s="141"/>
      <c r="AQ1505" s="141"/>
      <c r="AR1505" s="141"/>
      <c r="AS1505" s="141"/>
      <c r="AT1505" s="141"/>
      <c r="AU1505" s="141"/>
      <c r="AV1505" s="141"/>
      <c r="AW1505" s="141"/>
      <c r="AX1505" s="141"/>
      <c r="AY1505" s="141"/>
      <c r="AZ1505" s="141"/>
      <c r="BA1505" s="141"/>
      <c r="BB1505" s="141"/>
      <c r="BC1505" s="141"/>
      <c r="BD1505" s="141"/>
      <c r="BE1505" s="141"/>
      <c r="BF1505" s="141"/>
      <c r="BG1505" s="141"/>
      <c r="BH1505" s="141"/>
      <c r="BI1505" s="141"/>
      <c r="BJ1505" s="141"/>
      <c r="BK1505" s="141"/>
      <c r="BL1505" s="141"/>
    </row>
    <row r="1506" spans="3:64" x14ac:dyDescent="0.2">
      <c r="C1506" s="26"/>
      <c r="D1506" s="26"/>
      <c r="AA1506" s="141"/>
      <c r="AB1506" s="141"/>
      <c r="AC1506" s="141"/>
      <c r="AD1506" s="141"/>
      <c r="AE1506" s="141"/>
      <c r="AG1506" s="153"/>
      <c r="AN1506" s="141"/>
      <c r="AO1506" s="141"/>
      <c r="AP1506" s="141"/>
      <c r="AQ1506" s="141"/>
      <c r="AR1506" s="141"/>
      <c r="AS1506" s="141"/>
      <c r="AT1506" s="141"/>
      <c r="AU1506" s="141"/>
      <c r="AV1506" s="141"/>
      <c r="AW1506" s="141"/>
      <c r="AX1506" s="141"/>
      <c r="AY1506" s="141"/>
      <c r="AZ1506" s="141"/>
      <c r="BA1506" s="141"/>
      <c r="BB1506" s="141"/>
      <c r="BC1506" s="141"/>
      <c r="BD1506" s="141"/>
      <c r="BE1506" s="141"/>
      <c r="BF1506" s="141"/>
      <c r="BG1506" s="141"/>
      <c r="BH1506" s="141"/>
      <c r="BI1506" s="141"/>
      <c r="BJ1506" s="141"/>
      <c r="BK1506" s="141"/>
      <c r="BL1506" s="141"/>
    </row>
    <row r="1507" spans="3:64" x14ac:dyDescent="0.2">
      <c r="C1507" s="26"/>
      <c r="D1507" s="26"/>
      <c r="AA1507" s="141"/>
      <c r="AB1507" s="141"/>
      <c r="AC1507" s="141"/>
      <c r="AD1507" s="141"/>
      <c r="AE1507" s="141"/>
      <c r="AG1507" s="153"/>
      <c r="AN1507" s="141"/>
      <c r="AO1507" s="141"/>
      <c r="AP1507" s="141"/>
      <c r="AQ1507" s="141"/>
      <c r="AR1507" s="141"/>
      <c r="AS1507" s="141"/>
      <c r="AT1507" s="141"/>
      <c r="AU1507" s="141"/>
      <c r="AV1507" s="141"/>
      <c r="AW1507" s="141"/>
      <c r="AX1507" s="141"/>
      <c r="AY1507" s="141"/>
      <c r="AZ1507" s="141"/>
      <c r="BA1507" s="141"/>
      <c r="BB1507" s="141"/>
      <c r="BC1507" s="141"/>
      <c r="BD1507" s="141"/>
      <c r="BE1507" s="141"/>
      <c r="BF1507" s="141"/>
      <c r="BG1507" s="141"/>
      <c r="BH1507" s="141"/>
      <c r="BI1507" s="141"/>
      <c r="BJ1507" s="141"/>
      <c r="BK1507" s="141"/>
      <c r="BL1507" s="141"/>
    </row>
    <row r="1508" spans="3:64" x14ac:dyDescent="0.2">
      <c r="C1508" s="26"/>
      <c r="D1508" s="26"/>
      <c r="AA1508" s="141"/>
      <c r="AB1508" s="141"/>
      <c r="AC1508" s="141"/>
      <c r="AD1508" s="141"/>
      <c r="AE1508" s="141"/>
      <c r="AG1508" s="153"/>
      <c r="AN1508" s="141"/>
      <c r="AO1508" s="141"/>
      <c r="AP1508" s="141"/>
      <c r="AQ1508" s="141"/>
      <c r="AR1508" s="141"/>
      <c r="AS1508" s="141"/>
      <c r="AT1508" s="141"/>
      <c r="AU1508" s="141"/>
      <c r="AV1508" s="141"/>
    </row>
    <row r="1509" spans="3:64" x14ac:dyDescent="0.2">
      <c r="C1509" s="26"/>
      <c r="D1509" s="26"/>
      <c r="AA1509" s="141"/>
      <c r="AB1509" s="141"/>
      <c r="AC1509" s="141"/>
      <c r="AD1509" s="141"/>
      <c r="AE1509" s="141"/>
      <c r="AG1509" s="153"/>
      <c r="AN1509" s="141"/>
      <c r="AO1509" s="141"/>
      <c r="AP1509" s="141"/>
      <c r="AQ1509" s="141"/>
      <c r="AR1509" s="141"/>
      <c r="AS1509" s="141"/>
      <c r="AT1509" s="141"/>
      <c r="AU1509" s="141"/>
      <c r="AV1509" s="141"/>
    </row>
    <row r="1510" spans="3:64" x14ac:dyDescent="0.2">
      <c r="C1510" s="26"/>
      <c r="D1510" s="26"/>
      <c r="AA1510" s="141"/>
      <c r="AB1510" s="141"/>
      <c r="AC1510" s="141"/>
      <c r="AD1510" s="141"/>
      <c r="AE1510" s="141"/>
      <c r="AG1510" s="153"/>
      <c r="AN1510" s="141"/>
      <c r="AO1510" s="141"/>
      <c r="AP1510" s="141"/>
      <c r="AQ1510" s="141"/>
      <c r="AR1510" s="141"/>
      <c r="AS1510" s="141"/>
      <c r="AT1510" s="141"/>
      <c r="AU1510" s="141"/>
      <c r="AV1510" s="141"/>
      <c r="AX1510" s="141"/>
      <c r="AY1510" s="141"/>
      <c r="AZ1510" s="141"/>
      <c r="BA1510" s="141"/>
      <c r="BB1510" s="141"/>
      <c r="BC1510" s="141"/>
      <c r="BD1510" s="141"/>
      <c r="BE1510" s="141"/>
      <c r="BF1510" s="141"/>
      <c r="BG1510" s="141"/>
      <c r="BH1510" s="141"/>
      <c r="BI1510" s="141"/>
      <c r="BJ1510" s="141"/>
      <c r="BK1510" s="141"/>
      <c r="BL1510" s="141"/>
    </row>
    <row r="1511" spans="3:64" x14ac:dyDescent="0.2">
      <c r="C1511" s="26"/>
      <c r="D1511" s="26"/>
      <c r="AA1511" s="141"/>
      <c r="AB1511" s="141"/>
      <c r="AC1511" s="141"/>
      <c r="AD1511" s="141"/>
      <c r="AE1511" s="141"/>
      <c r="AG1511" s="153"/>
      <c r="AN1511" s="141"/>
      <c r="AO1511" s="141"/>
      <c r="AP1511" s="141"/>
      <c r="AQ1511" s="141"/>
      <c r="AR1511" s="141"/>
      <c r="AS1511" s="141"/>
      <c r="AT1511" s="141"/>
      <c r="AU1511" s="141"/>
      <c r="AV1511" s="141"/>
    </row>
    <row r="1512" spans="3:64" x14ac:dyDescent="0.2">
      <c r="C1512" s="26"/>
      <c r="D1512" s="26"/>
      <c r="AA1512" s="141"/>
      <c r="AB1512" s="141"/>
      <c r="AC1512" s="141"/>
      <c r="AD1512" s="141"/>
      <c r="AE1512" s="141"/>
      <c r="AG1512" s="153"/>
      <c r="AN1512" s="141"/>
      <c r="AO1512" s="141"/>
      <c r="AP1512" s="141"/>
      <c r="AQ1512" s="141"/>
      <c r="AR1512" s="141"/>
      <c r="AS1512" s="141"/>
      <c r="AT1512" s="141"/>
      <c r="AU1512" s="141"/>
      <c r="AV1512" s="141"/>
      <c r="AX1512" s="141"/>
      <c r="AY1512" s="141"/>
      <c r="AZ1512" s="141"/>
      <c r="BA1512" s="141"/>
      <c r="BB1512" s="141"/>
      <c r="BC1512" s="141"/>
      <c r="BD1512" s="141"/>
      <c r="BE1512" s="141"/>
      <c r="BF1512" s="141"/>
      <c r="BG1512" s="141"/>
      <c r="BH1512" s="141"/>
      <c r="BI1512" s="141"/>
      <c r="BJ1512" s="141"/>
      <c r="BK1512" s="141"/>
      <c r="BL1512" s="141"/>
    </row>
    <row r="1513" spans="3:64" x14ac:dyDescent="0.2">
      <c r="C1513" s="26"/>
      <c r="D1513" s="26"/>
      <c r="AA1513" s="141"/>
      <c r="AB1513" s="141"/>
      <c r="AC1513" s="141"/>
      <c r="AD1513" s="141"/>
      <c r="AE1513" s="141"/>
      <c r="AG1513" s="153"/>
      <c r="AN1513" s="141"/>
      <c r="AO1513" s="141"/>
      <c r="AP1513" s="141"/>
      <c r="AQ1513" s="141"/>
      <c r="AR1513" s="141"/>
      <c r="AS1513" s="141"/>
      <c r="AT1513" s="141"/>
      <c r="AU1513" s="141"/>
      <c r="AV1513" s="141"/>
    </row>
    <row r="1514" spans="3:64" x14ac:dyDescent="0.2">
      <c r="C1514" s="26"/>
      <c r="D1514" s="26"/>
      <c r="AA1514" s="141"/>
      <c r="AB1514" s="141"/>
      <c r="AC1514" s="141"/>
      <c r="AD1514" s="141"/>
      <c r="AE1514" s="141"/>
      <c r="AG1514" s="153"/>
      <c r="AN1514" s="141"/>
      <c r="AO1514" s="141"/>
      <c r="AP1514" s="141"/>
      <c r="AQ1514" s="141"/>
      <c r="AR1514" s="141"/>
      <c r="AS1514" s="141"/>
      <c r="AT1514" s="141"/>
      <c r="AU1514" s="141"/>
      <c r="AV1514" s="141"/>
    </row>
    <row r="1515" spans="3:64" x14ac:dyDescent="0.2">
      <c r="C1515" s="26"/>
      <c r="D1515" s="26"/>
      <c r="AA1515" s="141"/>
      <c r="AB1515" s="141"/>
      <c r="AC1515" s="141"/>
      <c r="AD1515" s="141"/>
      <c r="AE1515" s="141"/>
      <c r="AG1515" s="153"/>
      <c r="AN1515" s="141"/>
      <c r="AO1515" s="141"/>
      <c r="AP1515" s="141"/>
      <c r="AQ1515" s="141"/>
      <c r="AR1515" s="141"/>
      <c r="AS1515" s="141"/>
      <c r="AT1515" s="141"/>
      <c r="AU1515" s="141"/>
      <c r="AV1515" s="141"/>
      <c r="AX1515" s="141"/>
    </row>
    <row r="1516" spans="3:64" x14ac:dyDescent="0.2">
      <c r="C1516" s="26"/>
      <c r="D1516" s="26"/>
      <c r="AA1516" s="141"/>
      <c r="AB1516" s="141"/>
      <c r="AC1516" s="141"/>
      <c r="AD1516" s="141"/>
      <c r="AE1516" s="141"/>
      <c r="AG1516" s="153"/>
      <c r="AN1516" s="141"/>
      <c r="AO1516" s="141"/>
      <c r="AP1516" s="141"/>
      <c r="AQ1516" s="141"/>
      <c r="AR1516" s="141"/>
      <c r="AS1516" s="141"/>
      <c r="AT1516" s="141"/>
      <c r="AU1516" s="141"/>
      <c r="AV1516" s="141"/>
    </row>
    <row r="1517" spans="3:64" x14ac:dyDescent="0.2">
      <c r="C1517" s="26"/>
      <c r="D1517" s="26"/>
      <c r="AA1517" s="141"/>
      <c r="AB1517" s="141"/>
      <c r="AC1517" s="141"/>
      <c r="AD1517" s="141"/>
      <c r="AE1517" s="141"/>
      <c r="AG1517" s="153"/>
      <c r="AN1517" s="141"/>
      <c r="AO1517" s="141"/>
      <c r="AP1517" s="141"/>
      <c r="AQ1517" s="141"/>
      <c r="AR1517" s="141"/>
      <c r="AS1517" s="141"/>
      <c r="AT1517" s="141"/>
      <c r="AU1517" s="141"/>
      <c r="AV1517" s="141"/>
      <c r="AX1517" s="141"/>
    </row>
    <row r="1518" spans="3:64" x14ac:dyDescent="0.2">
      <c r="C1518" s="26"/>
      <c r="D1518" s="26"/>
      <c r="AA1518" s="141"/>
      <c r="AB1518" s="141"/>
      <c r="AC1518" s="141"/>
      <c r="AD1518" s="141"/>
      <c r="AE1518" s="141"/>
      <c r="AG1518" s="153"/>
      <c r="AN1518" s="141"/>
      <c r="AO1518" s="141"/>
      <c r="AP1518" s="141"/>
      <c r="AQ1518" s="141"/>
      <c r="AR1518" s="141"/>
      <c r="AS1518" s="141"/>
      <c r="AT1518" s="141"/>
      <c r="AU1518" s="141"/>
      <c r="AV1518" s="141"/>
    </row>
    <row r="1519" spans="3:64" x14ac:dyDescent="0.2">
      <c r="C1519" s="26"/>
      <c r="D1519" s="26"/>
      <c r="AA1519" s="141"/>
      <c r="AB1519" s="141"/>
      <c r="AC1519" s="141"/>
      <c r="AD1519" s="141"/>
      <c r="AE1519" s="141"/>
      <c r="AG1519" s="153"/>
      <c r="AN1519" s="141"/>
      <c r="AO1519" s="141"/>
      <c r="AP1519" s="141"/>
      <c r="AQ1519" s="141"/>
      <c r="AR1519" s="141"/>
      <c r="AS1519" s="141"/>
      <c r="AT1519" s="141"/>
      <c r="AU1519" s="141"/>
      <c r="AV1519" s="141"/>
    </row>
    <row r="1520" spans="3:64" x14ac:dyDescent="0.2">
      <c r="C1520" s="26"/>
      <c r="D1520" s="26"/>
      <c r="AA1520" s="141"/>
      <c r="AB1520" s="141"/>
      <c r="AC1520" s="141"/>
      <c r="AD1520" s="141"/>
      <c r="AE1520" s="141"/>
      <c r="AG1520" s="153"/>
      <c r="AN1520" s="141"/>
      <c r="AO1520" s="141"/>
      <c r="AP1520" s="141"/>
      <c r="AQ1520" s="141"/>
      <c r="AR1520" s="141"/>
      <c r="AS1520" s="141"/>
      <c r="AT1520" s="141"/>
      <c r="AU1520" s="141"/>
      <c r="AV1520" s="141"/>
    </row>
    <row r="1521" spans="3:64" x14ac:dyDescent="0.2">
      <c r="C1521" s="26"/>
      <c r="D1521" s="26"/>
      <c r="AA1521" s="141"/>
      <c r="AB1521" s="141"/>
      <c r="AC1521" s="141"/>
      <c r="AD1521" s="141"/>
      <c r="AE1521" s="141"/>
      <c r="AG1521" s="153"/>
      <c r="AN1521" s="141"/>
      <c r="AO1521" s="141"/>
      <c r="AP1521" s="141"/>
      <c r="AQ1521" s="141"/>
      <c r="AR1521" s="141"/>
      <c r="AS1521" s="141"/>
      <c r="AT1521" s="141"/>
      <c r="AU1521" s="141"/>
    </row>
    <row r="1522" spans="3:64" x14ac:dyDescent="0.2">
      <c r="C1522" s="26"/>
      <c r="D1522" s="26"/>
      <c r="AA1522" s="141"/>
      <c r="AB1522" s="141"/>
      <c r="AC1522" s="141"/>
      <c r="AD1522" s="141"/>
      <c r="AE1522" s="141"/>
      <c r="AG1522" s="153"/>
      <c r="AN1522" s="141"/>
      <c r="AO1522" s="141"/>
      <c r="AP1522" s="141"/>
      <c r="AQ1522" s="141"/>
      <c r="AR1522" s="141"/>
      <c r="AS1522" s="141"/>
      <c r="AT1522" s="141"/>
      <c r="AU1522" s="141"/>
      <c r="AV1522" s="141"/>
    </row>
    <row r="1523" spans="3:64" x14ac:dyDescent="0.2">
      <c r="C1523" s="26"/>
      <c r="D1523" s="26"/>
      <c r="AA1523" s="141"/>
      <c r="AB1523" s="141"/>
      <c r="AC1523" s="141"/>
      <c r="AD1523" s="141"/>
      <c r="AE1523" s="141"/>
      <c r="AG1523" s="153"/>
      <c r="AN1523" s="141"/>
      <c r="AO1523" s="141"/>
      <c r="AP1523" s="141"/>
      <c r="AQ1523" s="141"/>
      <c r="AR1523" s="141"/>
      <c r="AS1523" s="141"/>
      <c r="AT1523" s="141"/>
      <c r="AU1523" s="141"/>
      <c r="AV1523" s="141"/>
      <c r="AW1523" s="141"/>
      <c r="AX1523" s="141"/>
      <c r="AY1523" s="141"/>
      <c r="AZ1523" s="141"/>
      <c r="BA1523" s="141"/>
      <c r="BB1523" s="141"/>
      <c r="BC1523" s="141"/>
      <c r="BD1523" s="141"/>
      <c r="BE1523" s="141"/>
      <c r="BF1523" s="141"/>
      <c r="BG1523" s="141"/>
      <c r="BH1523" s="141"/>
      <c r="BI1523" s="141"/>
      <c r="BJ1523" s="141"/>
      <c r="BK1523" s="141"/>
      <c r="BL1523" s="141"/>
    </row>
    <row r="1524" spans="3:64" x14ac:dyDescent="0.2">
      <c r="C1524" s="26"/>
      <c r="D1524" s="26"/>
      <c r="AA1524" s="141"/>
      <c r="AB1524" s="141"/>
      <c r="AC1524" s="141"/>
      <c r="AD1524" s="141"/>
      <c r="AE1524" s="141"/>
      <c r="AG1524" s="153"/>
      <c r="AN1524" s="141"/>
      <c r="AO1524" s="141"/>
      <c r="AP1524" s="141"/>
      <c r="AQ1524" s="141"/>
      <c r="AR1524" s="141"/>
      <c r="AS1524" s="141"/>
      <c r="AT1524" s="141"/>
      <c r="AU1524" s="141"/>
    </row>
    <row r="1525" spans="3:64" x14ac:dyDescent="0.2">
      <c r="C1525" s="26"/>
      <c r="D1525" s="26"/>
      <c r="AA1525" s="141"/>
      <c r="AB1525" s="141"/>
      <c r="AC1525" s="141"/>
      <c r="AD1525" s="141"/>
      <c r="AE1525" s="141"/>
      <c r="AG1525" s="153"/>
      <c r="AN1525" s="141"/>
      <c r="AO1525" s="141"/>
      <c r="AP1525" s="141"/>
      <c r="AQ1525" s="141"/>
      <c r="AR1525" s="141"/>
      <c r="AS1525" s="141"/>
      <c r="AT1525" s="141"/>
      <c r="AU1525" s="141"/>
    </row>
    <row r="1526" spans="3:64" x14ac:dyDescent="0.2">
      <c r="C1526" s="26"/>
      <c r="D1526" s="26"/>
      <c r="AA1526" s="141"/>
      <c r="AB1526" s="141"/>
      <c r="AC1526" s="141"/>
      <c r="AD1526" s="141"/>
      <c r="AE1526" s="141"/>
      <c r="AG1526" s="153"/>
      <c r="AN1526" s="141"/>
      <c r="AO1526" s="141"/>
      <c r="AP1526" s="141"/>
      <c r="AQ1526" s="141"/>
      <c r="AR1526" s="141"/>
      <c r="AS1526" s="141"/>
      <c r="AT1526" s="141"/>
      <c r="AU1526" s="141"/>
    </row>
    <row r="1527" spans="3:64" x14ac:dyDescent="0.2">
      <c r="C1527" s="26"/>
      <c r="D1527" s="26"/>
      <c r="AA1527" s="141"/>
      <c r="AB1527" s="141"/>
      <c r="AC1527" s="141"/>
      <c r="AD1527" s="141"/>
      <c r="AE1527" s="141"/>
      <c r="AG1527" s="153"/>
      <c r="AN1527" s="141"/>
      <c r="AO1527" s="141"/>
      <c r="AP1527" s="141"/>
      <c r="AQ1527" s="141"/>
      <c r="AR1527" s="141"/>
      <c r="AS1527" s="141"/>
      <c r="AT1527" s="141"/>
      <c r="AU1527" s="141"/>
      <c r="AV1527" s="141"/>
    </row>
    <row r="1528" spans="3:64" x14ac:dyDescent="0.2">
      <c r="C1528" s="26"/>
      <c r="D1528" s="26"/>
      <c r="AA1528" s="141"/>
      <c r="AB1528" s="141"/>
      <c r="AC1528" s="141"/>
      <c r="AD1528" s="141"/>
      <c r="AE1528" s="141"/>
      <c r="AG1528" s="153"/>
      <c r="AN1528" s="141"/>
      <c r="AO1528" s="141"/>
      <c r="AP1528" s="141"/>
      <c r="AQ1528" s="141"/>
      <c r="AR1528" s="141"/>
      <c r="AS1528" s="141"/>
      <c r="AT1528" s="141"/>
      <c r="AU1528" s="141"/>
      <c r="AV1528" s="141"/>
    </row>
    <row r="1529" spans="3:64" x14ac:dyDescent="0.2">
      <c r="C1529" s="26"/>
      <c r="D1529" s="26"/>
      <c r="AA1529" s="141"/>
      <c r="AB1529" s="141"/>
      <c r="AC1529" s="141"/>
      <c r="AD1529" s="141"/>
      <c r="AE1529" s="141"/>
      <c r="AG1529" s="153"/>
      <c r="AN1529" s="141"/>
      <c r="AO1529" s="141"/>
      <c r="AP1529" s="141"/>
      <c r="AQ1529" s="141"/>
      <c r="AR1529" s="141"/>
      <c r="AS1529" s="141"/>
      <c r="AT1529" s="141"/>
      <c r="AU1529" s="141"/>
      <c r="AV1529" s="141"/>
    </row>
    <row r="1530" spans="3:64" x14ac:dyDescent="0.2">
      <c r="C1530" s="26"/>
      <c r="D1530" s="26"/>
      <c r="AA1530" s="141"/>
      <c r="AB1530" s="141"/>
      <c r="AC1530" s="141"/>
      <c r="AD1530" s="141"/>
      <c r="AE1530" s="141"/>
      <c r="AG1530" s="153"/>
      <c r="AN1530" s="141"/>
      <c r="AO1530" s="141"/>
      <c r="AP1530" s="141"/>
      <c r="AQ1530" s="141"/>
      <c r="AR1530" s="141"/>
      <c r="AS1530" s="141"/>
      <c r="AT1530" s="141"/>
      <c r="AU1530" s="141"/>
    </row>
    <row r="1531" spans="3:64" x14ac:dyDescent="0.2">
      <c r="C1531" s="26"/>
      <c r="D1531" s="26"/>
      <c r="AA1531" s="141"/>
      <c r="AB1531" s="141"/>
      <c r="AC1531" s="141"/>
      <c r="AD1531" s="141"/>
      <c r="AE1531" s="141"/>
      <c r="AG1531" s="153"/>
      <c r="AN1531" s="141"/>
      <c r="AO1531" s="141"/>
      <c r="AP1531" s="141"/>
      <c r="AQ1531" s="141"/>
      <c r="AR1531" s="141"/>
      <c r="AS1531" s="141"/>
      <c r="AT1531" s="141"/>
      <c r="AU1531" s="141"/>
      <c r="AV1531" s="141"/>
      <c r="AW1531" s="141"/>
      <c r="AX1531" s="141"/>
      <c r="AY1531" s="141"/>
      <c r="AZ1531" s="141"/>
      <c r="BA1531" s="141"/>
      <c r="BB1531" s="141"/>
      <c r="BC1531" s="141"/>
      <c r="BD1531" s="141"/>
      <c r="BE1531" s="141"/>
      <c r="BF1531" s="141"/>
      <c r="BG1531" s="141"/>
      <c r="BH1531" s="141"/>
      <c r="BI1531" s="141"/>
      <c r="BJ1531" s="141"/>
      <c r="BK1531" s="141"/>
      <c r="BL1531" s="141"/>
    </row>
    <row r="1532" spans="3:64" x14ac:dyDescent="0.2">
      <c r="C1532" s="26"/>
      <c r="D1532" s="26"/>
      <c r="AA1532" s="141"/>
      <c r="AB1532" s="141"/>
      <c r="AC1532" s="141"/>
      <c r="AD1532" s="141"/>
      <c r="AE1532" s="141"/>
      <c r="AG1532" s="153"/>
      <c r="AN1532" s="141"/>
      <c r="AO1532" s="141"/>
      <c r="AP1532" s="141"/>
      <c r="AQ1532" s="141"/>
      <c r="AR1532" s="141"/>
      <c r="AS1532" s="141"/>
      <c r="AT1532" s="141"/>
      <c r="AU1532" s="141"/>
      <c r="AV1532" s="141"/>
      <c r="AX1532" s="141"/>
      <c r="AY1532" s="141"/>
      <c r="AZ1532" s="141"/>
      <c r="BA1532" s="141"/>
      <c r="BB1532" s="141"/>
      <c r="BC1532" s="141"/>
      <c r="BD1532" s="141"/>
      <c r="BE1532" s="141"/>
      <c r="BF1532" s="141"/>
      <c r="BG1532" s="141"/>
      <c r="BH1532" s="141"/>
      <c r="BI1532" s="141"/>
      <c r="BJ1532" s="141"/>
      <c r="BK1532" s="141"/>
      <c r="BL1532" s="141"/>
    </row>
    <row r="1533" spans="3:64" x14ac:dyDescent="0.2">
      <c r="C1533" s="26"/>
      <c r="D1533" s="26"/>
      <c r="AA1533" s="141"/>
      <c r="AB1533" s="141"/>
      <c r="AC1533" s="141"/>
      <c r="AD1533" s="141"/>
      <c r="AE1533" s="141"/>
      <c r="AG1533" s="153"/>
      <c r="AN1533" s="141"/>
      <c r="AO1533" s="141"/>
      <c r="AP1533" s="141"/>
      <c r="AQ1533" s="141"/>
      <c r="AR1533" s="141"/>
      <c r="AS1533" s="141"/>
      <c r="AT1533" s="141"/>
      <c r="AU1533" s="141"/>
    </row>
    <row r="1534" spans="3:64" x14ac:dyDescent="0.2">
      <c r="C1534" s="26"/>
      <c r="D1534" s="26"/>
      <c r="AA1534" s="141"/>
      <c r="AB1534" s="141"/>
      <c r="AC1534" s="141"/>
      <c r="AD1534" s="141"/>
      <c r="AE1534" s="141"/>
      <c r="AG1534" s="153"/>
      <c r="AN1534" s="141"/>
      <c r="AO1534" s="141"/>
      <c r="AP1534" s="141"/>
      <c r="AQ1534" s="141"/>
      <c r="AR1534" s="141"/>
      <c r="AS1534" s="141"/>
      <c r="AT1534" s="141"/>
      <c r="AU1534" s="141"/>
      <c r="AV1534" s="141"/>
    </row>
    <row r="1535" spans="3:64" x14ac:dyDescent="0.2">
      <c r="C1535" s="26"/>
      <c r="D1535" s="26"/>
      <c r="AA1535" s="141"/>
      <c r="AB1535" s="141"/>
      <c r="AC1535" s="141"/>
      <c r="AD1535" s="141"/>
      <c r="AE1535" s="141"/>
      <c r="AG1535" s="153"/>
      <c r="AN1535" s="141"/>
      <c r="AO1535" s="141"/>
      <c r="AP1535" s="141"/>
      <c r="AQ1535" s="141"/>
      <c r="AR1535" s="141"/>
      <c r="AS1535" s="141"/>
      <c r="AT1535" s="141"/>
      <c r="AU1535" s="141"/>
    </row>
    <row r="1536" spans="3:64" x14ac:dyDescent="0.2">
      <c r="C1536" s="26"/>
      <c r="D1536" s="26"/>
      <c r="AA1536" s="141"/>
      <c r="AB1536" s="141"/>
      <c r="AC1536" s="141"/>
      <c r="AD1536" s="141"/>
      <c r="AE1536" s="141"/>
      <c r="AG1536" s="153"/>
      <c r="AN1536" s="141"/>
      <c r="AO1536" s="141"/>
      <c r="AP1536" s="141"/>
      <c r="AQ1536" s="141"/>
      <c r="AR1536" s="141"/>
      <c r="AS1536" s="141"/>
      <c r="AT1536" s="141"/>
      <c r="AU1536" s="141"/>
      <c r="AV1536" s="141"/>
      <c r="AW1536" s="141"/>
      <c r="AX1536" s="141"/>
      <c r="AY1536" s="141"/>
      <c r="AZ1536" s="141"/>
      <c r="BA1536" s="141"/>
      <c r="BB1536" s="141"/>
      <c r="BC1536" s="141"/>
      <c r="BD1536" s="141"/>
      <c r="BE1536" s="141"/>
      <c r="BF1536" s="141"/>
      <c r="BG1536" s="141"/>
      <c r="BH1536" s="141"/>
      <c r="BI1536" s="141"/>
      <c r="BJ1536" s="141"/>
      <c r="BK1536" s="141"/>
      <c r="BL1536" s="141"/>
    </row>
    <row r="1537" spans="3:64" x14ac:dyDescent="0.2">
      <c r="C1537" s="26"/>
      <c r="D1537" s="26"/>
      <c r="AA1537" s="141"/>
      <c r="AB1537" s="141"/>
      <c r="AC1537" s="141"/>
      <c r="AD1537" s="141"/>
      <c r="AE1537" s="141"/>
      <c r="AG1537" s="153"/>
      <c r="AN1537" s="141"/>
      <c r="AO1537" s="141"/>
      <c r="AP1537" s="141"/>
      <c r="AQ1537" s="141"/>
      <c r="AR1537" s="141"/>
      <c r="AS1537" s="141"/>
      <c r="AT1537" s="141"/>
      <c r="AU1537" s="141"/>
    </row>
    <row r="1538" spans="3:64" x14ac:dyDescent="0.2">
      <c r="C1538" s="26"/>
      <c r="D1538" s="26"/>
      <c r="AA1538" s="141"/>
      <c r="AB1538" s="141"/>
      <c r="AC1538" s="141"/>
      <c r="AD1538" s="141"/>
      <c r="AE1538" s="141"/>
      <c r="AG1538" s="153"/>
      <c r="AN1538" s="141"/>
      <c r="AO1538" s="141"/>
      <c r="AP1538" s="141"/>
      <c r="AQ1538" s="141"/>
      <c r="AR1538" s="141"/>
      <c r="AS1538" s="141"/>
      <c r="AT1538" s="141"/>
      <c r="AU1538" s="141"/>
      <c r="AV1538" s="141"/>
      <c r="AX1538" s="141"/>
    </row>
    <row r="1539" spans="3:64" x14ac:dyDescent="0.2">
      <c r="C1539" s="26"/>
      <c r="D1539" s="26"/>
      <c r="AA1539" s="141"/>
      <c r="AB1539" s="141"/>
      <c r="AC1539" s="141"/>
      <c r="AD1539" s="141"/>
      <c r="AE1539" s="141"/>
      <c r="AG1539" s="153"/>
      <c r="AN1539" s="141"/>
      <c r="AO1539" s="141"/>
      <c r="AP1539" s="141"/>
      <c r="AQ1539" s="141"/>
      <c r="AR1539" s="141"/>
      <c r="AS1539" s="141"/>
      <c r="AT1539" s="141"/>
      <c r="AU1539" s="141"/>
      <c r="AV1539" s="141"/>
      <c r="AX1539" s="141"/>
    </row>
    <row r="1540" spans="3:64" x14ac:dyDescent="0.2">
      <c r="C1540" s="26"/>
      <c r="D1540" s="26"/>
      <c r="AA1540" s="141"/>
      <c r="AB1540" s="141"/>
      <c r="AC1540" s="141"/>
      <c r="AD1540" s="141"/>
      <c r="AE1540" s="141"/>
      <c r="AG1540" s="153"/>
      <c r="AN1540" s="141"/>
      <c r="AO1540" s="141"/>
      <c r="AP1540" s="141"/>
      <c r="AQ1540" s="141"/>
      <c r="AR1540" s="141"/>
      <c r="AS1540" s="141"/>
      <c r="AT1540" s="141"/>
      <c r="AU1540" s="141"/>
      <c r="AV1540" s="141"/>
      <c r="AX1540" s="141"/>
    </row>
    <row r="1541" spans="3:64" x14ac:dyDescent="0.2">
      <c r="C1541" s="26"/>
      <c r="D1541" s="26"/>
      <c r="AA1541" s="141"/>
      <c r="AB1541" s="141"/>
      <c r="AC1541" s="141"/>
      <c r="AD1541" s="141"/>
      <c r="AE1541" s="141"/>
      <c r="AG1541" s="153"/>
      <c r="AN1541" s="141"/>
      <c r="AO1541" s="141"/>
      <c r="AP1541" s="141"/>
      <c r="AQ1541" s="141"/>
      <c r="AR1541" s="141"/>
      <c r="AS1541" s="141"/>
      <c r="AT1541" s="141"/>
      <c r="AU1541" s="141"/>
      <c r="AV1541" s="141"/>
    </row>
    <row r="1542" spans="3:64" x14ac:dyDescent="0.2">
      <c r="C1542" s="26"/>
      <c r="D1542" s="26"/>
      <c r="AA1542" s="141"/>
      <c r="AB1542" s="141"/>
      <c r="AC1542" s="141"/>
      <c r="AD1542" s="141"/>
      <c r="AE1542" s="141"/>
      <c r="AG1542" s="153"/>
      <c r="AN1542" s="141"/>
      <c r="AO1542" s="141"/>
      <c r="AP1542" s="141"/>
      <c r="AQ1542" s="141"/>
      <c r="AR1542" s="141"/>
      <c r="AS1542" s="141"/>
      <c r="AT1542" s="141"/>
      <c r="AU1542" s="141"/>
    </row>
    <row r="1543" spans="3:64" x14ac:dyDescent="0.2">
      <c r="C1543" s="26"/>
      <c r="D1543" s="26"/>
      <c r="AA1543" s="141"/>
      <c r="AB1543" s="141"/>
      <c r="AC1543" s="141"/>
      <c r="AD1543" s="141"/>
      <c r="AE1543" s="141"/>
      <c r="AG1543" s="153"/>
      <c r="AN1543" s="141"/>
      <c r="AO1543" s="141"/>
      <c r="AP1543" s="141"/>
      <c r="AQ1543" s="141"/>
      <c r="AR1543" s="141"/>
      <c r="AS1543" s="141"/>
      <c r="AT1543" s="141"/>
      <c r="AU1543" s="141"/>
      <c r="AV1543" s="141"/>
    </row>
    <row r="1544" spans="3:64" x14ac:dyDescent="0.2">
      <c r="C1544" s="26"/>
      <c r="D1544" s="26"/>
      <c r="AA1544" s="141"/>
      <c r="AB1544" s="141"/>
      <c r="AC1544" s="141"/>
      <c r="AD1544" s="141"/>
      <c r="AE1544" s="141"/>
      <c r="AG1544" s="153"/>
      <c r="AN1544" s="141"/>
      <c r="AO1544" s="141"/>
      <c r="AP1544" s="141"/>
      <c r="AQ1544" s="141"/>
      <c r="AR1544" s="141"/>
      <c r="AS1544" s="141"/>
      <c r="AT1544" s="141"/>
      <c r="AU1544" s="141"/>
      <c r="AV1544" s="141"/>
    </row>
    <row r="1545" spans="3:64" x14ac:dyDescent="0.2">
      <c r="C1545" s="26"/>
      <c r="D1545" s="26"/>
      <c r="AA1545" s="141"/>
      <c r="AB1545" s="141"/>
      <c r="AC1545" s="141"/>
      <c r="AD1545" s="141"/>
      <c r="AE1545" s="141"/>
      <c r="AG1545" s="153"/>
      <c r="AN1545" s="141"/>
      <c r="AO1545" s="141"/>
      <c r="AP1545" s="141"/>
      <c r="AQ1545" s="141"/>
      <c r="AR1545" s="141"/>
      <c r="AS1545" s="141"/>
      <c r="AT1545" s="141"/>
      <c r="AU1545" s="141"/>
      <c r="AV1545" s="141"/>
      <c r="AW1545" s="141"/>
      <c r="AX1545" s="141"/>
      <c r="AY1545" s="141"/>
      <c r="AZ1545" s="141"/>
      <c r="BA1545" s="141"/>
      <c r="BB1545" s="141"/>
      <c r="BC1545" s="141"/>
      <c r="BD1545" s="141"/>
      <c r="BE1545" s="141"/>
      <c r="BF1545" s="141"/>
      <c r="BG1545" s="141"/>
      <c r="BH1545" s="141"/>
      <c r="BI1545" s="141"/>
      <c r="BJ1545" s="141"/>
      <c r="BK1545" s="141"/>
      <c r="BL1545" s="141"/>
    </row>
    <row r="1546" spans="3:64" x14ac:dyDescent="0.2">
      <c r="C1546" s="26"/>
      <c r="D1546" s="26"/>
      <c r="AA1546" s="141"/>
      <c r="AB1546" s="141"/>
      <c r="AC1546" s="141"/>
      <c r="AD1546" s="141"/>
      <c r="AE1546" s="141"/>
      <c r="AG1546" s="153"/>
      <c r="AN1546" s="141"/>
      <c r="AO1546" s="141"/>
      <c r="AP1546" s="141"/>
      <c r="AQ1546" s="141"/>
      <c r="AR1546" s="141"/>
      <c r="AS1546" s="141"/>
      <c r="AT1546" s="141"/>
      <c r="AU1546" s="141"/>
    </row>
    <row r="1547" spans="3:64" x14ac:dyDescent="0.2">
      <c r="C1547" s="26"/>
      <c r="D1547" s="26"/>
      <c r="AA1547" s="141"/>
      <c r="AB1547" s="141"/>
      <c r="AC1547" s="141"/>
      <c r="AD1547" s="141"/>
      <c r="AE1547" s="141"/>
      <c r="AG1547" s="153"/>
      <c r="AN1547" s="141"/>
      <c r="AO1547" s="141"/>
      <c r="AP1547" s="141"/>
      <c r="AQ1547" s="141"/>
      <c r="AR1547" s="141"/>
      <c r="AS1547" s="141"/>
      <c r="AT1547" s="141"/>
      <c r="AU1547" s="141"/>
    </row>
    <row r="1548" spans="3:64" x14ac:dyDescent="0.2">
      <c r="C1548" s="26"/>
      <c r="D1548" s="26"/>
      <c r="AA1548" s="141"/>
      <c r="AB1548" s="141"/>
      <c r="AC1548" s="141"/>
      <c r="AD1548" s="141"/>
      <c r="AE1548" s="141"/>
      <c r="AG1548" s="153"/>
      <c r="AN1548" s="141"/>
      <c r="AO1548" s="141"/>
      <c r="AP1548" s="141"/>
      <c r="AQ1548" s="141"/>
      <c r="AR1548" s="141"/>
      <c r="AS1548" s="141"/>
      <c r="AT1548" s="141"/>
      <c r="AU1548" s="141"/>
      <c r="AV1548" s="141"/>
      <c r="AW1548" s="141"/>
      <c r="AX1548" s="141"/>
      <c r="AY1548" s="141"/>
      <c r="AZ1548" s="141"/>
      <c r="BA1548" s="141"/>
      <c r="BB1548" s="141"/>
      <c r="BC1548" s="141"/>
      <c r="BD1548" s="141"/>
      <c r="BE1548" s="141"/>
      <c r="BF1548" s="141"/>
      <c r="BG1548" s="141"/>
      <c r="BH1548" s="141"/>
      <c r="BI1548" s="141"/>
      <c r="BJ1548" s="141"/>
      <c r="BK1548" s="141"/>
      <c r="BL1548" s="141"/>
    </row>
    <row r="1549" spans="3:64" x14ac:dyDescent="0.2">
      <c r="C1549" s="26"/>
      <c r="D1549" s="26"/>
      <c r="AA1549" s="141"/>
      <c r="AB1549" s="141"/>
      <c r="AC1549" s="141"/>
      <c r="AD1549" s="141"/>
      <c r="AE1549" s="141"/>
      <c r="AG1549" s="153"/>
      <c r="AN1549" s="141"/>
      <c r="AO1549" s="141"/>
      <c r="AP1549" s="141"/>
      <c r="AQ1549" s="141"/>
      <c r="AR1549" s="141"/>
      <c r="AS1549" s="141"/>
      <c r="AT1549" s="141"/>
      <c r="AU1549" s="141"/>
      <c r="AV1549" s="141"/>
      <c r="AX1549" s="141"/>
      <c r="AY1549" s="141"/>
      <c r="AZ1549" s="141"/>
      <c r="BA1549" s="141"/>
      <c r="BB1549" s="141"/>
      <c r="BC1549" s="141"/>
      <c r="BD1549" s="141"/>
      <c r="BE1549" s="141"/>
      <c r="BF1549" s="141"/>
      <c r="BG1549" s="141"/>
      <c r="BH1549" s="141"/>
      <c r="BI1549" s="141"/>
      <c r="BJ1549" s="141"/>
      <c r="BK1549" s="141"/>
      <c r="BL1549" s="141"/>
    </row>
    <row r="1550" spans="3:64" x14ac:dyDescent="0.2">
      <c r="C1550" s="26"/>
      <c r="D1550" s="26"/>
      <c r="AA1550" s="141"/>
      <c r="AB1550" s="141"/>
      <c r="AC1550" s="141"/>
      <c r="AD1550" s="141"/>
      <c r="AE1550" s="141"/>
      <c r="AG1550" s="153"/>
      <c r="AN1550" s="141"/>
      <c r="AO1550" s="141"/>
      <c r="AP1550" s="141"/>
      <c r="AQ1550" s="141"/>
      <c r="AR1550" s="141"/>
      <c r="AS1550" s="141"/>
      <c r="AT1550" s="141"/>
      <c r="AU1550" s="141"/>
      <c r="AV1550" s="141"/>
      <c r="AX1550" s="141"/>
    </row>
    <row r="1551" spans="3:64" x14ac:dyDescent="0.2">
      <c r="C1551" s="26"/>
      <c r="D1551" s="26"/>
      <c r="AA1551" s="141"/>
      <c r="AB1551" s="141"/>
      <c r="AC1551" s="141"/>
      <c r="AD1551" s="141"/>
      <c r="AE1551" s="141"/>
      <c r="AG1551" s="153"/>
      <c r="AN1551" s="141"/>
      <c r="AO1551" s="141"/>
      <c r="AP1551" s="141"/>
      <c r="AQ1551" s="141"/>
      <c r="AR1551" s="141"/>
      <c r="AS1551" s="141"/>
      <c r="AT1551" s="141"/>
      <c r="AU1551" s="141"/>
    </row>
    <row r="1552" spans="3:64" x14ac:dyDescent="0.2">
      <c r="C1552" s="26"/>
      <c r="D1552" s="26"/>
      <c r="AA1552" s="141"/>
      <c r="AB1552" s="141"/>
      <c r="AC1552" s="141"/>
      <c r="AD1552" s="141"/>
      <c r="AE1552" s="141"/>
      <c r="AG1552" s="153"/>
      <c r="AN1552" s="141"/>
      <c r="AO1552" s="141"/>
      <c r="AP1552" s="141"/>
      <c r="AQ1552" s="141"/>
      <c r="AR1552" s="141"/>
      <c r="AS1552" s="141"/>
      <c r="AT1552" s="141"/>
      <c r="AU1552" s="141"/>
      <c r="AV1552" s="141"/>
    </row>
    <row r="1553" spans="3:64" x14ac:dyDescent="0.2">
      <c r="C1553" s="26"/>
      <c r="D1553" s="26"/>
      <c r="AA1553" s="141"/>
      <c r="AB1553" s="141"/>
      <c r="AC1553" s="141"/>
      <c r="AD1553" s="141"/>
      <c r="AE1553" s="141"/>
      <c r="AG1553" s="153"/>
      <c r="AN1553" s="141"/>
      <c r="AO1553" s="141"/>
      <c r="AP1553" s="141"/>
      <c r="AQ1553" s="141"/>
      <c r="AR1553" s="141"/>
      <c r="AS1553" s="141"/>
      <c r="AT1553" s="141"/>
      <c r="AU1553" s="141"/>
      <c r="AV1553" s="141"/>
    </row>
    <row r="1554" spans="3:64" x14ac:dyDescent="0.2">
      <c r="C1554" s="26"/>
      <c r="D1554" s="26"/>
      <c r="AA1554" s="141"/>
      <c r="AB1554" s="141"/>
      <c r="AC1554" s="141"/>
      <c r="AD1554" s="141"/>
      <c r="AE1554" s="141"/>
      <c r="AG1554" s="153"/>
      <c r="AN1554" s="141"/>
      <c r="AO1554" s="141"/>
      <c r="AP1554" s="141"/>
      <c r="AQ1554" s="141"/>
      <c r="AR1554" s="141"/>
      <c r="AS1554" s="141"/>
      <c r="AT1554" s="141"/>
      <c r="AU1554" s="141"/>
      <c r="AV1554" s="141"/>
      <c r="AX1554" s="141"/>
    </row>
    <row r="1555" spans="3:64" x14ac:dyDescent="0.2">
      <c r="C1555" s="26"/>
      <c r="D1555" s="26"/>
      <c r="AA1555" s="141"/>
      <c r="AB1555" s="141"/>
      <c r="AC1555" s="141"/>
      <c r="AD1555" s="141"/>
      <c r="AE1555" s="141"/>
      <c r="AG1555" s="153"/>
      <c r="AN1555" s="141"/>
      <c r="AO1555" s="141"/>
      <c r="AP1555" s="141"/>
      <c r="AQ1555" s="141"/>
      <c r="AR1555" s="141"/>
      <c r="AS1555" s="141"/>
      <c r="AT1555" s="141"/>
      <c r="AU1555" s="141"/>
      <c r="AV1555" s="141"/>
      <c r="AX1555" s="141"/>
      <c r="AY1555" s="141"/>
      <c r="AZ1555" s="141"/>
      <c r="BA1555" s="141"/>
      <c r="BB1555" s="141"/>
      <c r="BC1555" s="141"/>
      <c r="BD1555" s="141"/>
      <c r="BE1555" s="141"/>
      <c r="BF1555" s="141"/>
      <c r="BG1555" s="141"/>
      <c r="BH1555" s="141"/>
      <c r="BI1555" s="141"/>
      <c r="BJ1555" s="141"/>
      <c r="BK1555" s="141"/>
      <c r="BL1555" s="141"/>
    </row>
    <row r="1556" spans="3:64" x14ac:dyDescent="0.2">
      <c r="C1556" s="26"/>
      <c r="D1556" s="26"/>
      <c r="AA1556" s="141"/>
      <c r="AB1556" s="141"/>
      <c r="AC1556" s="141"/>
      <c r="AD1556" s="141"/>
      <c r="AE1556" s="141"/>
      <c r="AG1556" s="153"/>
      <c r="AN1556" s="141"/>
      <c r="AO1556" s="141"/>
      <c r="AP1556" s="141"/>
      <c r="AQ1556" s="141"/>
      <c r="AR1556" s="141"/>
      <c r="AS1556" s="141"/>
      <c r="AT1556" s="141"/>
      <c r="AU1556" s="141"/>
      <c r="AV1556" s="141"/>
    </row>
    <row r="1557" spans="3:64" x14ac:dyDescent="0.2">
      <c r="C1557" s="26"/>
      <c r="D1557" s="26"/>
      <c r="AA1557" s="141"/>
      <c r="AB1557" s="141"/>
      <c r="AC1557" s="141"/>
      <c r="AD1557" s="141"/>
      <c r="AE1557" s="141"/>
      <c r="AG1557" s="153"/>
      <c r="AN1557" s="141"/>
      <c r="AO1557" s="141"/>
      <c r="AP1557" s="141"/>
      <c r="AQ1557" s="141"/>
      <c r="AR1557" s="141"/>
      <c r="AS1557" s="141"/>
      <c r="AT1557" s="141"/>
      <c r="AU1557" s="141"/>
      <c r="AV1557" s="141"/>
    </row>
    <row r="1558" spans="3:64" x14ac:dyDescent="0.2">
      <c r="C1558" s="26"/>
      <c r="D1558" s="26"/>
      <c r="AA1558" s="141"/>
      <c r="AB1558" s="141"/>
      <c r="AC1558" s="141"/>
      <c r="AD1558" s="141"/>
      <c r="AE1558" s="141"/>
      <c r="AG1558" s="153"/>
      <c r="AN1558" s="141"/>
      <c r="AO1558" s="141"/>
      <c r="AP1558" s="141"/>
      <c r="AQ1558" s="141"/>
      <c r="AR1558" s="141"/>
      <c r="AS1558" s="141"/>
      <c r="AT1558" s="141"/>
      <c r="AU1558" s="141"/>
      <c r="AV1558" s="141"/>
    </row>
    <row r="1559" spans="3:64" x14ac:dyDescent="0.2">
      <c r="C1559" s="26"/>
      <c r="D1559" s="26"/>
      <c r="AA1559" s="141"/>
      <c r="AB1559" s="141"/>
      <c r="AC1559" s="141"/>
      <c r="AD1559" s="141"/>
      <c r="AE1559" s="141"/>
      <c r="AG1559" s="153"/>
      <c r="AN1559" s="141"/>
      <c r="AO1559" s="141"/>
      <c r="AP1559" s="141"/>
      <c r="AQ1559" s="141"/>
      <c r="AR1559" s="141"/>
      <c r="AS1559" s="141"/>
      <c r="AT1559" s="141"/>
      <c r="AU1559" s="141"/>
      <c r="AV1559" s="141"/>
      <c r="AX1559" s="141"/>
    </row>
    <row r="1560" spans="3:64" x14ac:dyDescent="0.2">
      <c r="C1560" s="26"/>
      <c r="D1560" s="26"/>
      <c r="AA1560" s="141"/>
      <c r="AB1560" s="141"/>
      <c r="AC1560" s="141"/>
      <c r="AD1560" s="141"/>
      <c r="AE1560" s="141"/>
      <c r="AG1560" s="153"/>
      <c r="AN1560" s="141"/>
      <c r="AO1560" s="141"/>
      <c r="AP1560" s="141"/>
      <c r="AQ1560" s="141"/>
      <c r="AR1560" s="141"/>
      <c r="AS1560" s="141"/>
      <c r="AT1560" s="141"/>
      <c r="AU1560" s="141"/>
      <c r="AV1560" s="141"/>
      <c r="AX1560" s="141"/>
      <c r="AY1560" s="141"/>
      <c r="AZ1560" s="141"/>
      <c r="BA1560" s="141"/>
      <c r="BB1560" s="141"/>
      <c r="BC1560" s="141"/>
      <c r="BD1560" s="141"/>
      <c r="BE1560" s="141"/>
      <c r="BF1560" s="141"/>
      <c r="BG1560" s="141"/>
      <c r="BH1560" s="141"/>
      <c r="BI1560" s="141"/>
      <c r="BJ1560" s="141"/>
      <c r="BK1560" s="141"/>
      <c r="BL1560" s="141"/>
    </row>
    <row r="1561" spans="3:64" x14ac:dyDescent="0.2">
      <c r="C1561" s="26"/>
      <c r="D1561" s="26"/>
      <c r="AA1561" s="141"/>
      <c r="AB1561" s="141"/>
      <c r="AC1561" s="141"/>
      <c r="AD1561" s="141"/>
      <c r="AE1561" s="141"/>
      <c r="AG1561" s="153"/>
      <c r="AN1561" s="141"/>
      <c r="AO1561" s="141"/>
      <c r="AP1561" s="141"/>
      <c r="AQ1561" s="141"/>
      <c r="AR1561" s="141"/>
      <c r="AS1561" s="141"/>
      <c r="AT1561" s="141"/>
      <c r="AU1561" s="141"/>
    </row>
    <row r="1562" spans="3:64" x14ac:dyDescent="0.2">
      <c r="C1562" s="26"/>
      <c r="D1562" s="26"/>
      <c r="AA1562" s="141"/>
      <c r="AB1562" s="141"/>
      <c r="AC1562" s="141"/>
      <c r="AD1562" s="141"/>
      <c r="AE1562" s="141"/>
      <c r="AG1562" s="153"/>
      <c r="AN1562" s="141"/>
      <c r="AO1562" s="141"/>
      <c r="AP1562" s="141"/>
      <c r="AQ1562" s="141"/>
      <c r="AR1562" s="141"/>
      <c r="AS1562" s="141"/>
      <c r="AT1562" s="141"/>
      <c r="AU1562" s="141"/>
      <c r="AV1562" s="141"/>
    </row>
    <row r="1563" spans="3:64" x14ac:dyDescent="0.2">
      <c r="C1563" s="26"/>
      <c r="D1563" s="26"/>
      <c r="AA1563" s="141"/>
      <c r="AB1563" s="141"/>
      <c r="AC1563" s="141"/>
      <c r="AD1563" s="141"/>
      <c r="AE1563" s="141"/>
      <c r="AG1563" s="153"/>
      <c r="AN1563" s="141"/>
      <c r="AO1563" s="141"/>
      <c r="AP1563" s="141"/>
      <c r="AQ1563" s="141"/>
      <c r="AR1563" s="141"/>
      <c r="AS1563" s="141"/>
      <c r="AT1563" s="141"/>
      <c r="AU1563" s="141"/>
      <c r="AV1563" s="141"/>
    </row>
    <row r="1564" spans="3:64" x14ac:dyDescent="0.2">
      <c r="C1564" s="26"/>
      <c r="D1564" s="26"/>
      <c r="AA1564" s="141"/>
      <c r="AB1564" s="141"/>
      <c r="AC1564" s="141"/>
      <c r="AD1564" s="141"/>
      <c r="AE1564" s="141"/>
      <c r="AG1564" s="153"/>
      <c r="AN1564" s="141"/>
      <c r="AO1564" s="141"/>
      <c r="AP1564" s="141"/>
      <c r="AQ1564" s="141"/>
      <c r="AR1564" s="141"/>
      <c r="AS1564" s="141"/>
      <c r="AT1564" s="141"/>
      <c r="AU1564" s="141"/>
      <c r="AV1564" s="141"/>
      <c r="AX1564" s="141"/>
    </row>
    <row r="1565" spans="3:64" x14ac:dyDescent="0.2">
      <c r="C1565" s="26"/>
      <c r="D1565" s="26"/>
      <c r="AA1565" s="141"/>
      <c r="AB1565" s="141"/>
      <c r="AC1565" s="141"/>
      <c r="AD1565" s="141"/>
      <c r="AE1565" s="141"/>
      <c r="AG1565" s="153"/>
      <c r="AN1565" s="141"/>
      <c r="AO1565" s="141"/>
      <c r="AP1565" s="141"/>
      <c r="AQ1565" s="141"/>
      <c r="AR1565" s="141"/>
      <c r="AS1565" s="141"/>
      <c r="AT1565" s="141"/>
      <c r="AU1565" s="141"/>
      <c r="AV1565" s="141"/>
    </row>
    <row r="1566" spans="3:64" x14ac:dyDescent="0.2">
      <c r="C1566" s="26"/>
      <c r="D1566" s="26"/>
      <c r="AA1566" s="141"/>
      <c r="AB1566" s="141"/>
      <c r="AC1566" s="141"/>
      <c r="AD1566" s="141"/>
      <c r="AE1566" s="141"/>
      <c r="AG1566" s="153"/>
      <c r="AN1566" s="141"/>
      <c r="AO1566" s="141"/>
      <c r="AP1566" s="141"/>
      <c r="AQ1566" s="141"/>
      <c r="AR1566" s="141"/>
      <c r="AS1566" s="141"/>
      <c r="AT1566" s="141"/>
      <c r="AU1566" s="141"/>
    </row>
    <row r="1567" spans="3:64" x14ac:dyDescent="0.2">
      <c r="C1567" s="26"/>
      <c r="D1567" s="26"/>
      <c r="AA1567" s="141"/>
      <c r="AB1567" s="141"/>
      <c r="AC1567" s="141"/>
      <c r="AD1567" s="141"/>
      <c r="AE1567" s="141"/>
      <c r="AG1567" s="153"/>
      <c r="AN1567" s="141"/>
      <c r="AO1567" s="141"/>
      <c r="AP1567" s="141"/>
      <c r="AQ1567" s="141"/>
      <c r="AR1567" s="141"/>
      <c r="AS1567" s="141"/>
      <c r="AT1567" s="141"/>
      <c r="AU1567" s="141"/>
    </row>
    <row r="1568" spans="3:64" x14ac:dyDescent="0.2">
      <c r="C1568" s="26"/>
      <c r="D1568" s="26"/>
      <c r="AA1568" s="141"/>
      <c r="AB1568" s="141"/>
      <c r="AC1568" s="141"/>
      <c r="AD1568" s="141"/>
      <c r="AE1568" s="141"/>
      <c r="AG1568" s="153"/>
      <c r="AN1568" s="141"/>
      <c r="AO1568" s="141"/>
      <c r="AP1568" s="141"/>
      <c r="AQ1568" s="141"/>
      <c r="AR1568" s="141"/>
      <c r="AS1568" s="141"/>
      <c r="AT1568" s="141"/>
      <c r="AU1568" s="141"/>
      <c r="AV1568" s="141"/>
      <c r="AW1568" s="141"/>
      <c r="AX1568" s="141"/>
      <c r="AY1568" s="141"/>
      <c r="AZ1568" s="141"/>
      <c r="BA1568" s="141"/>
      <c r="BB1568" s="141"/>
      <c r="BC1568" s="141"/>
      <c r="BD1568" s="141"/>
      <c r="BE1568" s="141"/>
      <c r="BF1568" s="141"/>
      <c r="BG1568" s="141"/>
      <c r="BH1568" s="141"/>
      <c r="BI1568" s="141"/>
      <c r="BJ1568" s="141"/>
      <c r="BK1568" s="141"/>
      <c r="BL1568" s="141"/>
    </row>
    <row r="1569" spans="3:64" x14ac:dyDescent="0.2">
      <c r="C1569" s="26"/>
      <c r="D1569" s="26"/>
      <c r="AA1569" s="141"/>
      <c r="AB1569" s="141"/>
      <c r="AC1569" s="141"/>
      <c r="AD1569" s="141"/>
      <c r="AE1569" s="141"/>
      <c r="AG1569" s="153"/>
      <c r="AN1569" s="141"/>
      <c r="AO1569" s="141"/>
      <c r="AP1569" s="141"/>
      <c r="AQ1569" s="141"/>
      <c r="AR1569" s="141"/>
      <c r="AS1569" s="141"/>
      <c r="AT1569" s="141"/>
      <c r="AU1569" s="141"/>
    </row>
    <row r="1570" spans="3:64" x14ac:dyDescent="0.2">
      <c r="C1570" s="26"/>
      <c r="D1570" s="26"/>
      <c r="AA1570" s="141"/>
      <c r="AB1570" s="141"/>
      <c r="AC1570" s="141"/>
      <c r="AD1570" s="141"/>
      <c r="AE1570" s="141"/>
      <c r="AG1570" s="153"/>
      <c r="AN1570" s="141"/>
      <c r="AO1570" s="141"/>
      <c r="AP1570" s="141"/>
      <c r="AQ1570" s="141"/>
      <c r="AR1570" s="141"/>
      <c r="AS1570" s="141"/>
      <c r="AT1570" s="141"/>
      <c r="AU1570" s="141"/>
      <c r="AV1570" s="141"/>
      <c r="AW1570" s="141"/>
      <c r="AX1570" s="141"/>
      <c r="AY1570" s="141"/>
      <c r="AZ1570" s="141"/>
      <c r="BA1570" s="141"/>
      <c r="BB1570" s="141"/>
      <c r="BC1570" s="141"/>
      <c r="BD1570" s="141"/>
      <c r="BE1570" s="141"/>
      <c r="BF1570" s="141"/>
      <c r="BG1570" s="141"/>
      <c r="BH1570" s="141"/>
      <c r="BI1570" s="141"/>
      <c r="BJ1570" s="141"/>
      <c r="BK1570" s="141"/>
      <c r="BL1570" s="141"/>
    </row>
    <row r="1571" spans="3:64" x14ac:dyDescent="0.2">
      <c r="C1571" s="26"/>
      <c r="D1571" s="26"/>
      <c r="AA1571" s="141"/>
      <c r="AB1571" s="141"/>
      <c r="AC1571" s="141"/>
      <c r="AD1571" s="141"/>
      <c r="AE1571" s="141"/>
      <c r="AG1571" s="153"/>
      <c r="AN1571" s="141"/>
      <c r="AO1571" s="141"/>
      <c r="AP1571" s="141"/>
      <c r="AQ1571" s="141"/>
      <c r="AR1571" s="141"/>
      <c r="AS1571" s="141"/>
      <c r="AT1571" s="141"/>
      <c r="AU1571" s="141"/>
      <c r="AV1571" s="141"/>
      <c r="AX1571" s="141"/>
      <c r="AY1571" s="141"/>
      <c r="AZ1571" s="141"/>
      <c r="BA1571" s="141"/>
      <c r="BB1571" s="141"/>
      <c r="BC1571" s="141"/>
      <c r="BD1571" s="141"/>
      <c r="BE1571" s="141"/>
      <c r="BF1571" s="141"/>
      <c r="BG1571" s="141"/>
      <c r="BH1571" s="141"/>
      <c r="BI1571" s="141"/>
      <c r="BJ1571" s="141"/>
      <c r="BK1571" s="141"/>
      <c r="BL1571" s="141"/>
    </row>
    <row r="1572" spans="3:64" x14ac:dyDescent="0.2">
      <c r="C1572" s="26"/>
      <c r="D1572" s="26"/>
      <c r="AA1572" s="141"/>
      <c r="AB1572" s="141"/>
      <c r="AC1572" s="141"/>
      <c r="AD1572" s="141"/>
      <c r="AE1572" s="141"/>
      <c r="AG1572" s="153"/>
      <c r="AN1572" s="141"/>
      <c r="AO1572" s="141"/>
      <c r="AP1572" s="141"/>
      <c r="AQ1572" s="141"/>
      <c r="AR1572" s="141"/>
      <c r="AS1572" s="141"/>
      <c r="AT1572" s="141"/>
      <c r="AU1572" s="141"/>
      <c r="AV1572" s="141"/>
      <c r="AW1572" s="141"/>
      <c r="AX1572" s="141"/>
      <c r="AY1572" s="141"/>
      <c r="AZ1572" s="141"/>
      <c r="BA1572" s="141"/>
      <c r="BB1572" s="141"/>
      <c r="BC1572" s="141"/>
      <c r="BD1572" s="141"/>
      <c r="BE1572" s="141"/>
      <c r="BF1572" s="141"/>
      <c r="BG1572" s="141"/>
      <c r="BH1572" s="141"/>
      <c r="BI1572" s="141"/>
      <c r="BJ1572" s="141"/>
      <c r="BK1572" s="141"/>
      <c r="BL1572" s="141"/>
    </row>
    <row r="1573" spans="3:64" x14ac:dyDescent="0.2">
      <c r="C1573" s="26"/>
      <c r="D1573" s="26"/>
      <c r="AA1573" s="141"/>
      <c r="AB1573" s="141"/>
      <c r="AC1573" s="141"/>
      <c r="AD1573" s="141"/>
      <c r="AE1573" s="141"/>
      <c r="AG1573" s="153"/>
      <c r="AN1573" s="141"/>
      <c r="AO1573" s="141"/>
      <c r="AP1573" s="141"/>
      <c r="AQ1573" s="141"/>
      <c r="AR1573" s="141"/>
      <c r="AS1573" s="141"/>
      <c r="AT1573" s="141"/>
      <c r="AU1573" s="141"/>
      <c r="AV1573" s="141"/>
      <c r="AX1573" s="141"/>
      <c r="AY1573" s="141"/>
      <c r="AZ1573" s="141"/>
      <c r="BA1573" s="141"/>
      <c r="BB1573" s="141"/>
      <c r="BC1573" s="141"/>
      <c r="BD1573" s="141"/>
      <c r="BE1573" s="141"/>
      <c r="BF1573" s="141"/>
      <c r="BG1573" s="141"/>
      <c r="BH1573" s="141"/>
      <c r="BI1573" s="141"/>
      <c r="BJ1573" s="141"/>
      <c r="BK1573" s="141"/>
      <c r="BL1573" s="141"/>
    </row>
    <row r="1574" spans="3:64" x14ac:dyDescent="0.2">
      <c r="C1574" s="26"/>
      <c r="D1574" s="26"/>
      <c r="AA1574" s="141"/>
      <c r="AB1574" s="141"/>
      <c r="AC1574" s="141"/>
      <c r="AD1574" s="141"/>
      <c r="AE1574" s="141"/>
      <c r="AG1574" s="153"/>
      <c r="AN1574" s="141"/>
      <c r="AO1574" s="141"/>
      <c r="AP1574" s="141"/>
      <c r="AQ1574" s="141"/>
      <c r="AR1574" s="141"/>
      <c r="AS1574" s="141"/>
      <c r="AT1574" s="141"/>
      <c r="AU1574" s="141"/>
      <c r="AV1574" s="141"/>
      <c r="AW1574" s="141"/>
      <c r="AX1574" s="141"/>
      <c r="AY1574" s="141"/>
      <c r="AZ1574" s="141"/>
      <c r="BA1574" s="141"/>
      <c r="BB1574" s="141"/>
      <c r="BC1574" s="141"/>
      <c r="BD1574" s="141"/>
      <c r="BE1574" s="141"/>
      <c r="BF1574" s="141"/>
      <c r="BG1574" s="141"/>
      <c r="BH1574" s="141"/>
      <c r="BI1574" s="141"/>
      <c r="BJ1574" s="141"/>
      <c r="BK1574" s="141"/>
      <c r="BL1574" s="141"/>
    </row>
    <row r="1575" spans="3:64" x14ac:dyDescent="0.2">
      <c r="C1575" s="26"/>
      <c r="D1575" s="26"/>
      <c r="AA1575" s="141"/>
      <c r="AB1575" s="141"/>
      <c r="AC1575" s="141"/>
      <c r="AD1575" s="141"/>
      <c r="AE1575" s="141"/>
      <c r="AG1575" s="153"/>
      <c r="AN1575" s="141"/>
      <c r="AO1575" s="141"/>
      <c r="AP1575" s="141"/>
      <c r="AQ1575" s="141"/>
      <c r="AR1575" s="141"/>
      <c r="AS1575" s="141"/>
      <c r="AT1575" s="141"/>
      <c r="AU1575" s="141"/>
      <c r="AV1575" s="141"/>
      <c r="AX1575" s="141"/>
    </row>
    <row r="1576" spans="3:64" x14ac:dyDescent="0.2">
      <c r="C1576" s="26"/>
      <c r="D1576" s="26"/>
      <c r="AA1576" s="141"/>
      <c r="AB1576" s="141"/>
      <c r="AC1576" s="141"/>
      <c r="AD1576" s="141"/>
      <c r="AE1576" s="141"/>
      <c r="AG1576" s="153"/>
      <c r="AN1576" s="141"/>
      <c r="AO1576" s="141"/>
      <c r="AP1576" s="141"/>
      <c r="AQ1576" s="141"/>
      <c r="AR1576" s="141"/>
      <c r="AS1576" s="141"/>
      <c r="AT1576" s="141"/>
      <c r="AU1576" s="141"/>
      <c r="AV1576" s="141"/>
      <c r="AW1576" s="141"/>
      <c r="AX1576" s="141"/>
      <c r="AY1576" s="141"/>
      <c r="AZ1576" s="141"/>
      <c r="BA1576" s="141"/>
      <c r="BB1576" s="141"/>
      <c r="BC1576" s="141"/>
      <c r="BD1576" s="141"/>
      <c r="BE1576" s="141"/>
      <c r="BF1576" s="141"/>
      <c r="BG1576" s="141"/>
      <c r="BH1576" s="141"/>
      <c r="BI1576" s="141"/>
      <c r="BJ1576" s="141"/>
      <c r="BK1576" s="141"/>
      <c r="BL1576" s="141"/>
    </row>
    <row r="1577" spans="3:64" x14ac:dyDescent="0.2">
      <c r="C1577" s="26"/>
      <c r="D1577" s="26"/>
      <c r="AA1577" s="141"/>
      <c r="AB1577" s="141"/>
      <c r="AC1577" s="141"/>
      <c r="AD1577" s="141"/>
      <c r="AE1577" s="141"/>
      <c r="AG1577" s="153"/>
      <c r="AN1577" s="141"/>
      <c r="AO1577" s="141"/>
      <c r="AP1577" s="141"/>
      <c r="AQ1577" s="141"/>
      <c r="AR1577" s="141"/>
      <c r="AS1577" s="141"/>
      <c r="AT1577" s="141"/>
      <c r="AU1577" s="141"/>
      <c r="AV1577" s="141"/>
      <c r="AX1577" s="141"/>
    </row>
    <row r="1578" spans="3:64" x14ac:dyDescent="0.2">
      <c r="C1578" s="26"/>
      <c r="D1578" s="26"/>
      <c r="AA1578" s="141"/>
      <c r="AB1578" s="141"/>
      <c r="AC1578" s="141"/>
      <c r="AD1578" s="141"/>
      <c r="AE1578" s="141"/>
      <c r="AG1578" s="153"/>
      <c r="AN1578" s="141"/>
      <c r="AO1578" s="141"/>
      <c r="AP1578" s="141"/>
      <c r="AQ1578" s="141"/>
      <c r="AR1578" s="141"/>
      <c r="AS1578" s="141"/>
      <c r="AT1578" s="141"/>
      <c r="AU1578" s="141"/>
      <c r="AV1578" s="141"/>
      <c r="AW1578" s="141"/>
      <c r="AX1578" s="141"/>
      <c r="AY1578" s="141"/>
      <c r="AZ1578" s="141"/>
      <c r="BA1578" s="141"/>
      <c r="BB1578" s="141"/>
      <c r="BC1578" s="141"/>
      <c r="BD1578" s="141"/>
      <c r="BE1578" s="141"/>
      <c r="BF1578" s="141"/>
      <c r="BG1578" s="141"/>
      <c r="BH1578" s="141"/>
      <c r="BI1578" s="141"/>
      <c r="BJ1578" s="141"/>
      <c r="BK1578" s="141"/>
      <c r="BL1578" s="141"/>
    </row>
    <row r="1579" spans="3:64" x14ac:dyDescent="0.2">
      <c r="C1579" s="26"/>
      <c r="D1579" s="26"/>
      <c r="AA1579" s="141"/>
      <c r="AB1579" s="141"/>
      <c r="AC1579" s="141"/>
      <c r="AD1579" s="141"/>
      <c r="AE1579" s="141"/>
      <c r="AG1579" s="153"/>
      <c r="AN1579" s="141"/>
      <c r="AO1579" s="141"/>
      <c r="AP1579" s="141"/>
      <c r="AQ1579" s="141"/>
      <c r="AR1579" s="141"/>
      <c r="AS1579" s="141"/>
      <c r="AT1579" s="141"/>
      <c r="AU1579" s="141"/>
      <c r="AV1579" s="141"/>
      <c r="AW1579" s="141"/>
      <c r="AX1579" s="141"/>
      <c r="AY1579" s="141"/>
      <c r="AZ1579" s="141"/>
      <c r="BA1579" s="141"/>
      <c r="BB1579" s="141"/>
      <c r="BC1579" s="141"/>
      <c r="BD1579" s="141"/>
      <c r="BE1579" s="141"/>
      <c r="BF1579" s="141"/>
      <c r="BG1579" s="141"/>
      <c r="BH1579" s="141"/>
      <c r="BI1579" s="141"/>
      <c r="BJ1579" s="141"/>
      <c r="BK1579" s="141"/>
      <c r="BL1579" s="141"/>
    </row>
    <row r="1580" spans="3:64" x14ac:dyDescent="0.2">
      <c r="C1580" s="26"/>
      <c r="D1580" s="26"/>
      <c r="AA1580" s="141"/>
      <c r="AB1580" s="141"/>
      <c r="AC1580" s="141"/>
      <c r="AD1580" s="141"/>
      <c r="AE1580" s="141"/>
      <c r="AG1580" s="153"/>
      <c r="AN1580" s="141"/>
      <c r="AO1580" s="141"/>
      <c r="AP1580" s="141"/>
      <c r="AQ1580" s="141"/>
      <c r="AR1580" s="141"/>
      <c r="AS1580" s="141"/>
      <c r="AT1580" s="141"/>
      <c r="AU1580" s="141"/>
      <c r="AV1580" s="141"/>
      <c r="AW1580" s="141"/>
      <c r="AX1580" s="141"/>
      <c r="AY1580" s="141"/>
      <c r="AZ1580" s="141"/>
      <c r="BA1580" s="141"/>
      <c r="BB1580" s="141"/>
      <c r="BC1580" s="141"/>
      <c r="BD1580" s="141"/>
      <c r="BE1580" s="141"/>
      <c r="BF1580" s="141"/>
      <c r="BG1580" s="141"/>
      <c r="BH1580" s="141"/>
      <c r="BI1580" s="141"/>
      <c r="BJ1580" s="141"/>
      <c r="BK1580" s="141"/>
      <c r="BL1580" s="141"/>
    </row>
    <row r="1581" spans="3:64" x14ac:dyDescent="0.2">
      <c r="C1581" s="26"/>
      <c r="D1581" s="26"/>
      <c r="AA1581" s="141"/>
      <c r="AB1581" s="141"/>
      <c r="AC1581" s="141"/>
      <c r="AD1581" s="141"/>
      <c r="AE1581" s="141"/>
      <c r="AG1581" s="153"/>
      <c r="AN1581" s="141"/>
      <c r="AO1581" s="141"/>
      <c r="AP1581" s="141"/>
      <c r="AQ1581" s="141"/>
      <c r="AR1581" s="141"/>
      <c r="AS1581" s="141"/>
      <c r="AT1581" s="141"/>
      <c r="AU1581" s="141"/>
      <c r="AV1581" s="141"/>
      <c r="AW1581" s="141"/>
      <c r="AX1581" s="141"/>
      <c r="AY1581" s="141"/>
      <c r="AZ1581" s="141"/>
      <c r="BA1581" s="141"/>
      <c r="BB1581" s="141"/>
      <c r="BC1581" s="141"/>
      <c r="BD1581" s="141"/>
      <c r="BE1581" s="141"/>
      <c r="BF1581" s="141"/>
      <c r="BG1581" s="141"/>
      <c r="BH1581" s="141"/>
      <c r="BI1581" s="141"/>
      <c r="BJ1581" s="141"/>
      <c r="BK1581" s="141"/>
      <c r="BL1581" s="141"/>
    </row>
    <row r="1582" spans="3:64" x14ac:dyDescent="0.2">
      <c r="C1582" s="26"/>
      <c r="D1582" s="26"/>
      <c r="AA1582" s="141"/>
      <c r="AB1582" s="141"/>
      <c r="AC1582" s="141"/>
      <c r="AD1582" s="141"/>
      <c r="AE1582" s="141"/>
      <c r="AG1582" s="153"/>
      <c r="AN1582" s="141"/>
      <c r="AO1582" s="141"/>
      <c r="AP1582" s="141"/>
      <c r="AQ1582" s="141"/>
      <c r="AR1582" s="141"/>
      <c r="AS1582" s="141"/>
      <c r="AT1582" s="141"/>
      <c r="AU1582" s="141"/>
      <c r="AV1582" s="141"/>
      <c r="AX1582" s="141"/>
    </row>
    <row r="1583" spans="3:64" x14ac:dyDescent="0.2">
      <c r="C1583" s="26"/>
      <c r="D1583" s="26"/>
      <c r="AA1583" s="141"/>
      <c r="AB1583" s="141"/>
      <c r="AC1583" s="141"/>
      <c r="AD1583" s="141"/>
      <c r="AE1583" s="141"/>
      <c r="AG1583" s="153"/>
      <c r="AN1583" s="141"/>
      <c r="AO1583" s="141"/>
      <c r="AP1583" s="141"/>
      <c r="AQ1583" s="141"/>
      <c r="AR1583" s="141"/>
      <c r="AS1583" s="141"/>
      <c r="AT1583" s="141"/>
      <c r="AU1583" s="141"/>
    </row>
    <row r="1584" spans="3:64" x14ac:dyDescent="0.2">
      <c r="C1584" s="26"/>
      <c r="D1584" s="26"/>
      <c r="AA1584" s="141"/>
      <c r="AB1584" s="141"/>
      <c r="AC1584" s="141"/>
      <c r="AD1584" s="141"/>
      <c r="AE1584" s="141"/>
      <c r="AG1584" s="153"/>
      <c r="AN1584" s="141"/>
      <c r="AO1584" s="141"/>
      <c r="AP1584" s="141"/>
      <c r="AQ1584" s="141"/>
      <c r="AR1584" s="141"/>
      <c r="AS1584" s="141"/>
      <c r="AT1584" s="141"/>
      <c r="AU1584" s="141"/>
    </row>
    <row r="1585" spans="3:64" x14ac:dyDescent="0.2">
      <c r="C1585" s="26"/>
      <c r="D1585" s="26"/>
      <c r="AA1585" s="141"/>
      <c r="AB1585" s="141"/>
      <c r="AC1585" s="141"/>
      <c r="AD1585" s="141"/>
      <c r="AE1585" s="141"/>
      <c r="AG1585" s="153"/>
      <c r="AN1585" s="141"/>
      <c r="AO1585" s="141"/>
      <c r="AP1585" s="141"/>
      <c r="AQ1585" s="141"/>
      <c r="AR1585" s="141"/>
      <c r="AS1585" s="141"/>
      <c r="AT1585" s="141"/>
      <c r="AU1585" s="141"/>
    </row>
    <row r="1586" spans="3:64" x14ac:dyDescent="0.2">
      <c r="C1586" s="26"/>
      <c r="D1586" s="26"/>
      <c r="AA1586" s="141"/>
      <c r="AB1586" s="141"/>
      <c r="AC1586" s="141"/>
      <c r="AD1586" s="141"/>
      <c r="AE1586" s="141"/>
      <c r="AG1586" s="153"/>
      <c r="AN1586" s="141"/>
      <c r="AO1586" s="141"/>
      <c r="AP1586" s="141"/>
      <c r="AQ1586" s="141"/>
      <c r="AR1586" s="141"/>
      <c r="AS1586" s="141"/>
      <c r="AT1586" s="141"/>
      <c r="AU1586" s="141"/>
      <c r="AV1586" s="141"/>
    </row>
    <row r="1587" spans="3:64" x14ac:dyDescent="0.2">
      <c r="C1587" s="26"/>
      <c r="D1587" s="26"/>
      <c r="AA1587" s="141"/>
      <c r="AB1587" s="141"/>
      <c r="AC1587" s="141"/>
      <c r="AD1587" s="141"/>
      <c r="AE1587" s="141"/>
      <c r="AG1587" s="153"/>
      <c r="AN1587" s="141"/>
      <c r="AO1587" s="141"/>
      <c r="AP1587" s="141"/>
      <c r="AQ1587" s="141"/>
      <c r="AR1587" s="141"/>
      <c r="AS1587" s="141"/>
      <c r="AT1587" s="141"/>
      <c r="AU1587" s="141"/>
      <c r="AV1587" s="141"/>
      <c r="AX1587" s="141"/>
    </row>
    <row r="1588" spans="3:64" x14ac:dyDescent="0.2">
      <c r="C1588" s="26"/>
      <c r="D1588" s="26"/>
      <c r="AA1588" s="141"/>
      <c r="AB1588" s="141"/>
      <c r="AC1588" s="141"/>
      <c r="AD1588" s="141"/>
      <c r="AE1588" s="141"/>
      <c r="AG1588" s="153"/>
      <c r="AN1588" s="141"/>
      <c r="AO1588" s="141"/>
      <c r="AP1588" s="141"/>
      <c r="AQ1588" s="141"/>
      <c r="AR1588" s="141"/>
      <c r="AS1588" s="141"/>
      <c r="AT1588" s="141"/>
      <c r="AU1588" s="141"/>
      <c r="AV1588" s="141"/>
      <c r="AW1588" s="141"/>
      <c r="AX1588" s="141"/>
      <c r="AY1588" s="141"/>
      <c r="AZ1588" s="141"/>
      <c r="BA1588" s="141"/>
      <c r="BB1588" s="141"/>
      <c r="BC1588" s="141"/>
      <c r="BD1588" s="141"/>
      <c r="BE1588" s="141"/>
      <c r="BF1588" s="141"/>
      <c r="BG1588" s="141"/>
      <c r="BH1588" s="141"/>
      <c r="BI1588" s="141"/>
      <c r="BJ1588" s="141"/>
      <c r="BK1588" s="141"/>
      <c r="BL1588" s="141"/>
    </row>
    <row r="1589" spans="3:64" x14ac:dyDescent="0.2">
      <c r="C1589" s="26"/>
      <c r="D1589" s="26"/>
      <c r="AA1589" s="141"/>
      <c r="AB1589" s="141"/>
      <c r="AC1589" s="141"/>
      <c r="AD1589" s="141"/>
      <c r="AE1589" s="141"/>
      <c r="AG1589" s="153"/>
      <c r="AN1589" s="141"/>
      <c r="AO1589" s="141"/>
      <c r="AP1589" s="141"/>
      <c r="AQ1589" s="141"/>
      <c r="AR1589" s="141"/>
      <c r="AS1589" s="141"/>
      <c r="AT1589" s="141"/>
      <c r="AU1589" s="141"/>
      <c r="AV1589" s="141"/>
    </row>
    <row r="1590" spans="3:64" x14ac:dyDescent="0.2">
      <c r="C1590" s="26"/>
      <c r="D1590" s="26"/>
      <c r="AA1590" s="141"/>
      <c r="AB1590" s="141"/>
      <c r="AC1590" s="141"/>
      <c r="AD1590" s="141"/>
      <c r="AE1590" s="141"/>
      <c r="AG1590" s="153"/>
      <c r="AN1590" s="141"/>
      <c r="AO1590" s="141"/>
      <c r="AP1590" s="141"/>
      <c r="AQ1590" s="141"/>
      <c r="AR1590" s="141"/>
      <c r="AS1590" s="141"/>
      <c r="AT1590" s="141"/>
      <c r="AU1590" s="141"/>
      <c r="AV1590" s="141"/>
      <c r="AX1590" s="141"/>
    </row>
    <row r="1591" spans="3:64" x14ac:dyDescent="0.2">
      <c r="C1591" s="26"/>
      <c r="D1591" s="26"/>
      <c r="AA1591" s="141"/>
      <c r="AB1591" s="141"/>
      <c r="AC1591" s="141"/>
      <c r="AD1591" s="141"/>
      <c r="AE1591" s="141"/>
      <c r="AG1591" s="153"/>
      <c r="AN1591" s="141"/>
      <c r="AO1591" s="141"/>
      <c r="AP1591" s="141"/>
      <c r="AQ1591" s="141"/>
      <c r="AR1591" s="141"/>
      <c r="AS1591" s="141"/>
      <c r="AT1591" s="141"/>
      <c r="AU1591" s="141"/>
    </row>
    <row r="1592" spans="3:64" x14ac:dyDescent="0.2">
      <c r="C1592" s="26"/>
      <c r="D1592" s="26"/>
      <c r="AA1592" s="141"/>
      <c r="AB1592" s="141"/>
      <c r="AC1592" s="141"/>
      <c r="AD1592" s="141"/>
      <c r="AE1592" s="141"/>
      <c r="AG1592" s="153"/>
      <c r="AN1592" s="141"/>
      <c r="AO1592" s="141"/>
      <c r="AP1592" s="141"/>
      <c r="AQ1592" s="141"/>
      <c r="AR1592" s="141"/>
      <c r="AS1592" s="141"/>
      <c r="AT1592" s="141"/>
      <c r="AU1592" s="141"/>
      <c r="AV1592" s="141"/>
      <c r="AX1592" s="141"/>
    </row>
    <row r="1593" spans="3:64" x14ac:dyDescent="0.2">
      <c r="C1593" s="26"/>
      <c r="D1593" s="26"/>
      <c r="AA1593" s="141"/>
      <c r="AB1593" s="141"/>
      <c r="AC1593" s="141"/>
      <c r="AD1593" s="141"/>
      <c r="AE1593" s="141"/>
      <c r="AG1593" s="153"/>
      <c r="AN1593" s="141"/>
      <c r="AO1593" s="141"/>
      <c r="AP1593" s="141"/>
      <c r="AQ1593" s="141"/>
      <c r="AR1593" s="141"/>
      <c r="AS1593" s="141"/>
      <c r="AT1593" s="141"/>
      <c r="AU1593" s="141"/>
    </row>
    <row r="1594" spans="3:64" x14ac:dyDescent="0.2">
      <c r="C1594" s="26"/>
      <c r="D1594" s="26"/>
      <c r="AA1594" s="141"/>
      <c r="AB1594" s="141"/>
      <c r="AC1594" s="141"/>
      <c r="AD1594" s="141"/>
      <c r="AE1594" s="141"/>
      <c r="AG1594" s="153"/>
      <c r="AN1594" s="141"/>
      <c r="AO1594" s="141"/>
      <c r="AP1594" s="141"/>
      <c r="AQ1594" s="141"/>
      <c r="AR1594" s="141"/>
      <c r="AS1594" s="141"/>
      <c r="AT1594" s="141"/>
      <c r="AU1594" s="141"/>
      <c r="AV1594" s="141"/>
    </row>
    <row r="1595" spans="3:64" x14ac:dyDescent="0.2">
      <c r="C1595" s="26"/>
      <c r="D1595" s="26"/>
      <c r="AA1595" s="141"/>
      <c r="AB1595" s="141"/>
      <c r="AC1595" s="141"/>
      <c r="AD1595" s="141"/>
      <c r="AE1595" s="141"/>
      <c r="AG1595" s="153"/>
      <c r="AN1595" s="141"/>
      <c r="AO1595" s="141"/>
      <c r="AP1595" s="141"/>
      <c r="AQ1595" s="141"/>
      <c r="AR1595" s="141"/>
      <c r="AS1595" s="141"/>
      <c r="AT1595" s="141"/>
      <c r="AU1595" s="141"/>
      <c r="AV1595" s="141"/>
      <c r="AW1595" s="141"/>
      <c r="AX1595" s="141"/>
      <c r="AY1595" s="141"/>
      <c r="AZ1595" s="141"/>
      <c r="BA1595" s="141"/>
      <c r="BB1595" s="141"/>
      <c r="BC1595" s="141"/>
      <c r="BD1595" s="141"/>
      <c r="BE1595" s="141"/>
      <c r="BF1595" s="141"/>
      <c r="BG1595" s="141"/>
      <c r="BH1595" s="141"/>
      <c r="BI1595" s="141"/>
      <c r="BJ1595" s="141"/>
      <c r="BK1595" s="141"/>
      <c r="BL1595" s="141"/>
    </row>
    <row r="1596" spans="3:64" x14ac:dyDescent="0.2">
      <c r="C1596" s="26"/>
      <c r="D1596" s="26"/>
      <c r="AA1596" s="141"/>
      <c r="AB1596" s="141"/>
      <c r="AC1596" s="141"/>
      <c r="AD1596" s="141"/>
      <c r="AE1596" s="141"/>
      <c r="AG1596" s="153"/>
      <c r="AN1596" s="141"/>
      <c r="AO1596" s="141"/>
      <c r="AP1596" s="141"/>
      <c r="AQ1596" s="141"/>
      <c r="AR1596" s="141"/>
      <c r="AS1596" s="141"/>
      <c r="AT1596" s="141"/>
      <c r="AU1596" s="141"/>
    </row>
    <row r="1597" spans="3:64" x14ac:dyDescent="0.2">
      <c r="C1597" s="26"/>
      <c r="D1597" s="26"/>
      <c r="AA1597" s="141"/>
      <c r="AB1597" s="141"/>
      <c r="AC1597" s="141"/>
      <c r="AD1597" s="141"/>
      <c r="AE1597" s="141"/>
      <c r="AG1597" s="153"/>
      <c r="AN1597" s="141"/>
      <c r="AO1597" s="141"/>
      <c r="AP1597" s="141"/>
      <c r="AQ1597" s="141"/>
      <c r="AR1597" s="141"/>
      <c r="AS1597" s="141"/>
      <c r="AT1597" s="141"/>
      <c r="AU1597" s="141"/>
      <c r="AV1597" s="141"/>
    </row>
    <row r="1598" spans="3:64" x14ac:dyDescent="0.2">
      <c r="C1598" s="26"/>
      <c r="D1598" s="26"/>
      <c r="AA1598" s="141"/>
      <c r="AB1598" s="141"/>
      <c r="AC1598" s="141"/>
      <c r="AD1598" s="141"/>
      <c r="AE1598" s="141"/>
      <c r="AG1598" s="153"/>
      <c r="AN1598" s="141"/>
      <c r="AO1598" s="141"/>
      <c r="AP1598" s="141"/>
      <c r="AQ1598" s="141"/>
      <c r="AR1598" s="141"/>
      <c r="AS1598" s="141"/>
      <c r="AT1598" s="141"/>
      <c r="AU1598" s="141"/>
    </row>
    <row r="1599" spans="3:64" x14ac:dyDescent="0.2">
      <c r="C1599" s="26"/>
      <c r="D1599" s="26"/>
      <c r="AA1599" s="141"/>
      <c r="AB1599" s="141"/>
      <c r="AC1599" s="141"/>
      <c r="AD1599" s="141"/>
      <c r="AE1599" s="141"/>
      <c r="AG1599" s="153"/>
      <c r="AN1599" s="141"/>
      <c r="AO1599" s="141"/>
      <c r="AP1599" s="141"/>
      <c r="AQ1599" s="141"/>
      <c r="AR1599" s="141"/>
      <c r="AS1599" s="141"/>
      <c r="AT1599" s="141"/>
      <c r="AU1599" s="141"/>
      <c r="AV1599" s="141"/>
      <c r="AX1599" s="141"/>
    </row>
    <row r="1600" spans="3:64" x14ac:dyDescent="0.2">
      <c r="C1600" s="26"/>
      <c r="D1600" s="26"/>
      <c r="AA1600" s="141"/>
      <c r="AB1600" s="141"/>
      <c r="AC1600" s="141"/>
      <c r="AD1600" s="141"/>
      <c r="AE1600" s="141"/>
      <c r="AG1600" s="153"/>
      <c r="AN1600" s="141"/>
      <c r="AO1600" s="141"/>
      <c r="AP1600" s="141"/>
      <c r="AQ1600" s="141"/>
      <c r="AR1600" s="141"/>
      <c r="AS1600" s="141"/>
      <c r="AT1600" s="141"/>
      <c r="AU1600" s="141"/>
      <c r="AV1600" s="141"/>
    </row>
    <row r="1601" spans="3:64" x14ac:dyDescent="0.2">
      <c r="C1601" s="26"/>
      <c r="D1601" s="26"/>
      <c r="AA1601" s="141"/>
      <c r="AB1601" s="141"/>
      <c r="AC1601" s="141"/>
      <c r="AD1601" s="141"/>
      <c r="AE1601" s="141"/>
      <c r="AG1601" s="153"/>
      <c r="AN1601" s="141"/>
      <c r="AO1601" s="141"/>
      <c r="AP1601" s="141"/>
      <c r="AQ1601" s="141"/>
      <c r="AR1601" s="141"/>
      <c r="AS1601" s="141"/>
      <c r="AT1601" s="141"/>
      <c r="AU1601" s="141"/>
    </row>
    <row r="1602" spans="3:64" x14ac:dyDescent="0.2">
      <c r="C1602" s="26"/>
      <c r="D1602" s="26"/>
      <c r="AA1602" s="141"/>
      <c r="AB1602" s="141"/>
      <c r="AC1602" s="141"/>
      <c r="AD1602" s="141"/>
      <c r="AE1602" s="141"/>
      <c r="AG1602" s="153"/>
      <c r="AN1602" s="141"/>
      <c r="AO1602" s="141"/>
      <c r="AP1602" s="141"/>
      <c r="AQ1602" s="141"/>
      <c r="AR1602" s="141"/>
      <c r="AS1602" s="141"/>
      <c r="AT1602" s="141"/>
      <c r="AU1602" s="141"/>
    </row>
    <row r="1603" spans="3:64" x14ac:dyDescent="0.2">
      <c r="C1603" s="26"/>
      <c r="D1603" s="26"/>
      <c r="AA1603" s="141"/>
      <c r="AB1603" s="141"/>
      <c r="AC1603" s="141"/>
      <c r="AD1603" s="141"/>
      <c r="AE1603" s="141"/>
      <c r="AG1603" s="153"/>
      <c r="AN1603" s="141"/>
      <c r="AO1603" s="141"/>
      <c r="AP1603" s="141"/>
      <c r="AQ1603" s="141"/>
      <c r="AR1603" s="141"/>
      <c r="AS1603" s="141"/>
      <c r="AT1603" s="141"/>
      <c r="AU1603" s="141"/>
      <c r="AV1603" s="141"/>
      <c r="AX1603" s="141"/>
      <c r="AY1603" s="141"/>
      <c r="AZ1603" s="141"/>
      <c r="BA1603" s="141"/>
      <c r="BB1603" s="141"/>
      <c r="BC1603" s="141"/>
      <c r="BD1603" s="141"/>
      <c r="BE1603" s="141"/>
      <c r="BF1603" s="141"/>
      <c r="BG1603" s="141"/>
      <c r="BH1603" s="141"/>
      <c r="BI1603" s="141"/>
      <c r="BJ1603" s="141"/>
      <c r="BK1603" s="141"/>
      <c r="BL1603" s="141"/>
    </row>
    <row r="1604" spans="3:64" x14ac:dyDescent="0.2">
      <c r="C1604" s="26"/>
      <c r="D1604" s="26"/>
      <c r="AA1604" s="141"/>
      <c r="AB1604" s="141"/>
      <c r="AC1604" s="141"/>
      <c r="AD1604" s="141"/>
      <c r="AE1604" s="141"/>
      <c r="AG1604" s="153"/>
      <c r="AN1604" s="141"/>
      <c r="AO1604" s="141"/>
      <c r="AP1604" s="141"/>
      <c r="AQ1604" s="141"/>
      <c r="AR1604" s="141"/>
      <c r="AS1604" s="141"/>
      <c r="AT1604" s="141"/>
      <c r="AU1604" s="141"/>
      <c r="AV1604" s="141"/>
    </row>
    <row r="1605" spans="3:64" x14ac:dyDescent="0.2">
      <c r="C1605" s="26"/>
      <c r="D1605" s="26"/>
      <c r="AA1605" s="141"/>
      <c r="AB1605" s="141"/>
      <c r="AC1605" s="141"/>
      <c r="AD1605" s="141"/>
      <c r="AE1605" s="141"/>
      <c r="AG1605" s="153"/>
      <c r="AN1605" s="141"/>
      <c r="AO1605" s="141"/>
      <c r="AP1605" s="141"/>
      <c r="AQ1605" s="141"/>
      <c r="AR1605" s="141"/>
      <c r="AS1605" s="141"/>
      <c r="AT1605" s="141"/>
      <c r="AU1605" s="141"/>
      <c r="AV1605" s="141"/>
    </row>
    <row r="1606" spans="3:64" x14ac:dyDescent="0.2">
      <c r="C1606" s="26"/>
      <c r="D1606" s="26"/>
      <c r="AA1606" s="141"/>
      <c r="AB1606" s="141"/>
      <c r="AC1606" s="141"/>
      <c r="AD1606" s="141"/>
      <c r="AE1606" s="141"/>
      <c r="AG1606" s="153"/>
      <c r="AN1606" s="141"/>
      <c r="AO1606" s="141"/>
      <c r="AP1606" s="141"/>
      <c r="AQ1606" s="141"/>
      <c r="AR1606" s="141"/>
      <c r="AS1606" s="141"/>
      <c r="AT1606" s="141"/>
      <c r="AU1606" s="141"/>
      <c r="AV1606" s="141"/>
    </row>
    <row r="1607" spans="3:64" x14ac:dyDescent="0.2">
      <c r="C1607" s="26"/>
      <c r="D1607" s="26"/>
      <c r="AA1607" s="141"/>
      <c r="AB1607" s="141"/>
      <c r="AC1607" s="141"/>
      <c r="AD1607" s="141"/>
      <c r="AE1607" s="141"/>
      <c r="AG1607" s="153"/>
      <c r="AN1607" s="141"/>
      <c r="AO1607" s="141"/>
      <c r="AP1607" s="141"/>
      <c r="AQ1607" s="141"/>
      <c r="AR1607" s="141"/>
      <c r="AS1607" s="141"/>
      <c r="AT1607" s="141"/>
      <c r="AU1607" s="141"/>
      <c r="AV1607" s="141"/>
      <c r="AX1607" s="141"/>
    </row>
    <row r="1608" spans="3:64" x14ac:dyDescent="0.2">
      <c r="C1608" s="26"/>
      <c r="D1608" s="26"/>
      <c r="AA1608" s="141"/>
      <c r="AB1608" s="141"/>
      <c r="AC1608" s="141"/>
      <c r="AD1608" s="141"/>
      <c r="AE1608" s="141"/>
      <c r="AG1608" s="153"/>
      <c r="AN1608" s="141"/>
      <c r="AO1608" s="141"/>
      <c r="AP1608" s="141"/>
      <c r="AQ1608" s="141"/>
      <c r="AR1608" s="141"/>
      <c r="AS1608" s="141"/>
      <c r="AT1608" s="141"/>
      <c r="AU1608" s="141"/>
      <c r="AV1608" s="141"/>
    </row>
    <row r="1609" spans="3:64" x14ac:dyDescent="0.2">
      <c r="C1609" s="26"/>
      <c r="D1609" s="26"/>
      <c r="AA1609" s="141"/>
      <c r="AB1609" s="141"/>
      <c r="AC1609" s="141"/>
      <c r="AD1609" s="141"/>
      <c r="AE1609" s="141"/>
      <c r="AG1609" s="153"/>
      <c r="AN1609" s="141"/>
      <c r="AO1609" s="141"/>
      <c r="AP1609" s="141"/>
      <c r="AQ1609" s="141"/>
      <c r="AR1609" s="141"/>
      <c r="AS1609" s="141"/>
      <c r="AT1609" s="141"/>
      <c r="AU1609" s="141"/>
      <c r="AV1609" s="141"/>
    </row>
    <row r="1610" spans="3:64" x14ac:dyDescent="0.2">
      <c r="C1610" s="26"/>
      <c r="D1610" s="26"/>
      <c r="AA1610" s="141"/>
      <c r="AB1610" s="141"/>
      <c r="AC1610" s="141"/>
      <c r="AD1610" s="141"/>
      <c r="AE1610" s="141"/>
      <c r="AG1610" s="153"/>
      <c r="AN1610" s="141"/>
      <c r="AO1610" s="141"/>
      <c r="AP1610" s="141"/>
      <c r="AQ1610" s="141"/>
      <c r="AR1610" s="141"/>
      <c r="AS1610" s="141"/>
      <c r="AT1610" s="141"/>
      <c r="AU1610" s="141"/>
      <c r="AV1610" s="141"/>
      <c r="AW1610" s="141"/>
      <c r="AX1610" s="141"/>
      <c r="AY1610" s="141"/>
      <c r="AZ1610" s="141"/>
      <c r="BA1610" s="141"/>
      <c r="BB1610" s="141"/>
      <c r="BC1610" s="141"/>
      <c r="BD1610" s="141"/>
      <c r="BE1610" s="141"/>
      <c r="BF1610" s="141"/>
      <c r="BG1610" s="141"/>
      <c r="BH1610" s="141"/>
      <c r="BI1610" s="141"/>
      <c r="BJ1610" s="141"/>
      <c r="BK1610" s="141"/>
      <c r="BL1610" s="141"/>
    </row>
    <row r="1611" spans="3:64" x14ac:dyDescent="0.2">
      <c r="C1611" s="26"/>
      <c r="D1611" s="26"/>
      <c r="AA1611" s="141"/>
      <c r="AB1611" s="141"/>
      <c r="AC1611" s="141"/>
      <c r="AD1611" s="141"/>
      <c r="AE1611" s="141"/>
      <c r="AG1611" s="153"/>
      <c r="AN1611" s="141"/>
      <c r="AO1611" s="141"/>
      <c r="AP1611" s="141"/>
      <c r="AQ1611" s="141"/>
      <c r="AR1611" s="141"/>
      <c r="AS1611" s="141"/>
      <c r="AT1611" s="141"/>
      <c r="AU1611" s="141"/>
      <c r="AV1611" s="141"/>
      <c r="AX1611" s="141"/>
      <c r="AY1611" s="141"/>
      <c r="AZ1611" s="141"/>
      <c r="BA1611" s="141"/>
      <c r="BB1611" s="141"/>
      <c r="BC1611" s="141"/>
      <c r="BD1611" s="141"/>
      <c r="BE1611" s="141"/>
      <c r="BF1611" s="141"/>
      <c r="BG1611" s="141"/>
      <c r="BH1611" s="141"/>
      <c r="BI1611" s="141"/>
      <c r="BJ1611" s="141"/>
      <c r="BK1611" s="141"/>
      <c r="BL1611" s="141"/>
    </row>
    <row r="1612" spans="3:64" x14ac:dyDescent="0.2">
      <c r="C1612" s="26"/>
      <c r="D1612" s="26"/>
      <c r="AA1612" s="141"/>
      <c r="AB1612" s="141"/>
      <c r="AC1612" s="141"/>
      <c r="AD1612" s="141"/>
      <c r="AE1612" s="141"/>
      <c r="AG1612" s="153"/>
      <c r="AN1612" s="141"/>
      <c r="AO1612" s="141"/>
      <c r="AP1612" s="141"/>
      <c r="AQ1612" s="141"/>
      <c r="AR1612" s="141"/>
      <c r="AS1612" s="141"/>
      <c r="AT1612" s="141"/>
      <c r="AU1612" s="141"/>
      <c r="AV1612" s="141"/>
      <c r="AX1612" s="141"/>
    </row>
    <row r="1613" spans="3:64" x14ac:dyDescent="0.2">
      <c r="C1613" s="26"/>
      <c r="D1613" s="26"/>
      <c r="AA1613" s="141"/>
      <c r="AB1613" s="141"/>
      <c r="AC1613" s="141"/>
      <c r="AD1613" s="141"/>
      <c r="AE1613" s="141"/>
      <c r="AG1613" s="153"/>
      <c r="AN1613" s="141"/>
      <c r="AO1613" s="141"/>
      <c r="AP1613" s="141"/>
      <c r="AQ1613" s="141"/>
      <c r="AR1613" s="141"/>
      <c r="AS1613" s="141"/>
      <c r="AT1613" s="141"/>
      <c r="AU1613" s="141"/>
      <c r="AV1613" s="141"/>
      <c r="AW1613" s="141"/>
      <c r="AX1613" s="141"/>
      <c r="AY1613" s="141"/>
      <c r="AZ1613" s="141"/>
      <c r="BA1613" s="141"/>
      <c r="BB1613" s="141"/>
      <c r="BC1613" s="141"/>
      <c r="BD1613" s="141"/>
      <c r="BE1613" s="141"/>
      <c r="BF1613" s="141"/>
      <c r="BG1613" s="141"/>
      <c r="BH1613" s="141"/>
      <c r="BI1613" s="141"/>
      <c r="BJ1613" s="141"/>
      <c r="BK1613" s="141"/>
      <c r="BL1613" s="141"/>
    </row>
    <row r="1614" spans="3:64" x14ac:dyDescent="0.2">
      <c r="C1614" s="26"/>
      <c r="D1614" s="26"/>
      <c r="AA1614" s="141"/>
      <c r="AB1614" s="141"/>
      <c r="AC1614" s="141"/>
      <c r="AD1614" s="141"/>
      <c r="AE1614" s="141"/>
      <c r="AG1614" s="153"/>
      <c r="AN1614" s="141"/>
      <c r="AO1614" s="141"/>
      <c r="AP1614" s="141"/>
      <c r="AQ1614" s="141"/>
      <c r="AR1614" s="141"/>
      <c r="AS1614" s="141"/>
      <c r="AT1614" s="141"/>
      <c r="AU1614" s="141"/>
    </row>
    <row r="1615" spans="3:64" x14ac:dyDescent="0.2">
      <c r="C1615" s="26"/>
      <c r="D1615" s="26"/>
      <c r="AA1615" s="141"/>
      <c r="AB1615" s="141"/>
      <c r="AC1615" s="141"/>
      <c r="AD1615" s="141"/>
      <c r="AE1615" s="141"/>
      <c r="AG1615" s="153"/>
      <c r="AN1615" s="141"/>
      <c r="AO1615" s="141"/>
      <c r="AP1615" s="141"/>
      <c r="AQ1615" s="141"/>
      <c r="AR1615" s="141"/>
      <c r="AS1615" s="141"/>
      <c r="AT1615" s="141"/>
      <c r="AU1615" s="141"/>
    </row>
    <row r="1616" spans="3:64" x14ac:dyDescent="0.2">
      <c r="C1616" s="26"/>
      <c r="D1616" s="26"/>
      <c r="AA1616" s="141"/>
      <c r="AB1616" s="141"/>
      <c r="AC1616" s="141"/>
      <c r="AD1616" s="141"/>
      <c r="AE1616" s="141"/>
      <c r="AG1616" s="153"/>
      <c r="AN1616" s="141"/>
      <c r="AO1616" s="141"/>
      <c r="AP1616" s="141"/>
      <c r="AQ1616" s="141"/>
      <c r="AR1616" s="141"/>
      <c r="AS1616" s="141"/>
      <c r="AT1616" s="141"/>
      <c r="AU1616" s="141"/>
      <c r="AV1616" s="141"/>
      <c r="AX1616" s="141"/>
      <c r="AY1616" s="141"/>
      <c r="AZ1616" s="141"/>
      <c r="BA1616" s="141"/>
      <c r="BB1616" s="141"/>
      <c r="BC1616" s="141"/>
      <c r="BD1616" s="141"/>
      <c r="BE1616" s="141"/>
      <c r="BF1616" s="141"/>
      <c r="BG1616" s="141"/>
      <c r="BH1616" s="141"/>
      <c r="BI1616" s="141"/>
      <c r="BJ1616" s="141"/>
      <c r="BK1616" s="141"/>
      <c r="BL1616" s="141"/>
    </row>
    <row r="1617" spans="3:64" x14ac:dyDescent="0.2">
      <c r="C1617" s="26"/>
      <c r="D1617" s="26"/>
      <c r="AA1617" s="141"/>
      <c r="AB1617" s="141"/>
      <c r="AC1617" s="141"/>
      <c r="AD1617" s="141"/>
      <c r="AE1617" s="141"/>
      <c r="AG1617" s="153"/>
      <c r="AN1617" s="141"/>
      <c r="AO1617" s="141"/>
      <c r="AP1617" s="141"/>
      <c r="AQ1617" s="141"/>
      <c r="AR1617" s="141"/>
      <c r="AS1617" s="141"/>
      <c r="AT1617" s="141"/>
      <c r="AU1617" s="141"/>
      <c r="AV1617" s="141"/>
    </row>
    <row r="1618" spans="3:64" x14ac:dyDescent="0.2">
      <c r="C1618" s="26"/>
      <c r="D1618" s="26"/>
      <c r="AA1618" s="141"/>
      <c r="AB1618" s="141"/>
      <c r="AC1618" s="141"/>
      <c r="AD1618" s="141"/>
      <c r="AE1618" s="141"/>
      <c r="AG1618" s="153"/>
      <c r="AN1618" s="141"/>
      <c r="AO1618" s="141"/>
      <c r="AP1618" s="141"/>
      <c r="AQ1618" s="141"/>
      <c r="AR1618" s="141"/>
      <c r="AS1618" s="141"/>
      <c r="AT1618" s="141"/>
      <c r="AU1618" s="141"/>
      <c r="AV1618" s="141"/>
      <c r="AW1618" s="141"/>
      <c r="AX1618" s="141"/>
      <c r="AY1618" s="141"/>
      <c r="AZ1618" s="141"/>
      <c r="BA1618" s="141"/>
      <c r="BB1618" s="141"/>
      <c r="BC1618" s="141"/>
      <c r="BD1618" s="141"/>
      <c r="BE1618" s="141"/>
      <c r="BF1618" s="141"/>
      <c r="BG1618" s="141"/>
      <c r="BH1618" s="141"/>
      <c r="BI1618" s="141"/>
      <c r="BJ1618" s="141"/>
      <c r="BK1618" s="141"/>
      <c r="BL1618" s="141"/>
    </row>
    <row r="1619" spans="3:64" x14ac:dyDescent="0.2">
      <c r="C1619" s="26"/>
      <c r="D1619" s="26"/>
      <c r="AA1619" s="141"/>
      <c r="AB1619" s="141"/>
      <c r="AC1619" s="141"/>
      <c r="AD1619" s="141"/>
      <c r="AE1619" s="141"/>
      <c r="AG1619" s="153"/>
      <c r="AN1619" s="141"/>
      <c r="AO1619" s="141"/>
      <c r="AP1619" s="141"/>
      <c r="AQ1619" s="141"/>
      <c r="AR1619" s="141"/>
      <c r="AS1619" s="141"/>
      <c r="AT1619" s="141"/>
      <c r="AU1619" s="141"/>
    </row>
    <row r="1620" spans="3:64" x14ac:dyDescent="0.2">
      <c r="C1620" s="26"/>
      <c r="D1620" s="26"/>
      <c r="AA1620" s="141"/>
      <c r="AB1620" s="141"/>
      <c r="AC1620" s="141"/>
      <c r="AD1620" s="141"/>
      <c r="AE1620" s="141"/>
      <c r="AG1620" s="153"/>
      <c r="AN1620" s="141"/>
      <c r="AO1620" s="141"/>
      <c r="AP1620" s="141"/>
      <c r="AQ1620" s="141"/>
      <c r="AR1620" s="141"/>
      <c r="AS1620" s="141"/>
      <c r="AT1620" s="141"/>
      <c r="AU1620" s="141"/>
      <c r="AV1620" s="141"/>
      <c r="AW1620" s="141"/>
      <c r="AX1620" s="141"/>
      <c r="AY1620" s="141"/>
      <c r="AZ1620" s="141"/>
      <c r="BA1620" s="141"/>
      <c r="BB1620" s="141"/>
      <c r="BC1620" s="141"/>
      <c r="BD1620" s="141"/>
      <c r="BE1620" s="141"/>
      <c r="BF1620" s="141"/>
      <c r="BG1620" s="141"/>
      <c r="BH1620" s="141"/>
      <c r="BI1620" s="141"/>
      <c r="BJ1620" s="141"/>
      <c r="BK1620" s="141"/>
      <c r="BL1620" s="141"/>
    </row>
    <row r="1621" spans="3:64" x14ac:dyDescent="0.2">
      <c r="C1621" s="26"/>
      <c r="D1621" s="26"/>
      <c r="AA1621" s="141"/>
      <c r="AB1621" s="141"/>
      <c r="AC1621" s="141"/>
      <c r="AD1621" s="141"/>
      <c r="AE1621" s="141"/>
      <c r="AG1621" s="153"/>
      <c r="AN1621" s="141"/>
      <c r="AO1621" s="141"/>
      <c r="AP1621" s="141"/>
      <c r="AQ1621" s="141"/>
      <c r="AR1621" s="141"/>
      <c r="AS1621" s="141"/>
      <c r="AT1621" s="141"/>
      <c r="AU1621" s="141"/>
    </row>
    <row r="1622" spans="3:64" x14ac:dyDescent="0.2">
      <c r="C1622" s="26"/>
      <c r="D1622" s="26"/>
      <c r="AA1622" s="141"/>
      <c r="AB1622" s="141"/>
      <c r="AC1622" s="141"/>
      <c r="AD1622" s="141"/>
      <c r="AE1622" s="141"/>
      <c r="AG1622" s="153"/>
      <c r="AN1622" s="141"/>
      <c r="AO1622" s="141"/>
      <c r="AP1622" s="141"/>
      <c r="AQ1622" s="141"/>
      <c r="AR1622" s="141"/>
      <c r="AS1622" s="141"/>
      <c r="AT1622" s="141"/>
      <c r="AU1622" s="141"/>
    </row>
    <row r="1623" spans="3:64" x14ac:dyDescent="0.2">
      <c r="C1623" s="26"/>
      <c r="D1623" s="26"/>
      <c r="AA1623" s="141"/>
      <c r="AB1623" s="141"/>
      <c r="AC1623" s="141"/>
      <c r="AD1623" s="141"/>
      <c r="AE1623" s="141"/>
      <c r="AG1623" s="153"/>
      <c r="AN1623" s="141"/>
      <c r="AO1623" s="141"/>
      <c r="AP1623" s="141"/>
      <c r="AQ1623" s="141"/>
      <c r="AR1623" s="141"/>
      <c r="AS1623" s="141"/>
      <c r="AT1623" s="141"/>
      <c r="AU1623" s="141"/>
    </row>
    <row r="1624" spans="3:64" x14ac:dyDescent="0.2">
      <c r="C1624" s="26"/>
      <c r="D1624" s="26"/>
      <c r="AA1624" s="141"/>
      <c r="AB1624" s="141"/>
      <c r="AC1624" s="141"/>
      <c r="AD1624" s="141"/>
      <c r="AE1624" s="141"/>
      <c r="AG1624" s="153"/>
      <c r="AN1624" s="141"/>
      <c r="AO1624" s="141"/>
      <c r="AP1624" s="141"/>
      <c r="AQ1624" s="141"/>
      <c r="AR1624" s="141"/>
      <c r="AS1624" s="141"/>
      <c r="AT1624" s="141"/>
      <c r="AU1624" s="141"/>
    </row>
    <row r="1625" spans="3:64" x14ac:dyDescent="0.2">
      <c r="C1625" s="26"/>
      <c r="D1625" s="26"/>
      <c r="AA1625" s="141"/>
      <c r="AB1625" s="141"/>
      <c r="AC1625" s="141"/>
      <c r="AD1625" s="141"/>
      <c r="AE1625" s="141"/>
      <c r="AG1625" s="153"/>
      <c r="AN1625" s="141"/>
      <c r="AO1625" s="141"/>
      <c r="AP1625" s="141"/>
      <c r="AQ1625" s="141"/>
      <c r="AR1625" s="141"/>
      <c r="AS1625" s="141"/>
      <c r="AT1625" s="141"/>
      <c r="AU1625" s="141"/>
    </row>
    <row r="1626" spans="3:64" x14ac:dyDescent="0.2">
      <c r="C1626" s="26"/>
      <c r="D1626" s="26"/>
      <c r="AA1626" s="141"/>
      <c r="AB1626" s="141"/>
      <c r="AC1626" s="141"/>
      <c r="AD1626" s="141"/>
      <c r="AE1626" s="141"/>
      <c r="AG1626" s="153"/>
      <c r="AN1626" s="141"/>
      <c r="AO1626" s="141"/>
      <c r="AP1626" s="141"/>
      <c r="AQ1626" s="141"/>
      <c r="AR1626" s="141"/>
      <c r="AS1626" s="141"/>
      <c r="AT1626" s="141"/>
      <c r="AU1626" s="141"/>
      <c r="AV1626" s="141"/>
      <c r="AX1626" s="141"/>
    </row>
    <row r="1627" spans="3:64" x14ac:dyDescent="0.2">
      <c r="C1627" s="26"/>
      <c r="D1627" s="26"/>
      <c r="AA1627" s="141"/>
      <c r="AB1627" s="141"/>
      <c r="AC1627" s="141"/>
      <c r="AD1627" s="141"/>
      <c r="AE1627" s="141"/>
      <c r="AG1627" s="153"/>
      <c r="AN1627" s="141"/>
      <c r="AO1627" s="141"/>
      <c r="AP1627" s="141"/>
      <c r="AQ1627" s="141"/>
      <c r="AR1627" s="141"/>
      <c r="AS1627" s="141"/>
      <c r="AT1627" s="141"/>
      <c r="AU1627" s="141"/>
      <c r="AV1627" s="141"/>
      <c r="AX1627" s="141"/>
    </row>
    <row r="1628" spans="3:64" x14ac:dyDescent="0.2">
      <c r="C1628" s="26"/>
      <c r="D1628" s="26"/>
      <c r="AA1628" s="141"/>
      <c r="AB1628" s="141"/>
      <c r="AC1628" s="141"/>
      <c r="AD1628" s="141"/>
      <c r="AE1628" s="141"/>
      <c r="AG1628" s="153"/>
      <c r="AN1628" s="141"/>
      <c r="AO1628" s="141"/>
      <c r="AP1628" s="141"/>
      <c r="AQ1628" s="141"/>
      <c r="AR1628" s="141"/>
      <c r="AS1628" s="141"/>
      <c r="AT1628" s="141"/>
      <c r="AU1628" s="141"/>
      <c r="AV1628" s="141"/>
      <c r="AW1628" s="141"/>
      <c r="AX1628" s="141"/>
      <c r="AY1628" s="141"/>
      <c r="AZ1628" s="141"/>
      <c r="BA1628" s="141"/>
      <c r="BB1628" s="141"/>
      <c r="BC1628" s="141"/>
      <c r="BD1628" s="141"/>
      <c r="BE1628" s="141"/>
      <c r="BF1628" s="141"/>
      <c r="BG1628" s="141"/>
      <c r="BH1628" s="141"/>
      <c r="BI1628" s="141"/>
      <c r="BJ1628" s="141"/>
      <c r="BK1628" s="141"/>
      <c r="BL1628" s="141"/>
    </row>
    <row r="1629" spans="3:64" x14ac:dyDescent="0.2">
      <c r="C1629" s="26"/>
      <c r="D1629" s="26"/>
      <c r="AA1629" s="141"/>
      <c r="AB1629" s="141"/>
      <c r="AC1629" s="141"/>
      <c r="AD1629" s="141"/>
      <c r="AE1629" s="141"/>
      <c r="AG1629" s="153"/>
      <c r="AN1629" s="141"/>
      <c r="AO1629" s="141"/>
      <c r="AP1629" s="141"/>
      <c r="AQ1629" s="141"/>
      <c r="AR1629" s="141"/>
      <c r="AS1629" s="141"/>
      <c r="AT1629" s="141"/>
      <c r="AU1629" s="141"/>
    </row>
    <row r="1630" spans="3:64" x14ac:dyDescent="0.2">
      <c r="C1630" s="26"/>
      <c r="D1630" s="26"/>
      <c r="AA1630" s="141"/>
      <c r="AB1630" s="141"/>
      <c r="AC1630" s="141"/>
      <c r="AD1630" s="141"/>
      <c r="AE1630" s="141"/>
      <c r="AG1630" s="153"/>
      <c r="AN1630" s="141"/>
      <c r="AO1630" s="141"/>
      <c r="AP1630" s="141"/>
      <c r="AQ1630" s="141"/>
      <c r="AR1630" s="141"/>
      <c r="AS1630" s="141"/>
      <c r="AT1630" s="141"/>
      <c r="AU1630" s="141"/>
      <c r="AV1630" s="141"/>
      <c r="AX1630" s="141"/>
      <c r="AY1630" s="141"/>
      <c r="AZ1630" s="141"/>
      <c r="BA1630" s="141"/>
      <c r="BB1630" s="141"/>
      <c r="BC1630" s="141"/>
      <c r="BD1630" s="141"/>
      <c r="BE1630" s="141"/>
      <c r="BF1630" s="141"/>
      <c r="BG1630" s="141"/>
      <c r="BH1630" s="141"/>
      <c r="BI1630" s="141"/>
      <c r="BJ1630" s="141"/>
      <c r="BK1630" s="141"/>
      <c r="BL1630" s="141"/>
    </row>
    <row r="1631" spans="3:64" x14ac:dyDescent="0.2">
      <c r="C1631" s="26"/>
      <c r="D1631" s="26"/>
      <c r="AA1631" s="141"/>
      <c r="AB1631" s="141"/>
      <c r="AC1631" s="141"/>
      <c r="AD1631" s="141"/>
      <c r="AE1631" s="141"/>
      <c r="AG1631" s="153"/>
      <c r="AN1631" s="141"/>
      <c r="AO1631" s="141"/>
      <c r="AP1631" s="141"/>
      <c r="AQ1631" s="141"/>
      <c r="AR1631" s="141"/>
      <c r="AS1631" s="141"/>
      <c r="AT1631" s="141"/>
      <c r="AU1631" s="141"/>
      <c r="AV1631" s="5"/>
    </row>
    <row r="1632" spans="3:64" x14ac:dyDescent="0.2">
      <c r="C1632" s="26"/>
      <c r="D1632" s="26"/>
      <c r="AA1632" s="141"/>
      <c r="AB1632" s="141"/>
      <c r="AC1632" s="141"/>
      <c r="AD1632" s="141"/>
      <c r="AE1632" s="141"/>
      <c r="AG1632" s="153"/>
      <c r="AN1632" s="141"/>
      <c r="AO1632" s="141"/>
      <c r="AP1632" s="141"/>
      <c r="AQ1632" s="141"/>
      <c r="AR1632" s="141"/>
      <c r="AS1632" s="141"/>
      <c r="AT1632" s="141"/>
      <c r="AU1632" s="141"/>
      <c r="AV1632" s="141"/>
    </row>
    <row r="1633" spans="3:64" x14ac:dyDescent="0.2">
      <c r="C1633" s="26"/>
      <c r="D1633" s="26"/>
      <c r="AA1633" s="141"/>
      <c r="AB1633" s="141"/>
      <c r="AC1633" s="141"/>
      <c r="AD1633" s="141"/>
      <c r="AE1633" s="141"/>
      <c r="AG1633" s="153"/>
      <c r="AN1633" s="141"/>
      <c r="AO1633" s="141"/>
      <c r="AP1633" s="141"/>
      <c r="AQ1633" s="141"/>
      <c r="AR1633" s="141"/>
      <c r="AS1633" s="141"/>
      <c r="AT1633" s="141"/>
      <c r="AU1633" s="141"/>
      <c r="AV1633" s="141"/>
      <c r="AX1633" s="141"/>
      <c r="AY1633" s="141"/>
      <c r="AZ1633" s="141"/>
      <c r="BA1633" s="141"/>
      <c r="BB1633" s="141"/>
      <c r="BC1633" s="141"/>
      <c r="BD1633" s="141"/>
      <c r="BE1633" s="141"/>
      <c r="BF1633" s="141"/>
      <c r="BG1633" s="141"/>
      <c r="BH1633" s="141"/>
      <c r="BI1633" s="141"/>
      <c r="BJ1633" s="141"/>
      <c r="BK1633" s="141"/>
      <c r="BL1633" s="141"/>
    </row>
    <row r="1634" spans="3:64" x14ac:dyDescent="0.2">
      <c r="C1634" s="26"/>
      <c r="D1634" s="26"/>
      <c r="AA1634" s="141"/>
      <c r="AB1634" s="141"/>
      <c r="AC1634" s="141"/>
      <c r="AD1634" s="141"/>
      <c r="AE1634" s="141"/>
      <c r="AG1634" s="153"/>
      <c r="AN1634" s="141"/>
      <c r="AO1634" s="141"/>
      <c r="AP1634" s="141"/>
      <c r="AQ1634" s="141"/>
      <c r="AR1634" s="141"/>
      <c r="AS1634" s="141"/>
      <c r="AT1634" s="141"/>
      <c r="AU1634" s="141"/>
      <c r="AV1634" s="141"/>
    </row>
    <row r="1635" spans="3:64" x14ac:dyDescent="0.2">
      <c r="C1635" s="26"/>
      <c r="D1635" s="26"/>
      <c r="AA1635" s="141"/>
      <c r="AB1635" s="141"/>
      <c r="AC1635" s="141"/>
      <c r="AD1635" s="141"/>
      <c r="AE1635" s="141"/>
      <c r="AG1635" s="153"/>
      <c r="AN1635" s="141"/>
      <c r="AO1635" s="141"/>
      <c r="AP1635" s="141"/>
      <c r="AQ1635" s="141"/>
      <c r="AR1635" s="141"/>
      <c r="AS1635" s="141"/>
      <c r="AT1635" s="141"/>
      <c r="AU1635" s="141"/>
      <c r="AV1635" s="141"/>
    </row>
    <row r="1636" spans="3:64" x14ac:dyDescent="0.2">
      <c r="C1636" s="26"/>
      <c r="D1636" s="26"/>
      <c r="AA1636" s="141"/>
      <c r="AB1636" s="141"/>
      <c r="AC1636" s="141"/>
      <c r="AD1636" s="141"/>
      <c r="AE1636" s="141"/>
      <c r="AG1636" s="153"/>
      <c r="AN1636" s="141"/>
      <c r="AO1636" s="141"/>
      <c r="AP1636" s="141"/>
      <c r="AQ1636" s="141"/>
      <c r="AR1636" s="141"/>
      <c r="AS1636" s="141"/>
      <c r="AT1636" s="141"/>
      <c r="AU1636" s="141"/>
    </row>
    <row r="1637" spans="3:64" x14ac:dyDescent="0.2">
      <c r="C1637" s="26"/>
      <c r="D1637" s="26"/>
      <c r="AA1637" s="141"/>
      <c r="AB1637" s="141"/>
      <c r="AC1637" s="141"/>
      <c r="AD1637" s="141"/>
      <c r="AE1637" s="141"/>
      <c r="AG1637" s="153"/>
      <c r="AN1637" s="141"/>
      <c r="AO1637" s="141"/>
      <c r="AP1637" s="141"/>
      <c r="AQ1637" s="141"/>
      <c r="AR1637" s="141"/>
      <c r="AS1637" s="141"/>
      <c r="AT1637" s="141"/>
      <c r="AU1637" s="141"/>
    </row>
    <row r="1638" spans="3:64" x14ac:dyDescent="0.2">
      <c r="C1638" s="26"/>
      <c r="D1638" s="26"/>
      <c r="AA1638" s="141"/>
      <c r="AB1638" s="141"/>
      <c r="AC1638" s="141"/>
      <c r="AD1638" s="141"/>
      <c r="AE1638" s="141"/>
      <c r="AG1638" s="153"/>
      <c r="AN1638" s="141"/>
      <c r="AO1638" s="141"/>
      <c r="AP1638" s="141"/>
      <c r="AQ1638" s="141"/>
      <c r="AR1638" s="141"/>
      <c r="AS1638" s="141"/>
      <c r="AT1638" s="141"/>
      <c r="AU1638" s="141"/>
    </row>
    <row r="1639" spans="3:64" x14ac:dyDescent="0.2">
      <c r="C1639" s="26"/>
      <c r="D1639" s="26"/>
      <c r="AA1639" s="141"/>
      <c r="AB1639" s="141"/>
      <c r="AC1639" s="141"/>
      <c r="AD1639" s="141"/>
      <c r="AE1639" s="141"/>
      <c r="AG1639" s="153"/>
      <c r="AN1639" s="141"/>
      <c r="AO1639" s="141"/>
      <c r="AP1639" s="141"/>
      <c r="AQ1639" s="141"/>
      <c r="AR1639" s="141"/>
      <c r="AS1639" s="141"/>
      <c r="AT1639" s="141"/>
      <c r="AU1639" s="141"/>
    </row>
    <row r="1640" spans="3:64" x14ac:dyDescent="0.2">
      <c r="C1640" s="26"/>
      <c r="D1640" s="26"/>
      <c r="AA1640" s="141"/>
      <c r="AB1640" s="141"/>
      <c r="AC1640" s="141"/>
      <c r="AD1640" s="141"/>
      <c r="AE1640" s="141"/>
      <c r="AG1640" s="153"/>
      <c r="AN1640" s="141"/>
      <c r="AO1640" s="141"/>
      <c r="AP1640" s="141"/>
      <c r="AQ1640" s="141"/>
      <c r="AR1640" s="141"/>
      <c r="AS1640" s="141"/>
      <c r="AT1640" s="141"/>
      <c r="AU1640" s="141"/>
    </row>
    <row r="1641" spans="3:64" x14ac:dyDescent="0.2">
      <c r="C1641" s="26"/>
      <c r="D1641" s="26"/>
      <c r="AA1641" s="141"/>
      <c r="AB1641" s="141"/>
      <c r="AC1641" s="141"/>
      <c r="AD1641" s="141"/>
      <c r="AE1641" s="141"/>
      <c r="AG1641" s="153"/>
      <c r="AN1641" s="141"/>
      <c r="AO1641" s="141"/>
      <c r="AP1641" s="141"/>
      <c r="AQ1641" s="141"/>
      <c r="AR1641" s="141"/>
      <c r="AS1641" s="141"/>
      <c r="AT1641" s="141"/>
      <c r="AU1641" s="141"/>
    </row>
    <row r="1642" spans="3:64" x14ac:dyDescent="0.2">
      <c r="C1642" s="26"/>
      <c r="D1642" s="26"/>
      <c r="AA1642" s="141"/>
      <c r="AB1642" s="141"/>
      <c r="AC1642" s="141"/>
      <c r="AD1642" s="141"/>
      <c r="AE1642" s="141"/>
      <c r="AG1642" s="153"/>
      <c r="AN1642" s="141"/>
      <c r="AO1642" s="141"/>
      <c r="AP1642" s="141"/>
      <c r="AQ1642" s="141"/>
      <c r="AR1642" s="141"/>
      <c r="AS1642" s="141"/>
      <c r="AT1642" s="141"/>
      <c r="AU1642" s="141"/>
    </row>
    <row r="1643" spans="3:64" x14ac:dyDescent="0.2">
      <c r="C1643" s="26"/>
      <c r="D1643" s="26"/>
      <c r="AA1643" s="141"/>
      <c r="AB1643" s="141"/>
      <c r="AC1643" s="141"/>
      <c r="AD1643" s="141"/>
      <c r="AE1643" s="141"/>
      <c r="AG1643" s="153"/>
      <c r="AN1643" s="141"/>
      <c r="AO1643" s="141"/>
      <c r="AP1643" s="141"/>
      <c r="AQ1643" s="141"/>
      <c r="AR1643" s="141"/>
      <c r="AS1643" s="141"/>
      <c r="AT1643" s="141"/>
      <c r="AU1643" s="141"/>
      <c r="AV1643" s="141"/>
    </row>
    <row r="1644" spans="3:64" x14ac:dyDescent="0.2">
      <c r="C1644" s="26"/>
      <c r="D1644" s="26"/>
      <c r="AA1644" s="141"/>
      <c r="AB1644" s="141"/>
      <c r="AC1644" s="141"/>
      <c r="AD1644" s="141"/>
      <c r="AE1644" s="141"/>
      <c r="AG1644" s="153"/>
      <c r="AN1644" s="141"/>
      <c r="AO1644" s="141"/>
      <c r="AP1644" s="141"/>
      <c r="AQ1644" s="141"/>
      <c r="AR1644" s="141"/>
      <c r="AS1644" s="141"/>
      <c r="AT1644" s="141"/>
      <c r="AU1644" s="141"/>
      <c r="AV1644" s="141"/>
      <c r="AW1644" s="141"/>
      <c r="AX1644" s="141"/>
      <c r="AY1644" s="141"/>
      <c r="AZ1644" s="141"/>
      <c r="BA1644" s="141"/>
      <c r="BB1644" s="141"/>
      <c r="BC1644" s="141"/>
      <c r="BD1644" s="141"/>
      <c r="BE1644" s="141"/>
      <c r="BF1644" s="141"/>
      <c r="BG1644" s="141"/>
      <c r="BH1644" s="141"/>
      <c r="BI1644" s="141"/>
      <c r="BJ1644" s="141"/>
      <c r="BK1644" s="141"/>
      <c r="BL1644" s="141"/>
    </row>
    <row r="1645" spans="3:64" x14ac:dyDescent="0.2">
      <c r="C1645" s="26"/>
      <c r="D1645" s="26"/>
      <c r="AA1645" s="141"/>
      <c r="AB1645" s="141"/>
      <c r="AC1645" s="141"/>
      <c r="AD1645" s="141"/>
      <c r="AE1645" s="141"/>
      <c r="AG1645" s="153"/>
      <c r="AN1645" s="141"/>
      <c r="AO1645" s="141"/>
      <c r="AP1645" s="141"/>
      <c r="AQ1645" s="141"/>
      <c r="AR1645" s="141"/>
      <c r="AS1645" s="141"/>
      <c r="AT1645" s="141"/>
      <c r="AU1645" s="141"/>
    </row>
    <row r="1646" spans="3:64" x14ac:dyDescent="0.2">
      <c r="C1646" s="26"/>
      <c r="D1646" s="26"/>
      <c r="AA1646" s="141"/>
      <c r="AB1646" s="141"/>
      <c r="AC1646" s="141"/>
      <c r="AD1646" s="141"/>
      <c r="AE1646" s="141"/>
      <c r="AG1646" s="153"/>
      <c r="AN1646" s="141"/>
      <c r="AO1646" s="141"/>
      <c r="AP1646" s="141"/>
      <c r="AQ1646" s="141"/>
      <c r="AR1646" s="141"/>
      <c r="AS1646" s="141"/>
      <c r="AT1646" s="141"/>
      <c r="AU1646" s="141"/>
    </row>
    <row r="1647" spans="3:64" x14ac:dyDescent="0.2">
      <c r="C1647" s="26"/>
      <c r="D1647" s="26"/>
      <c r="AA1647" s="141"/>
      <c r="AB1647" s="141"/>
      <c r="AC1647" s="141"/>
      <c r="AD1647" s="141"/>
      <c r="AE1647" s="141"/>
      <c r="AG1647" s="153"/>
      <c r="AN1647" s="141"/>
      <c r="AO1647" s="141"/>
      <c r="AP1647" s="141"/>
      <c r="AQ1647" s="141"/>
      <c r="AR1647" s="141"/>
      <c r="AS1647" s="141"/>
      <c r="AT1647" s="141"/>
      <c r="AU1647" s="141"/>
    </row>
    <row r="1648" spans="3:64" x14ac:dyDescent="0.2">
      <c r="C1648" s="26"/>
      <c r="D1648" s="26"/>
      <c r="AA1648" s="141"/>
      <c r="AB1648" s="141"/>
      <c r="AC1648" s="141"/>
      <c r="AD1648" s="141"/>
      <c r="AE1648" s="141"/>
      <c r="AG1648" s="153"/>
      <c r="AN1648" s="141"/>
      <c r="AO1648" s="141"/>
      <c r="AP1648" s="141"/>
      <c r="AQ1648" s="141"/>
      <c r="AR1648" s="141"/>
      <c r="AS1648" s="141"/>
      <c r="AT1648" s="141"/>
      <c r="AU1648" s="141"/>
    </row>
    <row r="1649" spans="3:64" x14ac:dyDescent="0.2">
      <c r="C1649" s="26"/>
      <c r="D1649" s="26"/>
      <c r="AA1649" s="141"/>
      <c r="AB1649" s="141"/>
      <c r="AC1649" s="141"/>
      <c r="AD1649" s="141"/>
      <c r="AE1649" s="141"/>
      <c r="AG1649" s="153"/>
      <c r="AN1649" s="141"/>
      <c r="AO1649" s="141"/>
      <c r="AP1649" s="141"/>
      <c r="AQ1649" s="141"/>
      <c r="AR1649" s="141"/>
      <c r="AS1649" s="141"/>
      <c r="AT1649" s="141"/>
      <c r="AU1649" s="141"/>
      <c r="AV1649" s="141"/>
      <c r="AW1649" s="141"/>
      <c r="AX1649" s="141"/>
      <c r="AY1649" s="141"/>
      <c r="AZ1649" s="141"/>
      <c r="BA1649" s="141"/>
      <c r="BB1649" s="141"/>
      <c r="BC1649" s="141"/>
      <c r="BD1649" s="141"/>
      <c r="BE1649" s="141"/>
      <c r="BF1649" s="141"/>
      <c r="BG1649" s="141"/>
      <c r="BH1649" s="141"/>
      <c r="BI1649" s="141"/>
      <c r="BJ1649" s="141"/>
      <c r="BK1649" s="141"/>
      <c r="BL1649" s="141"/>
    </row>
    <row r="1650" spans="3:64" x14ac:dyDescent="0.2">
      <c r="C1650" s="26"/>
      <c r="D1650" s="26"/>
      <c r="AA1650" s="141"/>
      <c r="AB1650" s="141"/>
      <c r="AC1650" s="141"/>
      <c r="AD1650" s="141"/>
      <c r="AE1650" s="141"/>
      <c r="AG1650" s="153"/>
      <c r="AN1650" s="141"/>
      <c r="AO1650" s="141"/>
      <c r="AP1650" s="141"/>
      <c r="AQ1650" s="141"/>
      <c r="AR1650" s="141"/>
      <c r="AS1650" s="141"/>
      <c r="AT1650" s="141"/>
      <c r="AU1650" s="141"/>
    </row>
    <row r="1651" spans="3:64" x14ac:dyDescent="0.2">
      <c r="C1651" s="26"/>
      <c r="D1651" s="26"/>
      <c r="AA1651" s="141"/>
      <c r="AB1651" s="141"/>
      <c r="AC1651" s="141"/>
      <c r="AD1651" s="141"/>
      <c r="AE1651" s="141"/>
      <c r="AG1651" s="153"/>
      <c r="AN1651" s="141"/>
      <c r="AO1651" s="141"/>
      <c r="AP1651" s="141"/>
      <c r="AQ1651" s="141"/>
      <c r="AR1651" s="141"/>
      <c r="AS1651" s="141"/>
      <c r="AT1651" s="141"/>
      <c r="AU1651" s="141"/>
    </row>
    <row r="1652" spans="3:64" x14ac:dyDescent="0.2">
      <c r="C1652" s="26"/>
      <c r="D1652" s="26"/>
      <c r="AA1652" s="141"/>
      <c r="AB1652" s="141"/>
      <c r="AC1652" s="141"/>
      <c r="AD1652" s="141"/>
      <c r="AE1652" s="141"/>
      <c r="AG1652" s="153"/>
      <c r="AN1652" s="141"/>
      <c r="AO1652" s="141"/>
      <c r="AP1652" s="141"/>
      <c r="AQ1652" s="141"/>
      <c r="AR1652" s="141"/>
      <c r="AS1652" s="141"/>
      <c r="AT1652" s="141"/>
      <c r="AU1652" s="141"/>
      <c r="AV1652" s="141"/>
      <c r="AX1652" s="141"/>
    </row>
    <row r="1653" spans="3:64" x14ac:dyDescent="0.2">
      <c r="C1653" s="26"/>
      <c r="D1653" s="26"/>
      <c r="AA1653" s="141"/>
      <c r="AB1653" s="141"/>
      <c r="AC1653" s="141"/>
      <c r="AD1653" s="141"/>
      <c r="AE1653" s="141"/>
      <c r="AG1653" s="153"/>
      <c r="AN1653" s="141"/>
      <c r="AO1653" s="141"/>
      <c r="AP1653" s="141"/>
      <c r="AQ1653" s="141"/>
      <c r="AR1653" s="141"/>
      <c r="AS1653" s="141"/>
      <c r="AT1653" s="141"/>
      <c r="AU1653" s="141"/>
      <c r="AV1653" s="141"/>
      <c r="AX1653" s="141"/>
      <c r="AY1653" s="141"/>
      <c r="AZ1653" s="141"/>
      <c r="BA1653" s="141"/>
      <c r="BB1653" s="141"/>
      <c r="BC1653" s="141"/>
      <c r="BD1653" s="141"/>
      <c r="BE1653" s="141"/>
      <c r="BF1653" s="141"/>
      <c r="BG1653" s="141"/>
      <c r="BH1653" s="141"/>
      <c r="BI1653" s="141"/>
      <c r="BJ1653" s="141"/>
      <c r="BK1653" s="141"/>
      <c r="BL1653" s="141"/>
    </row>
    <row r="1654" spans="3:64" x14ac:dyDescent="0.2">
      <c r="C1654" s="26"/>
      <c r="D1654" s="26"/>
      <c r="AA1654" s="141"/>
      <c r="AB1654" s="141"/>
      <c r="AC1654" s="141"/>
      <c r="AD1654" s="141"/>
      <c r="AE1654" s="141"/>
      <c r="AG1654" s="153"/>
      <c r="AN1654" s="141"/>
      <c r="AO1654" s="141"/>
      <c r="AP1654" s="141"/>
      <c r="AQ1654" s="141"/>
      <c r="AR1654" s="141"/>
      <c r="AS1654" s="141"/>
      <c r="AT1654" s="141"/>
      <c r="AU1654" s="141"/>
      <c r="AV1654" s="141"/>
      <c r="AW1654" s="141"/>
      <c r="AX1654" s="141"/>
      <c r="AY1654" s="141"/>
      <c r="AZ1654" s="141"/>
      <c r="BA1654" s="141"/>
      <c r="BB1654" s="141"/>
      <c r="BC1654" s="141"/>
      <c r="BD1654" s="141"/>
      <c r="BE1654" s="141"/>
      <c r="BF1654" s="141"/>
      <c r="BG1654" s="141"/>
      <c r="BH1654" s="141"/>
      <c r="BI1654" s="141"/>
      <c r="BJ1654" s="141"/>
      <c r="BK1654" s="141"/>
      <c r="BL1654" s="141"/>
    </row>
    <row r="1655" spans="3:64" x14ac:dyDescent="0.2">
      <c r="C1655" s="26"/>
      <c r="D1655" s="26"/>
      <c r="AA1655" s="141"/>
      <c r="AB1655" s="141"/>
      <c r="AC1655" s="141"/>
      <c r="AD1655" s="141"/>
      <c r="AE1655" s="141"/>
      <c r="AG1655" s="153"/>
      <c r="AN1655" s="141"/>
      <c r="AO1655" s="141"/>
      <c r="AP1655" s="141"/>
      <c r="AQ1655" s="141"/>
      <c r="AR1655" s="141"/>
      <c r="AS1655" s="141"/>
      <c r="AT1655" s="141"/>
      <c r="AU1655" s="141"/>
      <c r="AV1655" s="141"/>
    </row>
    <row r="1656" spans="3:64" x14ac:dyDescent="0.2">
      <c r="C1656" s="26"/>
      <c r="D1656" s="26"/>
      <c r="AA1656" s="141"/>
      <c r="AB1656" s="141"/>
      <c r="AC1656" s="141"/>
      <c r="AD1656" s="141"/>
      <c r="AE1656" s="141"/>
      <c r="AG1656" s="153"/>
      <c r="AN1656" s="141"/>
      <c r="AO1656" s="141"/>
      <c r="AP1656" s="141"/>
      <c r="AQ1656" s="141"/>
      <c r="AR1656" s="141"/>
      <c r="AS1656" s="141"/>
      <c r="AT1656" s="141"/>
      <c r="AU1656" s="141"/>
    </row>
    <row r="1657" spans="3:64" x14ac:dyDescent="0.2">
      <c r="C1657" s="26"/>
      <c r="D1657" s="26"/>
      <c r="AA1657" s="141"/>
      <c r="AB1657" s="141"/>
      <c r="AC1657" s="141"/>
      <c r="AD1657" s="141"/>
      <c r="AE1657" s="141"/>
      <c r="AG1657" s="153"/>
      <c r="AN1657" s="141"/>
      <c r="AO1657" s="141"/>
      <c r="AP1657" s="141"/>
      <c r="AQ1657" s="141"/>
      <c r="AR1657" s="141"/>
      <c r="AS1657" s="141"/>
      <c r="AT1657" s="141"/>
      <c r="AU1657" s="141"/>
      <c r="AV1657" s="141"/>
    </row>
    <row r="1658" spans="3:64" x14ac:dyDescent="0.2">
      <c r="C1658" s="26"/>
      <c r="D1658" s="26"/>
      <c r="AA1658" s="141"/>
      <c r="AB1658" s="141"/>
      <c r="AC1658" s="141"/>
      <c r="AD1658" s="141"/>
      <c r="AE1658" s="141"/>
      <c r="AG1658" s="153"/>
      <c r="AN1658" s="141"/>
      <c r="AO1658" s="141"/>
      <c r="AP1658" s="141"/>
      <c r="AQ1658" s="141"/>
      <c r="AR1658" s="141"/>
      <c r="AS1658" s="141"/>
      <c r="AT1658" s="141"/>
      <c r="AU1658" s="141"/>
      <c r="AV1658" s="141"/>
    </row>
    <row r="1659" spans="3:64" x14ac:dyDescent="0.2">
      <c r="C1659" s="26"/>
      <c r="D1659" s="26"/>
      <c r="AA1659" s="141"/>
      <c r="AB1659" s="141"/>
      <c r="AC1659" s="141"/>
      <c r="AD1659" s="141"/>
      <c r="AE1659" s="141"/>
      <c r="AG1659" s="153"/>
      <c r="AN1659" s="141"/>
      <c r="AO1659" s="141"/>
      <c r="AP1659" s="141"/>
      <c r="AQ1659" s="141"/>
      <c r="AR1659" s="141"/>
      <c r="AS1659" s="141"/>
      <c r="AT1659" s="141"/>
      <c r="AU1659" s="141"/>
    </row>
    <row r="1660" spans="3:64" x14ac:dyDescent="0.2">
      <c r="C1660" s="26"/>
      <c r="D1660" s="26"/>
      <c r="AA1660" s="141"/>
      <c r="AB1660" s="141"/>
      <c r="AC1660" s="141"/>
      <c r="AD1660" s="141"/>
      <c r="AE1660" s="141"/>
      <c r="AG1660" s="153"/>
      <c r="AN1660" s="141"/>
      <c r="AO1660" s="141"/>
      <c r="AP1660" s="141"/>
      <c r="AQ1660" s="141"/>
      <c r="AR1660" s="141"/>
      <c r="AS1660" s="141"/>
      <c r="AT1660" s="141"/>
      <c r="AU1660" s="141"/>
      <c r="AV1660" s="141"/>
      <c r="AX1660" s="141"/>
    </row>
    <row r="1661" spans="3:64" x14ac:dyDescent="0.2">
      <c r="C1661" s="26"/>
      <c r="D1661" s="26"/>
      <c r="AA1661" s="141"/>
      <c r="AB1661" s="141"/>
      <c r="AC1661" s="141"/>
      <c r="AD1661" s="141"/>
      <c r="AE1661" s="141"/>
      <c r="AG1661" s="153"/>
      <c r="AN1661" s="141"/>
      <c r="AO1661" s="141"/>
      <c r="AP1661" s="141"/>
      <c r="AQ1661" s="141"/>
      <c r="AR1661" s="141"/>
      <c r="AS1661" s="141"/>
      <c r="AT1661" s="141"/>
      <c r="AU1661" s="141"/>
    </row>
    <row r="1662" spans="3:64" x14ac:dyDescent="0.2">
      <c r="C1662" s="26"/>
      <c r="D1662" s="26"/>
      <c r="AA1662" s="141"/>
      <c r="AB1662" s="141"/>
      <c r="AC1662" s="141"/>
      <c r="AD1662" s="141"/>
      <c r="AE1662" s="141"/>
      <c r="AG1662" s="153"/>
      <c r="AN1662" s="141"/>
      <c r="AO1662" s="141"/>
      <c r="AP1662" s="141"/>
      <c r="AQ1662" s="141"/>
      <c r="AR1662" s="141"/>
      <c r="AS1662" s="141"/>
      <c r="AT1662" s="141"/>
      <c r="AU1662" s="141"/>
    </row>
    <row r="1663" spans="3:64" x14ac:dyDescent="0.2">
      <c r="C1663" s="26"/>
      <c r="D1663" s="26"/>
      <c r="AA1663" s="141"/>
      <c r="AB1663" s="141"/>
      <c r="AC1663" s="141"/>
      <c r="AD1663" s="141"/>
      <c r="AE1663" s="141"/>
      <c r="AG1663" s="153"/>
      <c r="AN1663" s="141"/>
      <c r="AO1663" s="141"/>
      <c r="AP1663" s="141"/>
      <c r="AQ1663" s="141"/>
      <c r="AR1663" s="141"/>
      <c r="AS1663" s="141"/>
      <c r="AT1663" s="141"/>
      <c r="AU1663" s="141"/>
    </row>
    <row r="1664" spans="3:64" x14ac:dyDescent="0.2">
      <c r="C1664" s="26"/>
      <c r="D1664" s="26"/>
      <c r="AA1664" s="141"/>
      <c r="AB1664" s="141"/>
      <c r="AC1664" s="141"/>
      <c r="AD1664" s="141"/>
      <c r="AE1664" s="141"/>
      <c r="AG1664" s="153"/>
      <c r="AN1664" s="141"/>
      <c r="AO1664" s="141"/>
      <c r="AP1664" s="141"/>
      <c r="AQ1664" s="141"/>
      <c r="AR1664" s="141"/>
      <c r="AS1664" s="141"/>
      <c r="AT1664" s="141"/>
      <c r="AU1664" s="141"/>
      <c r="AV1664" s="141"/>
      <c r="AX1664" s="141"/>
    </row>
    <row r="1665" spans="3:64" x14ac:dyDescent="0.2">
      <c r="C1665" s="26"/>
      <c r="D1665" s="26"/>
      <c r="AA1665" s="141"/>
      <c r="AB1665" s="141"/>
      <c r="AC1665" s="141"/>
      <c r="AD1665" s="141"/>
      <c r="AE1665" s="141"/>
      <c r="AG1665" s="153"/>
      <c r="AN1665" s="141"/>
      <c r="AO1665" s="141"/>
      <c r="AP1665" s="141"/>
      <c r="AQ1665" s="141"/>
      <c r="AR1665" s="141"/>
      <c r="AS1665" s="141"/>
      <c r="AT1665" s="141"/>
      <c r="AU1665" s="141"/>
      <c r="AV1665" s="141"/>
    </row>
    <row r="1666" spans="3:64" x14ac:dyDescent="0.2">
      <c r="C1666" s="26"/>
      <c r="D1666" s="26"/>
      <c r="AA1666" s="141"/>
      <c r="AB1666" s="141"/>
      <c r="AC1666" s="141"/>
      <c r="AD1666" s="141"/>
      <c r="AE1666" s="141"/>
      <c r="AG1666" s="153"/>
      <c r="AN1666" s="141"/>
      <c r="AO1666" s="141"/>
      <c r="AP1666" s="141"/>
      <c r="AQ1666" s="141"/>
      <c r="AR1666" s="141"/>
      <c r="AS1666" s="141"/>
      <c r="AT1666" s="141"/>
      <c r="AU1666" s="141"/>
      <c r="AV1666" s="141"/>
      <c r="AW1666" s="141"/>
      <c r="AX1666" s="141"/>
      <c r="AY1666" s="141"/>
      <c r="AZ1666" s="141"/>
      <c r="BA1666" s="141"/>
      <c r="BB1666" s="141"/>
      <c r="BC1666" s="141"/>
      <c r="BD1666" s="141"/>
      <c r="BE1666" s="141"/>
      <c r="BF1666" s="141"/>
      <c r="BG1666" s="141"/>
      <c r="BH1666" s="141"/>
      <c r="BI1666" s="141"/>
      <c r="BJ1666" s="141"/>
      <c r="BK1666" s="141"/>
      <c r="BL1666" s="141"/>
    </row>
    <row r="1667" spans="3:64" x14ac:dyDescent="0.2">
      <c r="C1667" s="26"/>
      <c r="D1667" s="26"/>
      <c r="AA1667" s="141"/>
      <c r="AB1667" s="141"/>
      <c r="AC1667" s="141"/>
      <c r="AD1667" s="141"/>
      <c r="AE1667" s="141"/>
      <c r="AG1667" s="153"/>
      <c r="AN1667" s="141"/>
      <c r="AO1667" s="141"/>
      <c r="AP1667" s="141"/>
      <c r="AQ1667" s="141"/>
      <c r="AR1667" s="141"/>
      <c r="AS1667" s="141"/>
      <c r="AT1667" s="141"/>
      <c r="AU1667" s="141"/>
      <c r="AV1667" s="141"/>
      <c r="AW1667" s="141"/>
      <c r="AX1667" s="141"/>
      <c r="AY1667" s="141"/>
      <c r="AZ1667" s="141"/>
      <c r="BA1667" s="141"/>
      <c r="BB1667" s="141"/>
      <c r="BC1667" s="141"/>
      <c r="BD1667" s="141"/>
      <c r="BE1667" s="141"/>
      <c r="BF1667" s="141"/>
      <c r="BG1667" s="141"/>
      <c r="BH1667" s="141"/>
      <c r="BI1667" s="141"/>
      <c r="BJ1667" s="141"/>
      <c r="BK1667" s="141"/>
      <c r="BL1667" s="141"/>
    </row>
    <row r="1668" spans="3:64" x14ac:dyDescent="0.2">
      <c r="C1668" s="26"/>
      <c r="D1668" s="26"/>
      <c r="AA1668" s="141"/>
      <c r="AB1668" s="141"/>
      <c r="AC1668" s="141"/>
      <c r="AD1668" s="141"/>
      <c r="AE1668" s="141"/>
      <c r="AG1668" s="153"/>
      <c r="AN1668" s="141"/>
      <c r="AO1668" s="141"/>
      <c r="AP1668" s="141"/>
      <c r="AQ1668" s="141"/>
      <c r="AR1668" s="141"/>
      <c r="AS1668" s="141"/>
      <c r="AT1668" s="141"/>
      <c r="AU1668" s="141"/>
      <c r="AV1668" s="141"/>
      <c r="AW1668" s="141"/>
      <c r="AX1668" s="141"/>
      <c r="AY1668" s="141"/>
      <c r="AZ1668" s="141"/>
      <c r="BA1668" s="141"/>
      <c r="BB1668" s="141"/>
      <c r="BC1668" s="141"/>
      <c r="BD1668" s="141"/>
      <c r="BE1668" s="141"/>
      <c r="BF1668" s="141"/>
      <c r="BG1668" s="141"/>
      <c r="BH1668" s="141"/>
      <c r="BI1668" s="141"/>
      <c r="BJ1668" s="141"/>
      <c r="BK1668" s="141"/>
      <c r="BL1668" s="141"/>
    </row>
    <row r="1669" spans="3:64" x14ac:dyDescent="0.2">
      <c r="C1669" s="26"/>
      <c r="D1669" s="26"/>
      <c r="AA1669" s="141"/>
      <c r="AB1669" s="141"/>
      <c r="AC1669" s="141"/>
      <c r="AD1669" s="141"/>
      <c r="AE1669" s="141"/>
      <c r="AG1669" s="153"/>
      <c r="AN1669" s="141"/>
      <c r="AO1669" s="141"/>
      <c r="AP1669" s="141"/>
      <c r="AQ1669" s="141"/>
      <c r="AR1669" s="141"/>
      <c r="AS1669" s="141"/>
      <c r="AT1669" s="141"/>
      <c r="AU1669" s="141"/>
      <c r="AV1669" s="141"/>
      <c r="AW1669" s="141"/>
      <c r="AX1669" s="141"/>
      <c r="AY1669" s="141"/>
      <c r="AZ1669" s="141"/>
      <c r="BA1669" s="141"/>
      <c r="BB1669" s="141"/>
      <c r="BC1669" s="141"/>
      <c r="BD1669" s="141"/>
      <c r="BE1669" s="141"/>
      <c r="BF1669" s="141"/>
      <c r="BG1669" s="141"/>
      <c r="BH1669" s="141"/>
      <c r="BI1669" s="141"/>
      <c r="BJ1669" s="141"/>
      <c r="BK1669" s="141"/>
      <c r="BL1669" s="141"/>
    </row>
    <row r="1670" spans="3:64" x14ac:dyDescent="0.2">
      <c r="C1670" s="26"/>
      <c r="D1670" s="26"/>
      <c r="AA1670" s="141"/>
      <c r="AB1670" s="141"/>
      <c r="AC1670" s="141"/>
      <c r="AD1670" s="141"/>
      <c r="AE1670" s="141"/>
      <c r="AG1670" s="153"/>
      <c r="AN1670" s="141"/>
      <c r="AO1670" s="141"/>
      <c r="AP1670" s="141"/>
      <c r="AQ1670" s="141"/>
      <c r="AR1670" s="141"/>
      <c r="AS1670" s="141"/>
      <c r="AT1670" s="141"/>
      <c r="AU1670" s="141"/>
      <c r="AV1670" s="141"/>
      <c r="AX1670" s="141"/>
    </row>
    <row r="1671" spans="3:64" x14ac:dyDescent="0.2">
      <c r="C1671" s="26"/>
      <c r="D1671" s="26"/>
      <c r="AA1671" s="141"/>
      <c r="AB1671" s="141"/>
      <c r="AC1671" s="141"/>
      <c r="AD1671" s="141"/>
      <c r="AE1671" s="141"/>
      <c r="AG1671" s="153"/>
      <c r="AN1671" s="141"/>
      <c r="AO1671" s="141"/>
      <c r="AP1671" s="141"/>
      <c r="AQ1671" s="141"/>
      <c r="AR1671" s="141"/>
      <c r="AS1671" s="141"/>
      <c r="AT1671" s="141"/>
      <c r="AU1671" s="141"/>
      <c r="AV1671" s="141"/>
      <c r="AW1671" s="141"/>
      <c r="AX1671" s="141"/>
      <c r="AY1671" s="141"/>
      <c r="AZ1671" s="141"/>
      <c r="BA1671" s="141"/>
      <c r="BB1671" s="141"/>
      <c r="BC1671" s="141"/>
      <c r="BD1671" s="141"/>
      <c r="BE1671" s="141"/>
      <c r="BF1671" s="141"/>
      <c r="BG1671" s="141"/>
      <c r="BH1671" s="141"/>
      <c r="BI1671" s="141"/>
      <c r="BJ1671" s="141"/>
      <c r="BK1671" s="141"/>
      <c r="BL1671" s="141"/>
    </row>
    <row r="1672" spans="3:64" x14ac:dyDescent="0.2">
      <c r="C1672" s="26"/>
      <c r="D1672" s="26"/>
      <c r="AA1672" s="141"/>
      <c r="AB1672" s="141"/>
      <c r="AC1672" s="141"/>
      <c r="AD1672" s="141"/>
      <c r="AE1672" s="141"/>
      <c r="AG1672" s="153"/>
      <c r="AN1672" s="141"/>
      <c r="AO1672" s="141"/>
      <c r="AP1672" s="141"/>
      <c r="AQ1672" s="141"/>
      <c r="AR1672" s="141"/>
      <c r="AS1672" s="141"/>
      <c r="AT1672" s="141"/>
      <c r="AU1672" s="141"/>
      <c r="AV1672" s="141"/>
      <c r="AW1672" s="141"/>
      <c r="AX1672" s="141"/>
      <c r="AY1672" s="141"/>
      <c r="AZ1672" s="141"/>
      <c r="BA1672" s="141"/>
      <c r="BB1672" s="141"/>
      <c r="BC1672" s="141"/>
      <c r="BD1672" s="141"/>
      <c r="BE1672" s="141"/>
      <c r="BF1672" s="141"/>
      <c r="BG1672" s="141"/>
      <c r="BH1672" s="141"/>
      <c r="BI1672" s="141"/>
      <c r="BJ1672" s="141"/>
      <c r="BK1672" s="141"/>
      <c r="BL1672" s="141"/>
    </row>
    <row r="1673" spans="3:64" x14ac:dyDescent="0.2">
      <c r="C1673" s="26"/>
      <c r="D1673" s="26"/>
      <c r="AA1673" s="141"/>
      <c r="AB1673" s="141"/>
      <c r="AC1673" s="141"/>
      <c r="AD1673" s="141"/>
      <c r="AE1673" s="141"/>
      <c r="AG1673" s="153"/>
      <c r="AN1673" s="141"/>
      <c r="AO1673" s="141"/>
      <c r="AP1673" s="141"/>
      <c r="AQ1673" s="141"/>
      <c r="AR1673" s="141"/>
      <c r="AS1673" s="141"/>
      <c r="AT1673" s="141"/>
      <c r="AU1673" s="141"/>
      <c r="AV1673" s="141"/>
      <c r="AX1673" s="141"/>
    </row>
    <row r="1674" spans="3:64" x14ac:dyDescent="0.2">
      <c r="C1674" s="26"/>
      <c r="D1674" s="26"/>
      <c r="AA1674" s="141"/>
      <c r="AB1674" s="141"/>
      <c r="AC1674" s="141"/>
      <c r="AD1674" s="141"/>
      <c r="AE1674" s="141"/>
      <c r="AG1674" s="153"/>
      <c r="AN1674" s="141"/>
      <c r="AO1674" s="141"/>
      <c r="AP1674" s="141"/>
      <c r="AQ1674" s="141"/>
      <c r="AR1674" s="141"/>
      <c r="AS1674" s="141"/>
      <c r="AT1674" s="141"/>
      <c r="AU1674" s="141"/>
      <c r="AV1674" s="141"/>
      <c r="AX1674" s="141"/>
    </row>
    <row r="1675" spans="3:64" x14ac:dyDescent="0.2">
      <c r="C1675" s="26"/>
      <c r="D1675" s="26"/>
      <c r="AA1675" s="141"/>
      <c r="AB1675" s="141"/>
      <c r="AC1675" s="141"/>
      <c r="AD1675" s="141"/>
      <c r="AE1675" s="141"/>
      <c r="AG1675" s="153"/>
      <c r="AN1675" s="141"/>
      <c r="AO1675" s="141"/>
      <c r="AP1675" s="141"/>
      <c r="AQ1675" s="141"/>
      <c r="AR1675" s="141"/>
      <c r="AS1675" s="141"/>
      <c r="AT1675" s="141"/>
      <c r="AU1675" s="141"/>
      <c r="AV1675" s="141"/>
      <c r="AX1675" s="141"/>
      <c r="AY1675" s="141"/>
      <c r="AZ1675" s="141"/>
      <c r="BA1675" s="141"/>
      <c r="BB1675" s="141"/>
      <c r="BC1675" s="141"/>
      <c r="BD1675" s="141"/>
      <c r="BE1675" s="141"/>
      <c r="BF1675" s="141"/>
      <c r="BG1675" s="141"/>
      <c r="BH1675" s="141"/>
      <c r="BI1675" s="141"/>
      <c r="BJ1675" s="141"/>
      <c r="BK1675" s="141"/>
      <c r="BL1675" s="141"/>
    </row>
    <row r="1676" spans="3:64" x14ac:dyDescent="0.2">
      <c r="C1676" s="26"/>
      <c r="D1676" s="26"/>
      <c r="AA1676" s="141"/>
      <c r="AB1676" s="141"/>
      <c r="AC1676" s="141"/>
      <c r="AD1676" s="141"/>
      <c r="AE1676" s="141"/>
      <c r="AG1676" s="153"/>
      <c r="AN1676" s="141"/>
      <c r="AO1676" s="141"/>
      <c r="AP1676" s="141"/>
      <c r="AQ1676" s="141"/>
      <c r="AR1676" s="141"/>
      <c r="AS1676" s="141"/>
      <c r="AT1676" s="141"/>
      <c r="AU1676" s="141"/>
      <c r="AV1676" s="141"/>
      <c r="AW1676" s="141"/>
      <c r="AX1676" s="141"/>
      <c r="AY1676" s="141"/>
      <c r="AZ1676" s="141"/>
      <c r="BA1676" s="141"/>
      <c r="BB1676" s="141"/>
      <c r="BC1676" s="141"/>
      <c r="BD1676" s="141"/>
      <c r="BE1676" s="141"/>
      <c r="BF1676" s="141"/>
      <c r="BG1676" s="141"/>
      <c r="BH1676" s="141"/>
      <c r="BI1676" s="141"/>
      <c r="BJ1676" s="141"/>
      <c r="BK1676" s="141"/>
      <c r="BL1676" s="141"/>
    </row>
    <row r="1677" spans="3:64" x14ac:dyDescent="0.2">
      <c r="C1677" s="26"/>
      <c r="D1677" s="26"/>
      <c r="AA1677" s="141"/>
      <c r="AB1677" s="141"/>
      <c r="AC1677" s="141"/>
      <c r="AD1677" s="141"/>
      <c r="AE1677" s="141"/>
      <c r="AG1677" s="153"/>
      <c r="AN1677" s="141"/>
      <c r="AO1677" s="141"/>
      <c r="AP1677" s="141"/>
      <c r="AQ1677" s="141"/>
      <c r="AR1677" s="141"/>
      <c r="AS1677" s="141"/>
      <c r="AT1677" s="141"/>
      <c r="AU1677" s="141"/>
      <c r="AV1677" s="141"/>
      <c r="AW1677" s="141"/>
      <c r="AX1677" s="141"/>
      <c r="AY1677" s="141"/>
      <c r="AZ1677" s="141"/>
      <c r="BA1677" s="141"/>
      <c r="BB1677" s="141"/>
      <c r="BC1677" s="141"/>
      <c r="BD1677" s="141"/>
      <c r="BE1677" s="141"/>
      <c r="BF1677" s="141"/>
      <c r="BG1677" s="141"/>
      <c r="BH1677" s="141"/>
      <c r="BI1677" s="141"/>
      <c r="BJ1677" s="141"/>
      <c r="BK1677" s="141"/>
      <c r="BL1677" s="141"/>
    </row>
    <row r="1678" spans="3:64" x14ac:dyDescent="0.2">
      <c r="C1678" s="26"/>
      <c r="D1678" s="26"/>
      <c r="AA1678" s="141"/>
      <c r="AB1678" s="141"/>
      <c r="AC1678" s="141"/>
      <c r="AD1678" s="141"/>
      <c r="AE1678" s="141"/>
      <c r="AG1678" s="153"/>
      <c r="AN1678" s="141"/>
      <c r="AO1678" s="141"/>
      <c r="AP1678" s="141"/>
      <c r="AQ1678" s="141"/>
      <c r="AR1678" s="141"/>
      <c r="AS1678" s="141"/>
      <c r="AT1678" s="141"/>
      <c r="AU1678" s="141"/>
      <c r="AV1678" s="141"/>
    </row>
    <row r="1679" spans="3:64" x14ac:dyDescent="0.2">
      <c r="C1679" s="26"/>
      <c r="D1679" s="26"/>
      <c r="AA1679" s="141"/>
      <c r="AB1679" s="141"/>
      <c r="AC1679" s="141"/>
      <c r="AD1679" s="141"/>
      <c r="AE1679" s="141"/>
      <c r="AG1679" s="153"/>
      <c r="AN1679" s="141"/>
      <c r="AO1679" s="141"/>
      <c r="AP1679" s="141"/>
      <c r="AQ1679" s="141"/>
      <c r="AR1679" s="141"/>
      <c r="AS1679" s="141"/>
      <c r="AT1679" s="141"/>
      <c r="AU1679" s="141"/>
      <c r="AV1679" s="141"/>
    </row>
    <row r="1680" spans="3:64" x14ac:dyDescent="0.2">
      <c r="C1680" s="26"/>
      <c r="D1680" s="26"/>
      <c r="AA1680" s="141"/>
      <c r="AB1680" s="141"/>
      <c r="AC1680" s="141"/>
      <c r="AD1680" s="141"/>
      <c r="AE1680" s="141"/>
      <c r="AG1680" s="153"/>
      <c r="AN1680" s="141"/>
      <c r="AO1680" s="141"/>
      <c r="AP1680" s="141"/>
      <c r="AQ1680" s="141"/>
      <c r="AR1680" s="141"/>
      <c r="AS1680" s="141"/>
      <c r="AT1680" s="141"/>
      <c r="AU1680" s="141"/>
      <c r="AV1680" s="141"/>
    </row>
    <row r="1681" spans="3:64" x14ac:dyDescent="0.2">
      <c r="C1681" s="26"/>
      <c r="D1681" s="26"/>
      <c r="AA1681" s="141"/>
      <c r="AB1681" s="141"/>
      <c r="AC1681" s="141"/>
      <c r="AD1681" s="141"/>
      <c r="AE1681" s="141"/>
      <c r="AG1681" s="153"/>
      <c r="AN1681" s="141"/>
      <c r="AO1681" s="141"/>
      <c r="AP1681" s="141"/>
      <c r="AQ1681" s="141"/>
      <c r="AR1681" s="141"/>
      <c r="AS1681" s="141"/>
      <c r="AT1681" s="141"/>
      <c r="AU1681" s="141"/>
      <c r="AV1681" s="141"/>
      <c r="AX1681" s="141"/>
    </row>
    <row r="1682" spans="3:64" x14ac:dyDescent="0.2">
      <c r="C1682" s="26"/>
      <c r="D1682" s="26"/>
      <c r="AA1682" s="141"/>
      <c r="AB1682" s="141"/>
      <c r="AC1682" s="141"/>
      <c r="AD1682" s="141"/>
      <c r="AE1682" s="141"/>
      <c r="AG1682" s="153"/>
      <c r="AN1682" s="141"/>
      <c r="AO1682" s="141"/>
      <c r="AP1682" s="141"/>
      <c r="AQ1682" s="141"/>
      <c r="AR1682" s="141"/>
      <c r="AS1682" s="141"/>
      <c r="AT1682" s="141"/>
      <c r="AU1682" s="141"/>
      <c r="AV1682" s="141"/>
      <c r="AW1682" s="141"/>
      <c r="AX1682" s="141"/>
      <c r="AY1682" s="141"/>
      <c r="AZ1682" s="141"/>
      <c r="BA1682" s="141"/>
      <c r="BB1682" s="141"/>
      <c r="BC1682" s="141"/>
      <c r="BD1682" s="141"/>
      <c r="BE1682" s="141"/>
      <c r="BF1682" s="141"/>
      <c r="BG1682" s="141"/>
      <c r="BH1682" s="141"/>
      <c r="BI1682" s="141"/>
      <c r="BJ1682" s="141"/>
      <c r="BK1682" s="141"/>
      <c r="BL1682" s="141"/>
    </row>
    <row r="1683" spans="3:64" x14ac:dyDescent="0.2">
      <c r="C1683" s="26"/>
      <c r="D1683" s="26"/>
      <c r="AA1683" s="141"/>
      <c r="AB1683" s="141"/>
      <c r="AC1683" s="141"/>
      <c r="AD1683" s="141"/>
      <c r="AE1683" s="141"/>
      <c r="AG1683" s="153"/>
      <c r="AN1683" s="141"/>
      <c r="AO1683" s="141"/>
      <c r="AP1683" s="141"/>
      <c r="AQ1683" s="141"/>
      <c r="AR1683" s="141"/>
      <c r="AS1683" s="141"/>
      <c r="AT1683" s="141"/>
      <c r="AU1683" s="141"/>
      <c r="AV1683" s="141"/>
      <c r="AW1683" s="141"/>
      <c r="AX1683" s="141"/>
      <c r="AY1683" s="141"/>
      <c r="AZ1683" s="141"/>
      <c r="BA1683" s="141"/>
      <c r="BB1683" s="141"/>
      <c r="BC1683" s="141"/>
      <c r="BD1683" s="141"/>
      <c r="BE1683" s="141"/>
      <c r="BF1683" s="141"/>
      <c r="BG1683" s="141"/>
      <c r="BH1683" s="141"/>
      <c r="BI1683" s="141"/>
      <c r="BJ1683" s="141"/>
      <c r="BK1683" s="141"/>
      <c r="BL1683" s="141"/>
    </row>
    <row r="1684" spans="3:64" x14ac:dyDescent="0.2">
      <c r="C1684" s="26"/>
      <c r="D1684" s="26"/>
      <c r="AA1684" s="141"/>
      <c r="AB1684" s="141"/>
      <c r="AC1684" s="141"/>
      <c r="AD1684" s="141"/>
      <c r="AE1684" s="141"/>
      <c r="AG1684" s="153"/>
      <c r="AN1684" s="141"/>
      <c r="AO1684" s="141"/>
      <c r="AP1684" s="141"/>
      <c r="AQ1684" s="141"/>
      <c r="AR1684" s="141"/>
      <c r="AS1684" s="141"/>
      <c r="AT1684" s="141"/>
      <c r="AU1684" s="141"/>
    </row>
    <row r="1685" spans="3:64" x14ac:dyDescent="0.2">
      <c r="C1685" s="26"/>
      <c r="D1685" s="26"/>
      <c r="AA1685" s="141"/>
      <c r="AB1685" s="141"/>
      <c r="AC1685" s="141"/>
      <c r="AD1685" s="141"/>
      <c r="AE1685" s="141"/>
      <c r="AG1685" s="153"/>
      <c r="AN1685" s="141"/>
      <c r="AO1685" s="141"/>
      <c r="AP1685" s="141"/>
      <c r="AQ1685" s="141"/>
      <c r="AR1685" s="141"/>
      <c r="AS1685" s="141"/>
      <c r="AT1685" s="141"/>
      <c r="AU1685" s="141"/>
      <c r="AV1685" s="141"/>
      <c r="AX1685" s="141"/>
    </row>
    <row r="1686" spans="3:64" x14ac:dyDescent="0.2">
      <c r="C1686" s="26"/>
      <c r="D1686" s="26"/>
      <c r="AA1686" s="141"/>
      <c r="AB1686" s="141"/>
      <c r="AC1686" s="141"/>
      <c r="AD1686" s="141"/>
      <c r="AE1686" s="141"/>
      <c r="AG1686" s="153"/>
      <c r="AN1686" s="141"/>
      <c r="AO1686" s="141"/>
      <c r="AP1686" s="141"/>
      <c r="AQ1686" s="141"/>
      <c r="AR1686" s="141"/>
      <c r="AS1686" s="141"/>
      <c r="AT1686" s="141"/>
      <c r="AU1686" s="141"/>
      <c r="AV1686" s="141"/>
    </row>
    <row r="1687" spans="3:64" x14ac:dyDescent="0.2">
      <c r="C1687" s="26"/>
      <c r="D1687" s="26"/>
      <c r="AA1687" s="141"/>
      <c r="AB1687" s="141"/>
      <c r="AC1687" s="141"/>
      <c r="AD1687" s="141"/>
      <c r="AE1687" s="141"/>
      <c r="AG1687" s="153"/>
      <c r="AN1687" s="141"/>
      <c r="AO1687" s="141"/>
      <c r="AP1687" s="141"/>
      <c r="AQ1687" s="141"/>
      <c r="AR1687" s="141"/>
      <c r="AS1687" s="141"/>
      <c r="AT1687" s="141"/>
      <c r="AU1687" s="141"/>
      <c r="AV1687" s="141"/>
    </row>
    <row r="1688" spans="3:64" x14ac:dyDescent="0.2">
      <c r="C1688" s="26"/>
      <c r="D1688" s="26"/>
      <c r="AA1688" s="141"/>
      <c r="AB1688" s="141"/>
      <c r="AC1688" s="141"/>
      <c r="AD1688" s="141"/>
      <c r="AE1688" s="141"/>
      <c r="AG1688" s="153"/>
      <c r="AN1688" s="141"/>
      <c r="AO1688" s="141"/>
      <c r="AP1688" s="141"/>
      <c r="AQ1688" s="141"/>
      <c r="AR1688" s="141"/>
      <c r="AS1688" s="141"/>
      <c r="AT1688" s="141"/>
      <c r="AU1688" s="141"/>
    </row>
    <row r="1689" spans="3:64" x14ac:dyDescent="0.2">
      <c r="C1689" s="26"/>
      <c r="D1689" s="26"/>
      <c r="AA1689" s="141"/>
      <c r="AB1689" s="141"/>
      <c r="AC1689" s="141"/>
      <c r="AD1689" s="141"/>
      <c r="AE1689" s="141"/>
      <c r="AG1689" s="153"/>
      <c r="AN1689" s="141"/>
      <c r="AO1689" s="141"/>
      <c r="AP1689" s="141"/>
      <c r="AQ1689" s="141"/>
      <c r="AR1689" s="141"/>
      <c r="AS1689" s="141"/>
      <c r="AT1689" s="141"/>
      <c r="AU1689" s="141"/>
    </row>
    <row r="1690" spans="3:64" x14ac:dyDescent="0.2">
      <c r="C1690" s="26"/>
      <c r="D1690" s="26"/>
      <c r="AA1690" s="141"/>
      <c r="AB1690" s="141"/>
      <c r="AC1690" s="141"/>
      <c r="AD1690" s="141"/>
      <c r="AE1690" s="141"/>
      <c r="AG1690" s="153"/>
      <c r="AN1690" s="141"/>
      <c r="AO1690" s="141"/>
      <c r="AP1690" s="141"/>
      <c r="AQ1690" s="141"/>
      <c r="AR1690" s="141"/>
      <c r="AS1690" s="141"/>
      <c r="AT1690" s="141"/>
      <c r="AU1690" s="141"/>
    </row>
    <row r="1691" spans="3:64" x14ac:dyDescent="0.2">
      <c r="C1691" s="26"/>
      <c r="D1691" s="26"/>
      <c r="AA1691" s="141"/>
      <c r="AB1691" s="141"/>
      <c r="AC1691" s="141"/>
      <c r="AD1691" s="141"/>
      <c r="AE1691" s="141"/>
      <c r="AG1691" s="153"/>
      <c r="AN1691" s="141"/>
      <c r="AO1691" s="141"/>
      <c r="AP1691" s="141"/>
      <c r="AQ1691" s="141"/>
      <c r="AR1691" s="141"/>
      <c r="AS1691" s="141"/>
      <c r="AT1691" s="141"/>
      <c r="AU1691" s="141"/>
    </row>
    <row r="1692" spans="3:64" x14ac:dyDescent="0.2">
      <c r="C1692" s="26"/>
      <c r="D1692" s="26"/>
      <c r="AA1692" s="141"/>
      <c r="AB1692" s="141"/>
      <c r="AC1692" s="141"/>
      <c r="AD1692" s="141"/>
      <c r="AE1692" s="141"/>
      <c r="AG1692" s="153"/>
      <c r="AN1692" s="141"/>
      <c r="AO1692" s="141"/>
      <c r="AP1692" s="141"/>
      <c r="AQ1692" s="141"/>
      <c r="AR1692" s="141"/>
      <c r="AS1692" s="141"/>
      <c r="AT1692" s="141"/>
      <c r="AU1692" s="141"/>
    </row>
    <row r="1693" spans="3:64" x14ac:dyDescent="0.2">
      <c r="C1693" s="26"/>
      <c r="D1693" s="26"/>
      <c r="AA1693" s="141"/>
      <c r="AB1693" s="141"/>
      <c r="AC1693" s="141"/>
      <c r="AD1693" s="141"/>
      <c r="AE1693" s="141"/>
      <c r="AG1693" s="153"/>
      <c r="AN1693" s="141"/>
      <c r="AO1693" s="141"/>
      <c r="AP1693" s="141"/>
      <c r="AQ1693" s="141"/>
      <c r="AR1693" s="141"/>
      <c r="AS1693" s="141"/>
      <c r="AT1693" s="141"/>
      <c r="AU1693" s="141"/>
    </row>
    <row r="1694" spans="3:64" x14ac:dyDescent="0.2">
      <c r="C1694" s="26"/>
      <c r="D1694" s="26"/>
      <c r="AA1694" s="141"/>
      <c r="AB1694" s="141"/>
      <c r="AC1694" s="141"/>
      <c r="AD1694" s="141"/>
      <c r="AE1694" s="141"/>
      <c r="AG1694" s="153"/>
      <c r="AN1694" s="141"/>
      <c r="AO1694" s="141"/>
      <c r="AP1694" s="141"/>
      <c r="AQ1694" s="141"/>
      <c r="AR1694" s="141"/>
      <c r="AS1694" s="141"/>
      <c r="AT1694" s="141"/>
      <c r="AU1694" s="141"/>
    </row>
    <row r="1695" spans="3:64" x14ac:dyDescent="0.2">
      <c r="C1695" s="26"/>
      <c r="D1695" s="26"/>
      <c r="AA1695" s="141"/>
      <c r="AB1695" s="141"/>
      <c r="AC1695" s="141"/>
      <c r="AD1695" s="141"/>
      <c r="AE1695" s="141"/>
      <c r="AG1695" s="153"/>
      <c r="AN1695" s="141"/>
      <c r="AO1695" s="141"/>
      <c r="AP1695" s="141"/>
      <c r="AQ1695" s="141"/>
      <c r="AR1695" s="141"/>
      <c r="AS1695" s="141"/>
      <c r="AT1695" s="141"/>
      <c r="AU1695" s="141"/>
    </row>
    <row r="1696" spans="3:64" x14ac:dyDescent="0.2">
      <c r="C1696" s="26"/>
      <c r="D1696" s="26"/>
      <c r="AA1696" s="141"/>
      <c r="AB1696" s="141"/>
      <c r="AC1696" s="141"/>
      <c r="AD1696" s="141"/>
      <c r="AE1696" s="141"/>
      <c r="AG1696" s="153"/>
      <c r="AN1696" s="141"/>
      <c r="AO1696" s="141"/>
      <c r="AP1696" s="141"/>
      <c r="AQ1696" s="141"/>
      <c r="AR1696" s="141"/>
      <c r="AS1696" s="141"/>
      <c r="AT1696" s="141"/>
      <c r="AU1696" s="141"/>
      <c r="AV1696" s="141"/>
    </row>
    <row r="1697" spans="3:64" x14ac:dyDescent="0.2">
      <c r="C1697" s="26"/>
      <c r="D1697" s="26"/>
      <c r="AA1697" s="141"/>
      <c r="AB1697" s="141"/>
      <c r="AC1697" s="141"/>
      <c r="AD1697" s="141"/>
      <c r="AE1697" s="141"/>
      <c r="AG1697" s="153"/>
      <c r="AN1697" s="141"/>
      <c r="AO1697" s="141"/>
      <c r="AP1697" s="141"/>
      <c r="AQ1697" s="141"/>
      <c r="AR1697" s="141"/>
      <c r="AS1697" s="141"/>
      <c r="AT1697" s="141"/>
      <c r="AU1697" s="141"/>
      <c r="AV1697" s="141"/>
      <c r="AW1697" s="141"/>
      <c r="AX1697" s="141"/>
      <c r="AY1697" s="141"/>
      <c r="AZ1697" s="141"/>
      <c r="BA1697" s="141"/>
      <c r="BB1697" s="141"/>
      <c r="BC1697" s="141"/>
      <c r="BD1697" s="141"/>
      <c r="BE1697" s="141"/>
      <c r="BF1697" s="141"/>
      <c r="BG1697" s="141"/>
      <c r="BH1697" s="141"/>
      <c r="BI1697" s="141"/>
      <c r="BJ1697" s="141"/>
      <c r="BK1697" s="141"/>
      <c r="BL1697" s="141"/>
    </row>
    <row r="1698" spans="3:64" x14ac:dyDescent="0.2">
      <c r="C1698" s="26"/>
      <c r="D1698" s="26"/>
      <c r="AA1698" s="141"/>
      <c r="AB1698" s="141"/>
      <c r="AC1698" s="141"/>
      <c r="AD1698" s="141"/>
      <c r="AE1698" s="141"/>
      <c r="AG1698" s="153"/>
      <c r="AN1698" s="141"/>
      <c r="AO1698" s="141"/>
      <c r="AP1698" s="141"/>
      <c r="AQ1698" s="141"/>
      <c r="AR1698" s="141"/>
      <c r="AS1698" s="141"/>
      <c r="AT1698" s="141"/>
      <c r="AU1698" s="141"/>
      <c r="AV1698" s="141"/>
    </row>
    <row r="1699" spans="3:64" x14ac:dyDescent="0.2">
      <c r="C1699" s="26"/>
      <c r="D1699" s="26"/>
      <c r="AA1699" s="141"/>
      <c r="AB1699" s="141"/>
      <c r="AC1699" s="141"/>
      <c r="AD1699" s="141"/>
      <c r="AE1699" s="141"/>
      <c r="AG1699" s="153"/>
      <c r="AN1699" s="141"/>
      <c r="AO1699" s="141"/>
      <c r="AP1699" s="141"/>
      <c r="AQ1699" s="141"/>
      <c r="AR1699" s="141"/>
      <c r="AS1699" s="141"/>
      <c r="AT1699" s="141"/>
      <c r="AU1699" s="141"/>
      <c r="AV1699" s="141"/>
    </row>
    <row r="1700" spans="3:64" x14ac:dyDescent="0.2">
      <c r="C1700" s="26"/>
      <c r="D1700" s="26"/>
      <c r="AA1700" s="141"/>
      <c r="AB1700" s="141"/>
      <c r="AC1700" s="141"/>
      <c r="AD1700" s="141"/>
      <c r="AE1700" s="141"/>
      <c r="AG1700" s="153"/>
      <c r="AN1700" s="141"/>
      <c r="AO1700" s="141"/>
      <c r="AP1700" s="141"/>
      <c r="AQ1700" s="141"/>
      <c r="AR1700" s="141"/>
      <c r="AS1700" s="141"/>
      <c r="AT1700" s="141"/>
      <c r="AU1700" s="141"/>
      <c r="AV1700" s="141"/>
      <c r="AX1700" s="141"/>
    </row>
    <row r="1701" spans="3:64" x14ac:dyDescent="0.2">
      <c r="C1701" s="26"/>
      <c r="D1701" s="26"/>
      <c r="AA1701" s="141"/>
      <c r="AB1701" s="141"/>
      <c r="AC1701" s="141"/>
      <c r="AD1701" s="141"/>
      <c r="AE1701" s="141"/>
      <c r="AG1701" s="153"/>
      <c r="AN1701" s="141"/>
      <c r="AO1701" s="141"/>
      <c r="AP1701" s="141"/>
      <c r="AQ1701" s="141"/>
      <c r="AR1701" s="141"/>
      <c r="AS1701" s="141"/>
      <c r="AT1701" s="141"/>
      <c r="AU1701" s="141"/>
      <c r="AV1701" s="141"/>
    </row>
    <row r="1702" spans="3:64" x14ac:dyDescent="0.2">
      <c r="C1702" s="26"/>
      <c r="D1702" s="26"/>
      <c r="AA1702" s="141"/>
      <c r="AB1702" s="141"/>
      <c r="AC1702" s="141"/>
      <c r="AD1702" s="141"/>
      <c r="AE1702" s="141"/>
      <c r="AG1702" s="153"/>
      <c r="AN1702" s="141"/>
      <c r="AO1702" s="141"/>
      <c r="AP1702" s="141"/>
      <c r="AQ1702" s="141"/>
      <c r="AR1702" s="141"/>
      <c r="AS1702" s="141"/>
      <c r="AT1702" s="141"/>
      <c r="AU1702" s="141"/>
    </row>
    <row r="1703" spans="3:64" x14ac:dyDescent="0.2">
      <c r="C1703" s="26"/>
      <c r="D1703" s="26"/>
      <c r="AA1703" s="141"/>
      <c r="AB1703" s="141"/>
      <c r="AC1703" s="141"/>
      <c r="AD1703" s="141"/>
      <c r="AE1703" s="141"/>
      <c r="AG1703" s="153"/>
      <c r="AN1703" s="141"/>
      <c r="AO1703" s="141"/>
      <c r="AP1703" s="141"/>
      <c r="AQ1703" s="141"/>
      <c r="AR1703" s="141"/>
      <c r="AS1703" s="141"/>
      <c r="AT1703" s="141"/>
      <c r="AU1703" s="141"/>
      <c r="AV1703" s="141"/>
      <c r="AX1703" s="141"/>
    </row>
    <row r="1704" spans="3:64" x14ac:dyDescent="0.2">
      <c r="C1704" s="26"/>
      <c r="D1704" s="26"/>
      <c r="AA1704" s="141"/>
      <c r="AB1704" s="141"/>
      <c r="AC1704" s="141"/>
      <c r="AD1704" s="141"/>
      <c r="AE1704" s="141"/>
      <c r="AG1704" s="153"/>
      <c r="AN1704" s="141"/>
      <c r="AO1704" s="141"/>
      <c r="AP1704" s="141"/>
      <c r="AQ1704" s="141"/>
      <c r="AR1704" s="141"/>
      <c r="AS1704" s="141"/>
      <c r="AT1704" s="141"/>
      <c r="AU1704" s="141"/>
      <c r="AV1704" s="141"/>
      <c r="AX1704" s="141"/>
      <c r="AY1704" s="141"/>
      <c r="AZ1704" s="141"/>
      <c r="BA1704" s="141"/>
      <c r="BB1704" s="141"/>
      <c r="BC1704" s="141"/>
      <c r="BD1704" s="141"/>
      <c r="BE1704" s="141"/>
      <c r="BF1704" s="141"/>
      <c r="BG1704" s="141"/>
      <c r="BH1704" s="141"/>
      <c r="BI1704" s="141"/>
      <c r="BJ1704" s="141"/>
      <c r="BK1704" s="141"/>
      <c r="BL1704" s="141"/>
    </row>
    <row r="1705" spans="3:64" x14ac:dyDescent="0.2">
      <c r="C1705" s="26"/>
      <c r="D1705" s="26"/>
      <c r="AA1705" s="141"/>
      <c r="AB1705" s="141"/>
      <c r="AC1705" s="141"/>
      <c r="AD1705" s="141"/>
      <c r="AE1705" s="141"/>
      <c r="AG1705" s="153"/>
      <c r="AN1705" s="141"/>
      <c r="AO1705" s="141"/>
      <c r="AP1705" s="141"/>
      <c r="AQ1705" s="141"/>
      <c r="AR1705" s="141"/>
      <c r="AS1705" s="141"/>
      <c r="AT1705" s="141"/>
      <c r="AU1705" s="141"/>
      <c r="AV1705" s="141"/>
      <c r="AW1705" s="141"/>
      <c r="AX1705" s="141"/>
      <c r="AY1705" s="141"/>
      <c r="AZ1705" s="141"/>
      <c r="BA1705" s="141"/>
      <c r="BB1705" s="141"/>
      <c r="BC1705" s="141"/>
      <c r="BD1705" s="141"/>
      <c r="BE1705" s="141"/>
      <c r="BF1705" s="141"/>
      <c r="BG1705" s="141"/>
      <c r="BH1705" s="141"/>
      <c r="BI1705" s="141"/>
      <c r="BJ1705" s="141"/>
      <c r="BK1705" s="141"/>
      <c r="BL1705" s="141"/>
    </row>
    <row r="1706" spans="3:64" x14ac:dyDescent="0.2">
      <c r="C1706" s="26"/>
      <c r="D1706" s="26"/>
      <c r="AA1706" s="141"/>
      <c r="AB1706" s="141"/>
      <c r="AC1706" s="141"/>
      <c r="AD1706" s="141"/>
      <c r="AE1706" s="141"/>
      <c r="AG1706" s="153"/>
      <c r="AN1706" s="141"/>
      <c r="AO1706" s="141"/>
      <c r="AP1706" s="141"/>
      <c r="AQ1706" s="141"/>
      <c r="AR1706" s="141"/>
      <c r="AS1706" s="141"/>
      <c r="AT1706" s="141"/>
      <c r="AU1706" s="141"/>
      <c r="AV1706" s="141"/>
    </row>
    <row r="1707" spans="3:64" x14ac:dyDescent="0.2">
      <c r="C1707" s="26"/>
      <c r="D1707" s="26"/>
      <c r="AA1707" s="141"/>
      <c r="AB1707" s="141"/>
      <c r="AC1707" s="141"/>
      <c r="AD1707" s="141"/>
      <c r="AE1707" s="141"/>
      <c r="AG1707" s="153"/>
      <c r="AN1707" s="141"/>
      <c r="AO1707" s="141"/>
      <c r="AP1707" s="141"/>
      <c r="AQ1707" s="141"/>
      <c r="AR1707" s="141"/>
      <c r="AS1707" s="141"/>
      <c r="AT1707" s="141"/>
      <c r="AU1707" s="141"/>
    </row>
    <row r="1708" spans="3:64" x14ac:dyDescent="0.2">
      <c r="C1708" s="26"/>
      <c r="D1708" s="26"/>
      <c r="AA1708" s="141"/>
      <c r="AB1708" s="141"/>
      <c r="AC1708" s="141"/>
      <c r="AD1708" s="141"/>
      <c r="AE1708" s="141"/>
      <c r="AG1708" s="153"/>
      <c r="AN1708" s="141"/>
      <c r="AO1708" s="141"/>
      <c r="AP1708" s="141"/>
      <c r="AQ1708" s="141"/>
      <c r="AR1708" s="141"/>
      <c r="AS1708" s="141"/>
      <c r="AT1708" s="141"/>
      <c r="AU1708" s="141"/>
      <c r="AV1708" s="141"/>
    </row>
    <row r="1709" spans="3:64" x14ac:dyDescent="0.2">
      <c r="C1709" s="26"/>
      <c r="D1709" s="26"/>
      <c r="AA1709" s="141"/>
      <c r="AB1709" s="141"/>
      <c r="AC1709" s="141"/>
      <c r="AD1709" s="141"/>
      <c r="AE1709" s="141"/>
      <c r="AG1709" s="153"/>
      <c r="AN1709" s="141"/>
      <c r="AO1709" s="141"/>
      <c r="AP1709" s="141"/>
      <c r="AQ1709" s="141"/>
      <c r="AR1709" s="141"/>
      <c r="AS1709" s="141"/>
      <c r="AT1709" s="141"/>
      <c r="AU1709" s="141"/>
      <c r="AV1709" s="141"/>
    </row>
    <row r="1710" spans="3:64" x14ac:dyDescent="0.2">
      <c r="C1710" s="26"/>
      <c r="D1710" s="26"/>
      <c r="AA1710" s="141"/>
      <c r="AB1710" s="141"/>
      <c r="AC1710" s="141"/>
      <c r="AD1710" s="141"/>
      <c r="AE1710" s="141"/>
      <c r="AG1710" s="153"/>
      <c r="AN1710" s="141"/>
      <c r="AO1710" s="141"/>
      <c r="AP1710" s="141"/>
      <c r="AQ1710" s="141"/>
      <c r="AR1710" s="141"/>
      <c r="AS1710" s="141"/>
      <c r="AT1710" s="141"/>
      <c r="AU1710" s="141"/>
      <c r="AV1710" s="141"/>
    </row>
    <row r="1711" spans="3:64" x14ac:dyDescent="0.2">
      <c r="C1711" s="26"/>
      <c r="D1711" s="26"/>
      <c r="AA1711" s="141"/>
      <c r="AB1711" s="141"/>
      <c r="AC1711" s="141"/>
      <c r="AD1711" s="141"/>
      <c r="AE1711" s="141"/>
      <c r="AG1711" s="153"/>
      <c r="AN1711" s="141"/>
      <c r="AO1711" s="141"/>
      <c r="AP1711" s="141"/>
      <c r="AQ1711" s="141"/>
      <c r="AR1711" s="141"/>
      <c r="AS1711" s="141"/>
      <c r="AT1711" s="141"/>
      <c r="AU1711" s="141"/>
      <c r="AV1711" s="141"/>
    </row>
    <row r="1712" spans="3:64" x14ac:dyDescent="0.2">
      <c r="C1712" s="26"/>
      <c r="D1712" s="26"/>
      <c r="AA1712" s="141"/>
      <c r="AB1712" s="141"/>
      <c r="AC1712" s="141"/>
      <c r="AD1712" s="141"/>
      <c r="AE1712" s="141"/>
      <c r="AG1712" s="153"/>
      <c r="AN1712" s="141"/>
      <c r="AO1712" s="141"/>
      <c r="AP1712" s="141"/>
      <c r="AQ1712" s="141"/>
      <c r="AR1712" s="141"/>
      <c r="AS1712" s="141"/>
      <c r="AT1712" s="141"/>
      <c r="AU1712" s="141"/>
      <c r="AV1712" s="141"/>
    </row>
    <row r="1713" spans="3:64" x14ac:dyDescent="0.2">
      <c r="C1713" s="26"/>
      <c r="D1713" s="26"/>
      <c r="AA1713" s="141"/>
      <c r="AB1713" s="141"/>
      <c r="AC1713" s="141"/>
      <c r="AD1713" s="141"/>
      <c r="AE1713" s="141"/>
      <c r="AG1713" s="153"/>
      <c r="AN1713" s="141"/>
      <c r="AO1713" s="141"/>
      <c r="AP1713" s="141"/>
      <c r="AQ1713" s="141"/>
      <c r="AR1713" s="141"/>
      <c r="AS1713" s="141"/>
      <c r="AT1713" s="141"/>
      <c r="AU1713" s="141"/>
      <c r="AV1713" s="141"/>
      <c r="AX1713" s="141"/>
      <c r="AY1713" s="141"/>
      <c r="AZ1713" s="141"/>
      <c r="BA1713" s="141"/>
      <c r="BB1713" s="141"/>
      <c r="BC1713" s="141"/>
      <c r="BD1713" s="141"/>
      <c r="BE1713" s="141"/>
      <c r="BF1713" s="141"/>
      <c r="BG1713" s="141"/>
      <c r="BH1713" s="141"/>
      <c r="BI1713" s="141"/>
      <c r="BJ1713" s="141"/>
      <c r="BK1713" s="141"/>
      <c r="BL1713" s="141"/>
    </row>
    <row r="1714" spans="3:64" x14ac:dyDescent="0.2">
      <c r="C1714" s="26"/>
      <c r="D1714" s="26"/>
      <c r="AA1714" s="141"/>
      <c r="AB1714" s="141"/>
      <c r="AC1714" s="141"/>
      <c r="AD1714" s="141"/>
      <c r="AE1714" s="141"/>
      <c r="AG1714" s="153"/>
      <c r="AN1714" s="141"/>
      <c r="AO1714" s="141"/>
      <c r="AP1714" s="141"/>
      <c r="AQ1714" s="141"/>
      <c r="AR1714" s="141"/>
      <c r="AS1714" s="141"/>
      <c r="AT1714" s="141"/>
      <c r="AU1714" s="141"/>
    </row>
    <row r="1715" spans="3:64" x14ac:dyDescent="0.2">
      <c r="C1715" s="26"/>
      <c r="D1715" s="26"/>
      <c r="AA1715" s="141"/>
      <c r="AB1715" s="141"/>
      <c r="AC1715" s="141"/>
      <c r="AD1715" s="141"/>
      <c r="AE1715" s="141"/>
      <c r="AG1715" s="153"/>
      <c r="AN1715" s="141"/>
      <c r="AO1715" s="141"/>
      <c r="AP1715" s="141"/>
      <c r="AQ1715" s="141"/>
      <c r="AR1715" s="141"/>
      <c r="AS1715" s="141"/>
      <c r="AT1715" s="141"/>
      <c r="AU1715" s="141"/>
      <c r="AV1715" s="141"/>
    </row>
    <row r="1716" spans="3:64" x14ac:dyDescent="0.2">
      <c r="C1716" s="26"/>
      <c r="D1716" s="26"/>
      <c r="AA1716" s="141"/>
      <c r="AB1716" s="141"/>
      <c r="AC1716" s="141"/>
      <c r="AD1716" s="141"/>
      <c r="AE1716" s="141"/>
      <c r="AG1716" s="153"/>
      <c r="AN1716" s="141"/>
      <c r="AO1716" s="141"/>
      <c r="AP1716" s="141"/>
      <c r="AQ1716" s="141"/>
      <c r="AR1716" s="141"/>
      <c r="AS1716" s="141"/>
      <c r="AT1716" s="141"/>
      <c r="AU1716" s="141"/>
      <c r="AV1716" s="141"/>
    </row>
    <row r="1717" spans="3:64" x14ac:dyDescent="0.2">
      <c r="C1717" s="26"/>
      <c r="D1717" s="26"/>
      <c r="AA1717" s="141"/>
      <c r="AB1717" s="141"/>
      <c r="AC1717" s="141"/>
      <c r="AD1717" s="141"/>
      <c r="AE1717" s="141"/>
      <c r="AG1717" s="153"/>
      <c r="AN1717" s="141"/>
      <c r="AO1717" s="141"/>
      <c r="AP1717" s="141"/>
      <c r="AQ1717" s="141"/>
      <c r="AR1717" s="141"/>
      <c r="AS1717" s="141"/>
      <c r="AT1717" s="141"/>
      <c r="AU1717" s="141"/>
    </row>
    <row r="1718" spans="3:64" x14ac:dyDescent="0.2">
      <c r="C1718" s="26"/>
      <c r="D1718" s="26"/>
      <c r="AA1718" s="141"/>
      <c r="AB1718" s="141"/>
      <c r="AC1718" s="141"/>
      <c r="AD1718" s="141"/>
      <c r="AE1718" s="141"/>
      <c r="AG1718" s="153"/>
      <c r="AN1718" s="141"/>
      <c r="AO1718" s="141"/>
      <c r="AP1718" s="141"/>
      <c r="AQ1718" s="141"/>
      <c r="AR1718" s="141"/>
      <c r="AS1718" s="141"/>
      <c r="AT1718" s="141"/>
      <c r="AU1718" s="141"/>
      <c r="AV1718" s="141"/>
      <c r="AX1718" s="141"/>
      <c r="AY1718" s="141"/>
      <c r="AZ1718" s="141"/>
      <c r="BA1718" s="141"/>
      <c r="BB1718" s="141"/>
      <c r="BC1718" s="141"/>
      <c r="BD1718" s="141"/>
      <c r="BE1718" s="141"/>
      <c r="BF1718" s="141"/>
      <c r="BG1718" s="141"/>
      <c r="BH1718" s="141"/>
      <c r="BI1718" s="141"/>
      <c r="BJ1718" s="141"/>
      <c r="BK1718" s="141"/>
      <c r="BL1718" s="141"/>
    </row>
    <row r="1719" spans="3:64" x14ac:dyDescent="0.2">
      <c r="C1719" s="26"/>
      <c r="D1719" s="26"/>
      <c r="AA1719" s="141"/>
      <c r="AB1719" s="141"/>
      <c r="AC1719" s="141"/>
      <c r="AD1719" s="141"/>
      <c r="AE1719" s="141"/>
      <c r="AG1719" s="153"/>
      <c r="AN1719" s="141"/>
      <c r="AO1719" s="141"/>
      <c r="AP1719" s="141"/>
      <c r="AQ1719" s="141"/>
      <c r="AR1719" s="141"/>
      <c r="AS1719" s="141"/>
      <c r="AT1719" s="141"/>
      <c r="AU1719" s="141"/>
      <c r="AV1719" s="141"/>
    </row>
    <row r="1720" spans="3:64" x14ac:dyDescent="0.2">
      <c r="C1720" s="26"/>
      <c r="D1720" s="26"/>
      <c r="AA1720" s="141"/>
      <c r="AB1720" s="141"/>
      <c r="AC1720" s="141"/>
      <c r="AD1720" s="141"/>
      <c r="AE1720" s="141"/>
      <c r="AG1720" s="153"/>
      <c r="AN1720" s="141"/>
      <c r="AO1720" s="141"/>
      <c r="AP1720" s="141"/>
      <c r="AQ1720" s="141"/>
      <c r="AR1720" s="141"/>
      <c r="AS1720" s="141"/>
      <c r="AT1720" s="141"/>
      <c r="AU1720" s="141"/>
    </row>
    <row r="1721" spans="3:64" x14ac:dyDescent="0.2">
      <c r="C1721" s="26"/>
      <c r="D1721" s="26"/>
      <c r="AA1721" s="141"/>
      <c r="AB1721" s="141"/>
      <c r="AC1721" s="141"/>
      <c r="AD1721" s="141"/>
      <c r="AE1721" s="141"/>
      <c r="AG1721" s="153"/>
      <c r="AN1721" s="141"/>
      <c r="AO1721" s="141"/>
      <c r="AP1721" s="141"/>
      <c r="AQ1721" s="141"/>
      <c r="AR1721" s="141"/>
      <c r="AS1721" s="141"/>
      <c r="AT1721" s="141"/>
      <c r="AU1721" s="141"/>
    </row>
    <row r="1722" spans="3:64" x14ac:dyDescent="0.2">
      <c r="C1722" s="26"/>
      <c r="D1722" s="26"/>
      <c r="AA1722" s="141"/>
      <c r="AB1722" s="141"/>
      <c r="AC1722" s="141"/>
      <c r="AD1722" s="141"/>
      <c r="AE1722" s="141"/>
      <c r="AG1722" s="153"/>
      <c r="AN1722" s="141"/>
      <c r="AO1722" s="141"/>
      <c r="AP1722" s="141"/>
      <c r="AQ1722" s="141"/>
      <c r="AR1722" s="141"/>
      <c r="AS1722" s="141"/>
      <c r="AT1722" s="141"/>
      <c r="AU1722" s="141"/>
    </row>
    <row r="1723" spans="3:64" x14ac:dyDescent="0.2">
      <c r="C1723" s="26"/>
      <c r="D1723" s="26"/>
      <c r="AA1723" s="141"/>
      <c r="AB1723" s="141"/>
      <c r="AC1723" s="141"/>
      <c r="AD1723" s="141"/>
      <c r="AE1723" s="141"/>
      <c r="AG1723" s="153"/>
      <c r="AN1723" s="141"/>
      <c r="AO1723" s="141"/>
      <c r="AP1723" s="141"/>
      <c r="AQ1723" s="141"/>
      <c r="AR1723" s="141"/>
      <c r="AS1723" s="141"/>
      <c r="AT1723" s="141"/>
      <c r="AU1723" s="141"/>
      <c r="AV1723" s="141"/>
      <c r="AX1723" s="141"/>
      <c r="AY1723" s="141"/>
      <c r="AZ1723" s="141"/>
      <c r="BA1723" s="141"/>
      <c r="BB1723" s="141"/>
      <c r="BC1723" s="141"/>
      <c r="BD1723" s="141"/>
      <c r="BE1723" s="141"/>
      <c r="BF1723" s="141"/>
      <c r="BG1723" s="141"/>
      <c r="BH1723" s="141"/>
      <c r="BI1723" s="141"/>
      <c r="BJ1723" s="141"/>
      <c r="BK1723" s="141"/>
      <c r="BL1723" s="141"/>
    </row>
    <row r="1724" spans="3:64" x14ac:dyDescent="0.2">
      <c r="C1724" s="26"/>
      <c r="D1724" s="26"/>
      <c r="AA1724" s="141"/>
      <c r="AB1724" s="141"/>
      <c r="AC1724" s="141"/>
      <c r="AD1724" s="141"/>
      <c r="AE1724" s="141"/>
      <c r="AG1724" s="153"/>
      <c r="AN1724" s="141"/>
      <c r="AO1724" s="141"/>
      <c r="AP1724" s="141"/>
      <c r="AQ1724" s="141"/>
      <c r="AR1724" s="141"/>
      <c r="AS1724" s="141"/>
      <c r="AT1724" s="141"/>
      <c r="AU1724" s="141"/>
    </row>
    <row r="1725" spans="3:64" x14ac:dyDescent="0.2">
      <c r="C1725" s="26"/>
      <c r="D1725" s="26"/>
      <c r="AA1725" s="141"/>
      <c r="AB1725" s="141"/>
      <c r="AC1725" s="141"/>
      <c r="AD1725" s="141"/>
      <c r="AE1725" s="141"/>
      <c r="AG1725" s="153"/>
      <c r="AN1725" s="141"/>
      <c r="AO1725" s="141"/>
      <c r="AP1725" s="141"/>
      <c r="AQ1725" s="141"/>
      <c r="AR1725" s="141"/>
      <c r="AS1725" s="141"/>
      <c r="AT1725" s="141"/>
      <c r="AU1725" s="141"/>
      <c r="AV1725" s="141"/>
      <c r="AX1725" s="141"/>
    </row>
    <row r="1726" spans="3:64" x14ac:dyDescent="0.2">
      <c r="C1726" s="26"/>
      <c r="D1726" s="26"/>
      <c r="AA1726" s="141"/>
      <c r="AB1726" s="141"/>
      <c r="AC1726" s="141"/>
      <c r="AD1726" s="141"/>
      <c r="AE1726" s="141"/>
      <c r="AG1726" s="153"/>
      <c r="AN1726" s="141"/>
      <c r="AO1726" s="141"/>
      <c r="AP1726" s="141"/>
      <c r="AQ1726" s="141"/>
      <c r="AR1726" s="141"/>
      <c r="AS1726" s="141"/>
      <c r="AT1726" s="141"/>
      <c r="AU1726" s="141"/>
    </row>
    <row r="1727" spans="3:64" x14ac:dyDescent="0.2">
      <c r="C1727" s="26"/>
      <c r="D1727" s="26"/>
      <c r="AA1727" s="141"/>
      <c r="AB1727" s="141"/>
      <c r="AC1727" s="141"/>
      <c r="AD1727" s="141"/>
      <c r="AE1727" s="141"/>
      <c r="AG1727" s="153"/>
      <c r="AN1727" s="141"/>
      <c r="AO1727" s="141"/>
      <c r="AP1727" s="141"/>
      <c r="AQ1727" s="141"/>
      <c r="AR1727" s="141"/>
      <c r="AS1727" s="141"/>
      <c r="AT1727" s="141"/>
      <c r="AU1727" s="141"/>
    </row>
    <row r="1728" spans="3:64" x14ac:dyDescent="0.2">
      <c r="C1728" s="26"/>
      <c r="D1728" s="26"/>
      <c r="AA1728" s="141"/>
      <c r="AB1728" s="141"/>
      <c r="AC1728" s="141"/>
      <c r="AD1728" s="141"/>
      <c r="AE1728" s="141"/>
      <c r="AG1728" s="153"/>
      <c r="AN1728" s="141"/>
      <c r="AO1728" s="141"/>
      <c r="AP1728" s="141"/>
      <c r="AQ1728" s="141"/>
      <c r="AR1728" s="141"/>
      <c r="AS1728" s="141"/>
      <c r="AT1728" s="141"/>
      <c r="AU1728" s="141"/>
      <c r="AV1728" s="141"/>
      <c r="AW1728" s="141"/>
      <c r="AX1728" s="141"/>
      <c r="AY1728" s="141"/>
      <c r="AZ1728" s="141"/>
      <c r="BA1728" s="141"/>
      <c r="BB1728" s="141"/>
      <c r="BC1728" s="141"/>
      <c r="BD1728" s="141"/>
      <c r="BE1728" s="141"/>
      <c r="BF1728" s="141"/>
      <c r="BG1728" s="141"/>
      <c r="BH1728" s="141"/>
      <c r="BI1728" s="141"/>
      <c r="BJ1728" s="141"/>
      <c r="BK1728" s="141"/>
      <c r="BL1728" s="141"/>
    </row>
    <row r="1729" spans="3:64" x14ac:dyDescent="0.2">
      <c r="C1729" s="26"/>
      <c r="D1729" s="26"/>
      <c r="AA1729" s="141"/>
      <c r="AB1729" s="141"/>
      <c r="AC1729" s="141"/>
      <c r="AD1729" s="141"/>
      <c r="AE1729" s="141"/>
      <c r="AG1729" s="153"/>
      <c r="AN1729" s="141"/>
      <c r="AO1729" s="141"/>
      <c r="AP1729" s="141"/>
      <c r="AQ1729" s="141"/>
      <c r="AR1729" s="141"/>
      <c r="AS1729" s="141"/>
      <c r="AT1729" s="141"/>
      <c r="AU1729" s="141"/>
      <c r="AV1729" s="141"/>
      <c r="AW1729" s="141"/>
      <c r="AX1729" s="141"/>
      <c r="AY1729" s="141"/>
      <c r="AZ1729" s="141"/>
      <c r="BA1729" s="141"/>
      <c r="BB1729" s="141"/>
      <c r="BC1729" s="141"/>
      <c r="BD1729" s="141"/>
      <c r="BE1729" s="141"/>
      <c r="BF1729" s="141"/>
      <c r="BG1729" s="141"/>
      <c r="BH1729" s="141"/>
      <c r="BI1729" s="141"/>
      <c r="BJ1729" s="141"/>
      <c r="BK1729" s="141"/>
      <c r="BL1729" s="141"/>
    </row>
    <row r="1730" spans="3:64" x14ac:dyDescent="0.2">
      <c r="C1730" s="26"/>
      <c r="D1730" s="26"/>
      <c r="AA1730" s="141"/>
      <c r="AB1730" s="141"/>
      <c r="AC1730" s="141"/>
      <c r="AD1730" s="141"/>
      <c r="AE1730" s="141"/>
      <c r="AG1730" s="153"/>
      <c r="AN1730" s="141"/>
      <c r="AO1730" s="141"/>
      <c r="AP1730" s="141"/>
      <c r="AQ1730" s="141"/>
      <c r="AR1730" s="141"/>
      <c r="AS1730" s="141"/>
      <c r="AT1730" s="141"/>
      <c r="AU1730" s="141"/>
    </row>
    <row r="1731" spans="3:64" x14ac:dyDescent="0.2">
      <c r="C1731" s="26"/>
      <c r="D1731" s="26"/>
      <c r="AA1731" s="141"/>
      <c r="AB1731" s="141"/>
      <c r="AC1731" s="141"/>
      <c r="AD1731" s="141"/>
      <c r="AE1731" s="141"/>
      <c r="AG1731" s="153"/>
      <c r="AN1731" s="141"/>
      <c r="AO1731" s="141"/>
      <c r="AP1731" s="141"/>
      <c r="AQ1731" s="141"/>
      <c r="AR1731" s="141"/>
      <c r="AS1731" s="141"/>
      <c r="AT1731" s="141"/>
      <c r="AU1731" s="141"/>
    </row>
    <row r="1732" spans="3:64" x14ac:dyDescent="0.2">
      <c r="C1732" s="26"/>
      <c r="D1732" s="26"/>
      <c r="AA1732" s="141"/>
      <c r="AB1732" s="141"/>
      <c r="AC1732" s="141"/>
      <c r="AD1732" s="141"/>
      <c r="AE1732" s="141"/>
      <c r="AG1732" s="153"/>
      <c r="AN1732" s="141"/>
      <c r="AO1732" s="141"/>
      <c r="AP1732" s="141"/>
      <c r="AQ1732" s="141"/>
      <c r="AR1732" s="141"/>
      <c r="AS1732" s="141"/>
      <c r="AT1732" s="141"/>
      <c r="AU1732" s="141"/>
      <c r="AV1732" s="141"/>
    </row>
    <row r="1733" spans="3:64" x14ac:dyDescent="0.2">
      <c r="C1733" s="26"/>
      <c r="D1733" s="26"/>
      <c r="AA1733" s="141"/>
      <c r="AB1733" s="141"/>
      <c r="AC1733" s="141"/>
      <c r="AD1733" s="141"/>
      <c r="AE1733" s="141"/>
      <c r="AG1733" s="153"/>
      <c r="AN1733" s="141"/>
      <c r="AO1733" s="141"/>
      <c r="AP1733" s="141"/>
      <c r="AQ1733" s="141"/>
      <c r="AR1733" s="141"/>
      <c r="AS1733" s="141"/>
      <c r="AT1733" s="141"/>
      <c r="AU1733" s="141"/>
    </row>
    <row r="1734" spans="3:64" x14ac:dyDescent="0.2">
      <c r="C1734" s="26"/>
      <c r="D1734" s="26"/>
      <c r="AA1734" s="141"/>
      <c r="AB1734" s="141"/>
      <c r="AC1734" s="141"/>
      <c r="AD1734" s="141"/>
      <c r="AE1734" s="141"/>
      <c r="AG1734" s="153"/>
      <c r="AN1734" s="141"/>
      <c r="AO1734" s="141"/>
      <c r="AP1734" s="141"/>
      <c r="AQ1734" s="141"/>
      <c r="AR1734" s="141"/>
      <c r="AS1734" s="141"/>
      <c r="AT1734" s="141"/>
      <c r="AU1734" s="141"/>
    </row>
    <row r="1735" spans="3:64" x14ac:dyDescent="0.2">
      <c r="C1735" s="26"/>
      <c r="D1735" s="26"/>
      <c r="AA1735" s="141"/>
      <c r="AB1735" s="141"/>
      <c r="AC1735" s="141"/>
      <c r="AD1735" s="141"/>
      <c r="AE1735" s="141"/>
      <c r="AG1735" s="153"/>
      <c r="AN1735" s="141"/>
      <c r="AO1735" s="141"/>
      <c r="AP1735" s="141"/>
      <c r="AQ1735" s="141"/>
      <c r="AR1735" s="141"/>
      <c r="AS1735" s="141"/>
      <c r="AT1735" s="141"/>
      <c r="AU1735" s="141"/>
    </row>
    <row r="1736" spans="3:64" x14ac:dyDescent="0.2">
      <c r="C1736" s="26"/>
      <c r="D1736" s="26"/>
      <c r="AA1736" s="141"/>
      <c r="AB1736" s="141"/>
      <c r="AC1736" s="141"/>
      <c r="AD1736" s="141"/>
      <c r="AE1736" s="141"/>
      <c r="AG1736" s="153"/>
      <c r="AN1736" s="141"/>
      <c r="AO1736" s="141"/>
      <c r="AP1736" s="141"/>
      <c r="AQ1736" s="141"/>
      <c r="AR1736" s="141"/>
      <c r="AS1736" s="141"/>
      <c r="AT1736" s="141"/>
      <c r="AU1736" s="141"/>
    </row>
    <row r="1737" spans="3:64" x14ac:dyDescent="0.2">
      <c r="C1737" s="26"/>
      <c r="D1737" s="26"/>
      <c r="AA1737" s="141"/>
      <c r="AB1737" s="141"/>
      <c r="AC1737" s="141"/>
      <c r="AD1737" s="141"/>
      <c r="AE1737" s="141"/>
      <c r="AG1737" s="153"/>
      <c r="AN1737" s="141"/>
      <c r="AO1737" s="141"/>
      <c r="AP1737" s="141"/>
      <c r="AQ1737" s="141"/>
      <c r="AR1737" s="141"/>
      <c r="AS1737" s="141"/>
      <c r="AT1737" s="141"/>
      <c r="AU1737" s="141"/>
    </row>
    <row r="1738" spans="3:64" x14ac:dyDescent="0.2">
      <c r="C1738" s="26"/>
      <c r="D1738" s="26"/>
      <c r="AA1738" s="141"/>
      <c r="AB1738" s="141"/>
      <c r="AC1738" s="141"/>
      <c r="AD1738" s="141"/>
      <c r="AE1738" s="141"/>
      <c r="AG1738" s="153"/>
      <c r="AN1738" s="141"/>
      <c r="AO1738" s="141"/>
      <c r="AP1738" s="141"/>
      <c r="AQ1738" s="141"/>
      <c r="AR1738" s="141"/>
      <c r="AS1738" s="141"/>
      <c r="AT1738" s="141"/>
      <c r="AU1738" s="141"/>
      <c r="AV1738" s="141"/>
    </row>
    <row r="1739" spans="3:64" x14ac:dyDescent="0.2">
      <c r="C1739" s="26"/>
      <c r="D1739" s="26"/>
      <c r="AA1739" s="141"/>
      <c r="AB1739" s="141"/>
      <c r="AC1739" s="141"/>
      <c r="AD1739" s="141"/>
      <c r="AE1739" s="141"/>
      <c r="AG1739" s="153"/>
      <c r="AN1739" s="141"/>
      <c r="AO1739" s="141"/>
      <c r="AP1739" s="141"/>
      <c r="AQ1739" s="141"/>
      <c r="AR1739" s="141"/>
      <c r="AS1739" s="141"/>
      <c r="AT1739" s="141"/>
      <c r="AU1739" s="141"/>
    </row>
    <row r="1740" spans="3:64" x14ac:dyDescent="0.2">
      <c r="C1740" s="26"/>
      <c r="D1740" s="26"/>
      <c r="AA1740" s="141"/>
      <c r="AB1740" s="141"/>
      <c r="AC1740" s="141"/>
      <c r="AD1740" s="141"/>
      <c r="AE1740" s="141"/>
      <c r="AG1740" s="153"/>
      <c r="AN1740" s="141"/>
      <c r="AO1740" s="141"/>
      <c r="AP1740" s="141"/>
      <c r="AQ1740" s="141"/>
      <c r="AR1740" s="141"/>
      <c r="AS1740" s="141"/>
      <c r="AT1740" s="141"/>
      <c r="AU1740" s="141"/>
    </row>
    <row r="1741" spans="3:64" x14ac:dyDescent="0.2">
      <c r="C1741" s="26"/>
      <c r="D1741" s="26"/>
      <c r="AA1741" s="141"/>
      <c r="AB1741" s="141"/>
      <c r="AC1741" s="141"/>
      <c r="AD1741" s="141"/>
      <c r="AE1741" s="141"/>
      <c r="AG1741" s="153"/>
      <c r="AN1741" s="141"/>
      <c r="AO1741" s="141"/>
      <c r="AP1741" s="141"/>
      <c r="AQ1741" s="141"/>
      <c r="AR1741" s="141"/>
      <c r="AS1741" s="141"/>
      <c r="AT1741" s="141"/>
      <c r="AU1741" s="141"/>
      <c r="AV1741" s="141"/>
      <c r="AW1741" s="141"/>
      <c r="AX1741" s="141"/>
      <c r="AY1741" s="141"/>
      <c r="AZ1741" s="141"/>
      <c r="BA1741" s="141"/>
      <c r="BB1741" s="141"/>
      <c r="BC1741" s="141"/>
      <c r="BD1741" s="141"/>
      <c r="BE1741" s="141"/>
      <c r="BF1741" s="141"/>
      <c r="BG1741" s="141"/>
      <c r="BH1741" s="141"/>
      <c r="BI1741" s="141"/>
      <c r="BJ1741" s="141"/>
      <c r="BK1741" s="141"/>
      <c r="BL1741" s="141"/>
    </row>
    <row r="1742" spans="3:64" x14ac:dyDescent="0.2">
      <c r="C1742" s="26"/>
      <c r="D1742" s="26"/>
      <c r="AA1742" s="141"/>
      <c r="AB1742" s="141"/>
      <c r="AC1742" s="141"/>
      <c r="AD1742" s="141"/>
      <c r="AE1742" s="141"/>
      <c r="AG1742" s="153"/>
      <c r="AN1742" s="141"/>
      <c r="AO1742" s="141"/>
      <c r="AP1742" s="141"/>
      <c r="AQ1742" s="141"/>
      <c r="AR1742" s="141"/>
      <c r="AS1742" s="141"/>
      <c r="AT1742" s="141"/>
      <c r="AU1742" s="141"/>
    </row>
    <row r="1743" spans="3:64" x14ac:dyDescent="0.2">
      <c r="C1743" s="26"/>
      <c r="D1743" s="26"/>
      <c r="AA1743" s="141"/>
      <c r="AB1743" s="141"/>
      <c r="AC1743" s="141"/>
      <c r="AD1743" s="141"/>
      <c r="AE1743" s="141"/>
      <c r="AG1743" s="153"/>
      <c r="AN1743" s="141"/>
      <c r="AO1743" s="141"/>
      <c r="AP1743" s="141"/>
      <c r="AQ1743" s="141"/>
      <c r="AR1743" s="141"/>
      <c r="AS1743" s="141"/>
      <c r="AT1743" s="141"/>
      <c r="AU1743" s="141"/>
    </row>
    <row r="1744" spans="3:64" x14ac:dyDescent="0.2">
      <c r="C1744" s="26"/>
      <c r="D1744" s="26"/>
      <c r="AA1744" s="141"/>
      <c r="AB1744" s="141"/>
      <c r="AC1744" s="141"/>
      <c r="AD1744" s="141"/>
      <c r="AE1744" s="141"/>
      <c r="AG1744" s="153"/>
      <c r="AN1744" s="141"/>
      <c r="AO1744" s="141"/>
      <c r="AP1744" s="141"/>
      <c r="AQ1744" s="141"/>
      <c r="AR1744" s="141"/>
      <c r="AS1744" s="141"/>
      <c r="AT1744" s="141"/>
      <c r="AU1744" s="141"/>
    </row>
    <row r="1745" spans="3:64" x14ac:dyDescent="0.2">
      <c r="C1745" s="26"/>
      <c r="D1745" s="26"/>
      <c r="AA1745" s="141"/>
      <c r="AB1745" s="141"/>
      <c r="AC1745" s="141"/>
      <c r="AD1745" s="141"/>
      <c r="AE1745" s="141"/>
      <c r="AG1745" s="153"/>
      <c r="AN1745" s="141"/>
      <c r="AO1745" s="141"/>
      <c r="AP1745" s="141"/>
      <c r="AQ1745" s="141"/>
      <c r="AR1745" s="141"/>
      <c r="AS1745" s="141"/>
      <c r="AT1745" s="141"/>
      <c r="AU1745" s="141"/>
    </row>
    <row r="1746" spans="3:64" x14ac:dyDescent="0.2">
      <c r="C1746" s="26"/>
      <c r="D1746" s="26"/>
      <c r="AA1746" s="141"/>
      <c r="AB1746" s="141"/>
      <c r="AC1746" s="141"/>
      <c r="AD1746" s="141"/>
      <c r="AE1746" s="141"/>
      <c r="AG1746" s="153"/>
      <c r="AN1746" s="141"/>
      <c r="AO1746" s="141"/>
      <c r="AP1746" s="141"/>
      <c r="AQ1746" s="141"/>
      <c r="AR1746" s="141"/>
      <c r="AS1746" s="141"/>
      <c r="AT1746" s="141"/>
      <c r="AU1746" s="141"/>
    </row>
    <row r="1747" spans="3:64" x14ac:dyDescent="0.2">
      <c r="C1747" s="26"/>
      <c r="D1747" s="26"/>
      <c r="AA1747" s="141"/>
      <c r="AB1747" s="141"/>
      <c r="AC1747" s="141"/>
      <c r="AD1747" s="141"/>
      <c r="AE1747" s="141"/>
      <c r="AG1747" s="153"/>
      <c r="AN1747" s="141"/>
      <c r="AO1747" s="141"/>
      <c r="AP1747" s="141"/>
      <c r="AQ1747" s="141"/>
      <c r="AR1747" s="141"/>
      <c r="AS1747" s="141"/>
      <c r="AT1747" s="141"/>
      <c r="AU1747" s="141"/>
      <c r="AV1747" s="141"/>
      <c r="AW1747" s="141"/>
      <c r="AX1747" s="141"/>
      <c r="AY1747" s="141"/>
      <c r="AZ1747" s="141"/>
      <c r="BA1747" s="141"/>
      <c r="BB1747" s="141"/>
      <c r="BC1747" s="141"/>
      <c r="BD1747" s="141"/>
      <c r="BE1747" s="141"/>
      <c r="BF1747" s="141"/>
      <c r="BG1747" s="141"/>
      <c r="BH1747" s="141"/>
      <c r="BI1747" s="141"/>
      <c r="BJ1747" s="141"/>
      <c r="BK1747" s="141"/>
      <c r="BL1747" s="141"/>
    </row>
    <row r="1748" spans="3:64" x14ac:dyDescent="0.2">
      <c r="C1748" s="26"/>
      <c r="D1748" s="26"/>
      <c r="AA1748" s="141"/>
      <c r="AB1748" s="141"/>
      <c r="AC1748" s="141"/>
      <c r="AD1748" s="141"/>
      <c r="AE1748" s="141"/>
      <c r="AG1748" s="153"/>
      <c r="AN1748" s="141"/>
      <c r="AO1748" s="141"/>
      <c r="AP1748" s="141"/>
      <c r="AQ1748" s="141"/>
      <c r="AR1748" s="141"/>
      <c r="AS1748" s="141"/>
      <c r="AT1748" s="141"/>
      <c r="AU1748" s="141"/>
      <c r="AV1748" s="141"/>
      <c r="AW1748" s="141"/>
      <c r="AX1748" s="141"/>
      <c r="AY1748" s="141"/>
      <c r="AZ1748" s="141"/>
      <c r="BA1748" s="141"/>
      <c r="BB1748" s="141"/>
      <c r="BC1748" s="141"/>
      <c r="BD1748" s="141"/>
      <c r="BE1748" s="141"/>
      <c r="BF1748" s="141"/>
      <c r="BG1748" s="141"/>
      <c r="BH1748" s="141"/>
      <c r="BI1748" s="141"/>
      <c r="BJ1748" s="141"/>
      <c r="BK1748" s="141"/>
      <c r="BL1748" s="141"/>
    </row>
    <row r="1749" spans="3:64" x14ac:dyDescent="0.2">
      <c r="C1749" s="26"/>
      <c r="D1749" s="26"/>
      <c r="AA1749" s="141"/>
      <c r="AB1749" s="141"/>
      <c r="AC1749" s="141"/>
      <c r="AD1749" s="141"/>
      <c r="AE1749" s="141"/>
      <c r="AG1749" s="153"/>
      <c r="AN1749" s="141"/>
      <c r="AO1749" s="141"/>
      <c r="AP1749" s="141"/>
      <c r="AQ1749" s="141"/>
      <c r="AR1749" s="141"/>
      <c r="AS1749" s="141"/>
      <c r="AT1749" s="141"/>
      <c r="AU1749" s="141"/>
      <c r="AV1749" s="141"/>
    </row>
    <row r="1750" spans="3:64" x14ac:dyDescent="0.2">
      <c r="C1750" s="26"/>
      <c r="D1750" s="26"/>
      <c r="AA1750" s="141"/>
      <c r="AB1750" s="141"/>
      <c r="AC1750" s="141"/>
      <c r="AD1750" s="141"/>
      <c r="AE1750" s="141"/>
      <c r="AG1750" s="153"/>
      <c r="AN1750" s="141"/>
      <c r="AO1750" s="141"/>
      <c r="AP1750" s="141"/>
      <c r="AQ1750" s="141"/>
      <c r="AR1750" s="141"/>
      <c r="AS1750" s="141"/>
      <c r="AT1750" s="141"/>
      <c r="AU1750" s="141"/>
      <c r="AV1750" s="141"/>
    </row>
    <row r="1751" spans="3:64" x14ac:dyDescent="0.2">
      <c r="C1751" s="26"/>
      <c r="D1751" s="26"/>
      <c r="AA1751" s="141"/>
      <c r="AB1751" s="141"/>
      <c r="AC1751" s="141"/>
      <c r="AD1751" s="141"/>
      <c r="AE1751" s="141"/>
      <c r="AG1751" s="153"/>
      <c r="AN1751" s="141"/>
      <c r="AO1751" s="141"/>
      <c r="AP1751" s="141"/>
      <c r="AQ1751" s="141"/>
      <c r="AR1751" s="141"/>
      <c r="AS1751" s="141"/>
      <c r="AT1751" s="141"/>
      <c r="AU1751" s="141"/>
    </row>
    <row r="1752" spans="3:64" x14ac:dyDescent="0.2">
      <c r="C1752" s="26"/>
      <c r="D1752" s="26"/>
      <c r="AA1752" s="141"/>
      <c r="AB1752" s="141"/>
      <c r="AC1752" s="141"/>
      <c r="AD1752" s="141"/>
      <c r="AE1752" s="141"/>
      <c r="AG1752" s="153"/>
      <c r="AN1752" s="141"/>
      <c r="AO1752" s="141"/>
      <c r="AP1752" s="141"/>
      <c r="AQ1752" s="141"/>
      <c r="AR1752" s="141"/>
      <c r="AS1752" s="141"/>
      <c r="AT1752" s="141"/>
      <c r="AU1752" s="141"/>
    </row>
    <row r="1753" spans="3:64" x14ac:dyDescent="0.2">
      <c r="C1753" s="26"/>
      <c r="D1753" s="26"/>
      <c r="AA1753" s="141"/>
      <c r="AB1753" s="141"/>
      <c r="AC1753" s="141"/>
      <c r="AD1753" s="141"/>
      <c r="AE1753" s="141"/>
      <c r="AG1753" s="153"/>
      <c r="AN1753" s="141"/>
      <c r="AO1753" s="141"/>
      <c r="AP1753" s="141"/>
      <c r="AQ1753" s="141"/>
      <c r="AR1753" s="141"/>
      <c r="AS1753" s="141"/>
      <c r="AT1753" s="141"/>
      <c r="AU1753" s="141"/>
      <c r="AV1753" s="141"/>
      <c r="AW1753" s="141"/>
      <c r="AX1753" s="141"/>
      <c r="AY1753" s="141"/>
      <c r="AZ1753" s="141"/>
      <c r="BA1753" s="141"/>
      <c r="BB1753" s="141"/>
      <c r="BC1753" s="141"/>
      <c r="BD1753" s="141"/>
      <c r="BE1753" s="141"/>
      <c r="BF1753" s="141"/>
      <c r="BG1753" s="141"/>
      <c r="BH1753" s="141"/>
      <c r="BI1753" s="141"/>
      <c r="BJ1753" s="141"/>
      <c r="BK1753" s="141"/>
      <c r="BL1753" s="141"/>
    </row>
    <row r="1754" spans="3:64" x14ac:dyDescent="0.2">
      <c r="C1754" s="26"/>
      <c r="D1754" s="26"/>
      <c r="AA1754" s="141"/>
      <c r="AB1754" s="141"/>
      <c r="AC1754" s="141"/>
      <c r="AD1754" s="141"/>
      <c r="AE1754" s="141"/>
      <c r="AG1754" s="153"/>
      <c r="AN1754" s="141"/>
      <c r="AO1754" s="141"/>
      <c r="AP1754" s="141"/>
      <c r="AQ1754" s="141"/>
      <c r="AR1754" s="141"/>
      <c r="AS1754" s="141"/>
      <c r="AT1754" s="141"/>
      <c r="AU1754" s="141"/>
      <c r="AV1754" s="141"/>
      <c r="AX1754" s="141"/>
      <c r="AY1754" s="141"/>
      <c r="AZ1754" s="141"/>
      <c r="BA1754" s="141"/>
      <c r="BB1754" s="141"/>
      <c r="BC1754" s="141"/>
      <c r="BD1754" s="141"/>
      <c r="BE1754" s="141"/>
      <c r="BF1754" s="141"/>
      <c r="BG1754" s="141"/>
      <c r="BH1754" s="141"/>
      <c r="BI1754" s="141"/>
      <c r="BJ1754" s="141"/>
      <c r="BK1754" s="141"/>
      <c r="BL1754" s="141"/>
    </row>
    <row r="1755" spans="3:64" x14ac:dyDescent="0.2">
      <c r="C1755" s="26"/>
      <c r="D1755" s="26"/>
      <c r="AA1755" s="141"/>
      <c r="AB1755" s="141"/>
      <c r="AC1755" s="141"/>
      <c r="AD1755" s="141"/>
      <c r="AE1755" s="141"/>
      <c r="AG1755" s="153"/>
      <c r="AN1755" s="141"/>
      <c r="AO1755" s="141"/>
      <c r="AP1755" s="141"/>
      <c r="AQ1755" s="141"/>
      <c r="AR1755" s="141"/>
      <c r="AS1755" s="141"/>
      <c r="AT1755" s="141"/>
      <c r="AU1755" s="141"/>
    </row>
    <row r="1756" spans="3:64" x14ac:dyDescent="0.2">
      <c r="C1756" s="26"/>
      <c r="D1756" s="26"/>
      <c r="AA1756" s="141"/>
      <c r="AB1756" s="141"/>
      <c r="AC1756" s="141"/>
      <c r="AD1756" s="141"/>
      <c r="AE1756" s="141"/>
      <c r="AG1756" s="153"/>
      <c r="AN1756" s="141"/>
      <c r="AO1756" s="141"/>
      <c r="AP1756" s="141"/>
      <c r="AQ1756" s="141"/>
      <c r="AR1756" s="141"/>
      <c r="AS1756" s="141"/>
      <c r="AT1756" s="141"/>
      <c r="AU1756" s="141"/>
      <c r="AV1756" s="141"/>
    </row>
    <row r="1757" spans="3:64" x14ac:dyDescent="0.2">
      <c r="C1757" s="26"/>
      <c r="D1757" s="26"/>
      <c r="AA1757" s="141"/>
      <c r="AB1757" s="141"/>
      <c r="AC1757" s="141"/>
      <c r="AD1757" s="141"/>
      <c r="AE1757" s="141"/>
      <c r="AG1757" s="153"/>
      <c r="AN1757" s="141"/>
      <c r="AO1757" s="141"/>
      <c r="AP1757" s="141"/>
      <c r="AQ1757" s="141"/>
      <c r="AR1757" s="141"/>
      <c r="AS1757" s="141"/>
      <c r="AT1757" s="141"/>
      <c r="AU1757" s="141"/>
    </row>
    <row r="1758" spans="3:64" x14ac:dyDescent="0.2">
      <c r="C1758" s="26"/>
      <c r="D1758" s="26"/>
      <c r="AA1758" s="141"/>
      <c r="AB1758" s="141"/>
      <c r="AC1758" s="141"/>
      <c r="AD1758" s="141"/>
      <c r="AE1758" s="141"/>
      <c r="AG1758" s="153"/>
      <c r="AN1758" s="141"/>
      <c r="AO1758" s="141"/>
      <c r="AP1758" s="141"/>
      <c r="AQ1758" s="141"/>
      <c r="AR1758" s="141"/>
      <c r="AS1758" s="141"/>
      <c r="AT1758" s="141"/>
      <c r="AU1758" s="141"/>
      <c r="AV1758" s="141"/>
    </row>
    <row r="1759" spans="3:64" x14ac:dyDescent="0.2">
      <c r="C1759" s="26"/>
      <c r="D1759" s="26"/>
      <c r="AA1759" s="141"/>
      <c r="AB1759" s="141"/>
      <c r="AC1759" s="141"/>
      <c r="AD1759" s="141"/>
      <c r="AE1759" s="141"/>
      <c r="AG1759" s="153"/>
      <c r="AN1759" s="141"/>
      <c r="AO1759" s="141"/>
      <c r="AP1759" s="141"/>
      <c r="AQ1759" s="141"/>
      <c r="AR1759" s="141"/>
      <c r="AS1759" s="141"/>
      <c r="AT1759" s="141"/>
      <c r="AU1759" s="141"/>
    </row>
    <row r="1760" spans="3:64" x14ac:dyDescent="0.2">
      <c r="C1760" s="26"/>
      <c r="D1760" s="26"/>
      <c r="AA1760" s="141"/>
      <c r="AB1760" s="141"/>
      <c r="AC1760" s="141"/>
      <c r="AD1760" s="141"/>
      <c r="AE1760" s="141"/>
      <c r="AG1760" s="153"/>
      <c r="AN1760" s="141"/>
      <c r="AO1760" s="141"/>
      <c r="AP1760" s="141"/>
      <c r="AQ1760" s="141"/>
      <c r="AR1760" s="141"/>
      <c r="AS1760" s="141"/>
      <c r="AT1760" s="141"/>
      <c r="AU1760" s="141"/>
      <c r="AV1760" s="141"/>
    </row>
    <row r="1761" spans="3:64" x14ac:dyDescent="0.2">
      <c r="C1761" s="26"/>
      <c r="D1761" s="26"/>
      <c r="AA1761" s="141"/>
      <c r="AB1761" s="141"/>
      <c r="AC1761" s="141"/>
      <c r="AD1761" s="141"/>
      <c r="AE1761" s="141"/>
      <c r="AG1761" s="153"/>
      <c r="AN1761" s="141"/>
      <c r="AO1761" s="141"/>
      <c r="AP1761" s="141"/>
      <c r="AQ1761" s="141"/>
      <c r="AR1761" s="141"/>
      <c r="AS1761" s="141"/>
      <c r="AT1761" s="141"/>
      <c r="AU1761" s="141"/>
      <c r="AV1761" s="141"/>
      <c r="AW1761" s="141"/>
      <c r="AX1761" s="141"/>
      <c r="AY1761" s="141"/>
      <c r="AZ1761" s="141"/>
      <c r="BA1761" s="141"/>
      <c r="BB1761" s="141"/>
      <c r="BC1761" s="141"/>
      <c r="BD1761" s="141"/>
      <c r="BE1761" s="141"/>
      <c r="BF1761" s="141"/>
      <c r="BG1761" s="141"/>
      <c r="BH1761" s="141"/>
      <c r="BI1761" s="141"/>
      <c r="BJ1761" s="141"/>
      <c r="BK1761" s="141"/>
      <c r="BL1761" s="141"/>
    </row>
    <row r="1762" spans="3:64" x14ac:dyDescent="0.2">
      <c r="C1762" s="26"/>
      <c r="D1762" s="26"/>
      <c r="AA1762" s="141"/>
      <c r="AB1762" s="141"/>
      <c r="AC1762" s="141"/>
      <c r="AD1762" s="141"/>
      <c r="AE1762" s="141"/>
      <c r="AG1762" s="153"/>
      <c r="AN1762" s="141"/>
      <c r="AO1762" s="141"/>
      <c r="AP1762" s="141"/>
      <c r="AQ1762" s="141"/>
      <c r="AR1762" s="141"/>
      <c r="AS1762" s="141"/>
      <c r="AT1762" s="141"/>
      <c r="AU1762" s="141"/>
    </row>
    <row r="1763" spans="3:64" x14ac:dyDescent="0.2">
      <c r="C1763" s="26"/>
      <c r="D1763" s="26"/>
      <c r="AA1763" s="141"/>
      <c r="AB1763" s="141"/>
      <c r="AC1763" s="141"/>
      <c r="AD1763" s="141"/>
      <c r="AE1763" s="141"/>
      <c r="AG1763" s="153"/>
      <c r="AN1763" s="141"/>
      <c r="AO1763" s="141"/>
      <c r="AP1763" s="141"/>
      <c r="AQ1763" s="141"/>
      <c r="AR1763" s="141"/>
      <c r="AS1763" s="141"/>
      <c r="AT1763" s="141"/>
      <c r="AU1763" s="141"/>
    </row>
    <row r="1764" spans="3:64" x14ac:dyDescent="0.2">
      <c r="C1764" s="26"/>
      <c r="D1764" s="26"/>
      <c r="AA1764" s="141"/>
      <c r="AB1764" s="141"/>
      <c r="AC1764" s="141"/>
      <c r="AD1764" s="141"/>
      <c r="AE1764" s="141"/>
      <c r="AG1764" s="153"/>
      <c r="AN1764" s="141"/>
      <c r="AO1764" s="141"/>
      <c r="AP1764" s="141"/>
      <c r="AQ1764" s="141"/>
      <c r="AR1764" s="141"/>
      <c r="AS1764" s="141"/>
      <c r="AT1764" s="141"/>
      <c r="AU1764" s="141"/>
    </row>
    <row r="1765" spans="3:64" x14ac:dyDescent="0.2">
      <c r="C1765" s="26"/>
      <c r="D1765" s="26"/>
      <c r="AA1765" s="141"/>
      <c r="AB1765" s="141"/>
      <c r="AC1765" s="141"/>
      <c r="AD1765" s="141"/>
      <c r="AE1765" s="141"/>
      <c r="AG1765" s="153"/>
      <c r="AN1765" s="141"/>
      <c r="AO1765" s="141"/>
      <c r="AP1765" s="141"/>
      <c r="AQ1765" s="141"/>
      <c r="AR1765" s="141"/>
      <c r="AS1765" s="141"/>
      <c r="AT1765" s="141"/>
      <c r="AU1765" s="141"/>
    </row>
    <row r="1766" spans="3:64" x14ac:dyDescent="0.2">
      <c r="C1766" s="26"/>
      <c r="D1766" s="26"/>
      <c r="AA1766" s="141"/>
      <c r="AB1766" s="141"/>
      <c r="AC1766" s="141"/>
      <c r="AD1766" s="141"/>
      <c r="AE1766" s="141"/>
      <c r="AG1766" s="153"/>
      <c r="AN1766" s="141"/>
      <c r="AO1766" s="141"/>
      <c r="AP1766" s="141"/>
      <c r="AQ1766" s="141"/>
      <c r="AR1766" s="141"/>
      <c r="AS1766" s="141"/>
      <c r="AT1766" s="141"/>
      <c r="AU1766" s="141"/>
    </row>
    <row r="1767" spans="3:64" x14ac:dyDescent="0.2">
      <c r="C1767" s="26"/>
      <c r="D1767" s="26"/>
      <c r="AA1767" s="141"/>
      <c r="AB1767" s="141"/>
      <c r="AC1767" s="141"/>
      <c r="AD1767" s="141"/>
      <c r="AE1767" s="141"/>
      <c r="AG1767" s="153"/>
      <c r="AN1767" s="141"/>
      <c r="AO1767" s="141"/>
      <c r="AP1767" s="141"/>
      <c r="AQ1767" s="141"/>
      <c r="AR1767" s="141"/>
      <c r="AS1767" s="141"/>
      <c r="AT1767" s="141"/>
      <c r="AU1767" s="141"/>
    </row>
    <row r="1768" spans="3:64" x14ac:dyDescent="0.2">
      <c r="C1768" s="26"/>
      <c r="D1768" s="26"/>
      <c r="AA1768" s="141"/>
      <c r="AB1768" s="141"/>
      <c r="AC1768" s="141"/>
      <c r="AD1768" s="141"/>
      <c r="AE1768" s="141"/>
      <c r="AG1768" s="153"/>
      <c r="AN1768" s="141"/>
      <c r="AO1768" s="141"/>
      <c r="AP1768" s="141"/>
      <c r="AQ1768" s="141"/>
      <c r="AR1768" s="141"/>
      <c r="AS1768" s="141"/>
      <c r="AT1768" s="141"/>
      <c r="AU1768" s="141"/>
    </row>
    <row r="1769" spans="3:64" x14ac:dyDescent="0.2">
      <c r="C1769" s="26"/>
      <c r="D1769" s="26"/>
      <c r="AA1769" s="141"/>
      <c r="AB1769" s="141"/>
      <c r="AC1769" s="141"/>
      <c r="AD1769" s="141"/>
      <c r="AE1769" s="141"/>
      <c r="AG1769" s="153"/>
      <c r="AN1769" s="141"/>
      <c r="AO1769" s="141"/>
      <c r="AP1769" s="141"/>
      <c r="AQ1769" s="141"/>
      <c r="AR1769" s="141"/>
      <c r="AS1769" s="141"/>
      <c r="AT1769" s="141"/>
      <c r="AU1769" s="141"/>
    </row>
    <row r="1770" spans="3:64" x14ac:dyDescent="0.2">
      <c r="C1770" s="26"/>
      <c r="D1770" s="26"/>
      <c r="AA1770" s="141"/>
      <c r="AB1770" s="141"/>
      <c r="AC1770" s="141"/>
      <c r="AD1770" s="141"/>
      <c r="AE1770" s="141"/>
      <c r="AG1770" s="153"/>
      <c r="AN1770" s="141"/>
      <c r="AO1770" s="141"/>
      <c r="AP1770" s="141"/>
      <c r="AQ1770" s="141"/>
      <c r="AR1770" s="141"/>
      <c r="AS1770" s="141"/>
      <c r="AT1770" s="141"/>
      <c r="AU1770" s="141"/>
    </row>
    <row r="1771" spans="3:64" x14ac:dyDescent="0.2">
      <c r="C1771" s="26"/>
      <c r="D1771" s="26"/>
      <c r="AA1771" s="141"/>
      <c r="AB1771" s="141"/>
      <c r="AC1771" s="141"/>
      <c r="AD1771" s="141"/>
      <c r="AE1771" s="141"/>
      <c r="AG1771" s="153"/>
      <c r="AN1771" s="141"/>
      <c r="AO1771" s="141"/>
      <c r="AP1771" s="141"/>
      <c r="AQ1771" s="141"/>
      <c r="AR1771" s="141"/>
      <c r="AS1771" s="141"/>
      <c r="AT1771" s="141"/>
      <c r="AU1771" s="141"/>
    </row>
    <row r="1772" spans="3:64" x14ac:dyDescent="0.2">
      <c r="C1772" s="26"/>
      <c r="D1772" s="26"/>
      <c r="AA1772" s="141"/>
      <c r="AB1772" s="141"/>
      <c r="AC1772" s="141"/>
      <c r="AD1772" s="141"/>
      <c r="AE1772" s="141"/>
      <c r="AG1772" s="153"/>
      <c r="AN1772" s="141"/>
      <c r="AO1772" s="141"/>
      <c r="AP1772" s="141"/>
      <c r="AQ1772" s="141"/>
      <c r="AR1772" s="141"/>
      <c r="AS1772" s="141"/>
      <c r="AT1772" s="141"/>
      <c r="AU1772" s="141"/>
      <c r="AV1772" s="141"/>
    </row>
    <row r="1773" spans="3:64" x14ac:dyDescent="0.2">
      <c r="C1773" s="26"/>
      <c r="D1773" s="26"/>
      <c r="AA1773" s="141"/>
      <c r="AB1773" s="141"/>
      <c r="AC1773" s="141"/>
      <c r="AD1773" s="141"/>
      <c r="AE1773" s="141"/>
      <c r="AG1773" s="153"/>
      <c r="AN1773" s="141"/>
      <c r="AO1773" s="141"/>
      <c r="AP1773" s="141"/>
      <c r="AQ1773" s="141"/>
      <c r="AR1773" s="141"/>
      <c r="AS1773" s="141"/>
      <c r="AT1773" s="141"/>
      <c r="AU1773" s="141"/>
    </row>
    <row r="1774" spans="3:64" x14ac:dyDescent="0.2">
      <c r="C1774" s="26"/>
      <c r="D1774" s="26"/>
      <c r="AA1774" s="141"/>
      <c r="AB1774" s="141"/>
      <c r="AC1774" s="141"/>
      <c r="AD1774" s="141"/>
      <c r="AE1774" s="141"/>
      <c r="AG1774" s="153"/>
      <c r="AN1774" s="141"/>
      <c r="AO1774" s="141"/>
      <c r="AP1774" s="141"/>
      <c r="AQ1774" s="141"/>
      <c r="AR1774" s="141"/>
      <c r="AS1774" s="141"/>
      <c r="AT1774" s="141"/>
      <c r="AU1774" s="141"/>
    </row>
    <row r="1775" spans="3:64" x14ac:dyDescent="0.2">
      <c r="C1775" s="26"/>
      <c r="D1775" s="26"/>
      <c r="AA1775" s="141"/>
      <c r="AB1775" s="141"/>
      <c r="AC1775" s="141"/>
      <c r="AD1775" s="141"/>
      <c r="AE1775" s="141"/>
      <c r="AG1775" s="153"/>
      <c r="AN1775" s="141"/>
      <c r="AO1775" s="141"/>
      <c r="AP1775" s="141"/>
      <c r="AQ1775" s="141"/>
      <c r="AR1775" s="141"/>
      <c r="AS1775" s="141"/>
      <c r="AT1775" s="141"/>
      <c r="AU1775" s="141"/>
    </row>
    <row r="1776" spans="3:64" x14ac:dyDescent="0.2">
      <c r="C1776" s="26"/>
      <c r="D1776" s="26"/>
      <c r="AA1776" s="141"/>
      <c r="AB1776" s="141"/>
      <c r="AC1776" s="141"/>
      <c r="AD1776" s="141"/>
      <c r="AE1776" s="141"/>
      <c r="AG1776" s="153"/>
      <c r="AN1776" s="141"/>
      <c r="AO1776" s="141"/>
      <c r="AP1776" s="141"/>
      <c r="AQ1776" s="141"/>
      <c r="AR1776" s="141"/>
      <c r="AS1776" s="141"/>
      <c r="AT1776" s="141"/>
      <c r="AU1776" s="141"/>
    </row>
    <row r="1777" spans="3:64" x14ac:dyDescent="0.2">
      <c r="C1777" s="26"/>
      <c r="D1777" s="26"/>
      <c r="AA1777" s="141"/>
      <c r="AB1777" s="141"/>
      <c r="AC1777" s="141"/>
      <c r="AD1777" s="141"/>
      <c r="AE1777" s="141"/>
      <c r="AG1777" s="153"/>
      <c r="AN1777" s="141"/>
      <c r="AO1777" s="141"/>
      <c r="AP1777" s="141"/>
      <c r="AQ1777" s="141"/>
      <c r="AR1777" s="141"/>
      <c r="AS1777" s="141"/>
      <c r="AT1777" s="141"/>
      <c r="AU1777" s="141"/>
      <c r="AV1777" s="141"/>
    </row>
    <row r="1778" spans="3:64" x14ac:dyDescent="0.2">
      <c r="C1778" s="26"/>
      <c r="D1778" s="26"/>
      <c r="AA1778" s="141"/>
      <c r="AB1778" s="141"/>
      <c r="AC1778" s="141"/>
      <c r="AD1778" s="141"/>
      <c r="AE1778" s="141"/>
      <c r="AG1778" s="153"/>
      <c r="AN1778" s="141"/>
      <c r="AO1778" s="141"/>
      <c r="AP1778" s="141"/>
      <c r="AQ1778" s="141"/>
      <c r="AR1778" s="141"/>
      <c r="AS1778" s="141"/>
      <c r="AT1778" s="141"/>
      <c r="AU1778" s="141"/>
    </row>
    <row r="1779" spans="3:64" x14ac:dyDescent="0.2">
      <c r="C1779" s="26"/>
      <c r="D1779" s="26"/>
      <c r="AA1779" s="141"/>
      <c r="AB1779" s="141"/>
      <c r="AC1779" s="141"/>
      <c r="AD1779" s="141"/>
      <c r="AE1779" s="141"/>
      <c r="AG1779" s="153"/>
      <c r="AN1779" s="141"/>
      <c r="AO1779" s="141"/>
      <c r="AP1779" s="141"/>
      <c r="AQ1779" s="141"/>
      <c r="AR1779" s="141"/>
      <c r="AS1779" s="141"/>
      <c r="AT1779" s="141"/>
      <c r="AU1779" s="141"/>
    </row>
    <row r="1780" spans="3:64" x14ac:dyDescent="0.2">
      <c r="C1780" s="26"/>
      <c r="D1780" s="26"/>
      <c r="AA1780" s="141"/>
      <c r="AB1780" s="141"/>
      <c r="AC1780" s="141"/>
      <c r="AD1780" s="141"/>
      <c r="AE1780" s="141"/>
      <c r="AG1780" s="153"/>
      <c r="AN1780" s="141"/>
      <c r="AO1780" s="141"/>
      <c r="AP1780" s="141"/>
      <c r="AQ1780" s="141"/>
      <c r="AR1780" s="141"/>
      <c r="AS1780" s="141"/>
      <c r="AT1780" s="141"/>
      <c r="AU1780" s="141"/>
    </row>
    <row r="1781" spans="3:64" x14ac:dyDescent="0.2">
      <c r="C1781" s="26"/>
      <c r="D1781" s="26"/>
      <c r="AA1781" s="141"/>
      <c r="AB1781" s="141"/>
      <c r="AC1781" s="141"/>
      <c r="AD1781" s="141"/>
      <c r="AE1781" s="141"/>
      <c r="AG1781" s="153"/>
      <c r="AN1781" s="141"/>
      <c r="AO1781" s="141"/>
      <c r="AP1781" s="141"/>
      <c r="AQ1781" s="141"/>
      <c r="AR1781" s="141"/>
      <c r="AS1781" s="141"/>
      <c r="AT1781" s="141"/>
      <c r="AU1781" s="141"/>
    </row>
    <row r="1782" spans="3:64" x14ac:dyDescent="0.2">
      <c r="C1782" s="26"/>
      <c r="D1782" s="26"/>
      <c r="AA1782" s="141"/>
      <c r="AB1782" s="141"/>
      <c r="AC1782" s="141"/>
      <c r="AD1782" s="141"/>
      <c r="AE1782" s="141"/>
      <c r="AG1782" s="153"/>
      <c r="AN1782" s="141"/>
      <c r="AO1782" s="141"/>
      <c r="AP1782" s="141"/>
      <c r="AQ1782" s="141"/>
      <c r="AR1782" s="141"/>
      <c r="AS1782" s="141"/>
      <c r="AT1782" s="141"/>
      <c r="AU1782" s="141"/>
    </row>
    <row r="1783" spans="3:64" x14ac:dyDescent="0.2">
      <c r="C1783" s="26"/>
      <c r="D1783" s="26"/>
      <c r="AA1783" s="141"/>
      <c r="AB1783" s="141"/>
      <c r="AC1783" s="141"/>
      <c r="AD1783" s="141"/>
      <c r="AE1783" s="141"/>
      <c r="AG1783" s="153"/>
      <c r="AN1783" s="141"/>
      <c r="AO1783" s="141"/>
      <c r="AP1783" s="141"/>
      <c r="AQ1783" s="141"/>
      <c r="AR1783" s="141"/>
      <c r="AS1783" s="141"/>
      <c r="AT1783" s="141"/>
      <c r="AU1783" s="141"/>
    </row>
    <row r="1784" spans="3:64" x14ac:dyDescent="0.2">
      <c r="C1784" s="26"/>
      <c r="D1784" s="26"/>
      <c r="AA1784" s="141"/>
      <c r="AB1784" s="141"/>
      <c r="AC1784" s="141"/>
      <c r="AD1784" s="141"/>
      <c r="AE1784" s="141"/>
      <c r="AG1784" s="153"/>
      <c r="AN1784" s="141"/>
      <c r="AO1784" s="141"/>
      <c r="AP1784" s="141"/>
      <c r="AQ1784" s="141"/>
      <c r="AR1784" s="141"/>
      <c r="AS1784" s="141"/>
      <c r="AT1784" s="141"/>
      <c r="AU1784" s="141"/>
    </row>
    <row r="1785" spans="3:64" x14ac:dyDescent="0.2">
      <c r="C1785" s="26"/>
      <c r="D1785" s="26"/>
      <c r="AA1785" s="141"/>
      <c r="AB1785" s="141"/>
      <c r="AC1785" s="141"/>
      <c r="AD1785" s="141"/>
      <c r="AE1785" s="141"/>
      <c r="AG1785" s="153"/>
      <c r="AN1785" s="141"/>
      <c r="AO1785" s="141"/>
      <c r="AP1785" s="141"/>
      <c r="AQ1785" s="141"/>
      <c r="AR1785" s="141"/>
      <c r="AS1785" s="141"/>
      <c r="AT1785" s="141"/>
      <c r="AU1785" s="141"/>
    </row>
    <row r="1786" spans="3:64" x14ac:dyDescent="0.2">
      <c r="C1786" s="26"/>
      <c r="D1786" s="26"/>
      <c r="AA1786" s="141"/>
      <c r="AB1786" s="141"/>
      <c r="AC1786" s="141"/>
      <c r="AD1786" s="141"/>
      <c r="AE1786" s="141"/>
      <c r="AG1786" s="153"/>
      <c r="AN1786" s="141"/>
      <c r="AO1786" s="141"/>
      <c r="AP1786" s="141"/>
      <c r="AQ1786" s="141"/>
      <c r="AR1786" s="141"/>
      <c r="AS1786" s="141"/>
      <c r="AT1786" s="141"/>
      <c r="AU1786" s="141"/>
      <c r="AV1786" s="141"/>
    </row>
    <row r="1787" spans="3:64" x14ac:dyDescent="0.2">
      <c r="C1787" s="26"/>
      <c r="D1787" s="26"/>
      <c r="AA1787" s="141"/>
      <c r="AB1787" s="141"/>
      <c r="AC1787" s="141"/>
      <c r="AD1787" s="141"/>
      <c r="AE1787" s="141"/>
      <c r="AG1787" s="153"/>
      <c r="AN1787" s="141"/>
      <c r="AO1787" s="141"/>
      <c r="AP1787" s="141"/>
      <c r="AQ1787" s="141"/>
      <c r="AR1787" s="141"/>
      <c r="AS1787" s="141"/>
      <c r="AT1787" s="141"/>
      <c r="AU1787" s="141"/>
    </row>
    <row r="1788" spans="3:64" x14ac:dyDescent="0.2">
      <c r="C1788" s="26"/>
      <c r="D1788" s="26"/>
      <c r="AA1788" s="141"/>
      <c r="AB1788" s="141"/>
      <c r="AC1788" s="141"/>
      <c r="AD1788" s="141"/>
      <c r="AE1788" s="141"/>
      <c r="AG1788" s="153"/>
      <c r="AN1788" s="141"/>
      <c r="AO1788" s="141"/>
      <c r="AP1788" s="141"/>
      <c r="AQ1788" s="141"/>
      <c r="AR1788" s="141"/>
      <c r="AS1788" s="141"/>
      <c r="AT1788" s="141"/>
      <c r="AU1788" s="141"/>
      <c r="AV1788" s="141"/>
      <c r="AX1788" s="141"/>
    </row>
    <row r="1789" spans="3:64" x14ac:dyDescent="0.2">
      <c r="C1789" s="26"/>
      <c r="D1789" s="26"/>
      <c r="AA1789" s="141"/>
      <c r="AB1789" s="141"/>
      <c r="AC1789" s="141"/>
      <c r="AD1789" s="141"/>
      <c r="AE1789" s="141"/>
      <c r="AG1789" s="153"/>
      <c r="AN1789" s="141"/>
      <c r="AO1789" s="141"/>
      <c r="AP1789" s="141"/>
      <c r="AQ1789" s="141"/>
      <c r="AR1789" s="141"/>
      <c r="AS1789" s="141"/>
      <c r="AT1789" s="141"/>
      <c r="AU1789" s="141"/>
      <c r="AV1789" s="141"/>
      <c r="AW1789" s="141"/>
      <c r="AX1789" s="141"/>
      <c r="AY1789" s="141"/>
      <c r="AZ1789" s="141"/>
      <c r="BA1789" s="141"/>
      <c r="BB1789" s="141"/>
      <c r="BC1789" s="141"/>
      <c r="BD1789" s="141"/>
      <c r="BE1789" s="141"/>
      <c r="BF1789" s="141"/>
      <c r="BG1789" s="141"/>
      <c r="BH1789" s="141"/>
      <c r="BI1789" s="141"/>
      <c r="BJ1789" s="141"/>
      <c r="BK1789" s="141"/>
      <c r="BL1789" s="141"/>
    </row>
    <row r="1790" spans="3:64" x14ac:dyDescent="0.2">
      <c r="C1790" s="26"/>
      <c r="D1790" s="26"/>
      <c r="AA1790" s="141"/>
      <c r="AB1790" s="141"/>
      <c r="AC1790" s="141"/>
      <c r="AD1790" s="141"/>
      <c r="AE1790" s="141"/>
      <c r="AG1790" s="153"/>
      <c r="AN1790" s="141"/>
      <c r="AO1790" s="141"/>
      <c r="AP1790" s="141"/>
      <c r="AQ1790" s="141"/>
      <c r="AR1790" s="141"/>
      <c r="AS1790" s="141"/>
      <c r="AT1790" s="141"/>
      <c r="AU1790" s="141"/>
    </row>
    <row r="1791" spans="3:64" x14ac:dyDescent="0.2">
      <c r="C1791" s="26"/>
      <c r="D1791" s="26"/>
      <c r="AA1791" s="141"/>
      <c r="AB1791" s="141"/>
      <c r="AC1791" s="141"/>
      <c r="AD1791" s="141"/>
      <c r="AE1791" s="141"/>
      <c r="AG1791" s="153"/>
      <c r="AN1791" s="141"/>
      <c r="AO1791" s="141"/>
      <c r="AP1791" s="141"/>
      <c r="AQ1791" s="141"/>
      <c r="AR1791" s="141"/>
      <c r="AS1791" s="141"/>
      <c r="AT1791" s="141"/>
      <c r="AU1791" s="141"/>
    </row>
    <row r="1792" spans="3:64" x14ac:dyDescent="0.2">
      <c r="C1792" s="26"/>
      <c r="D1792" s="26"/>
      <c r="AA1792" s="141"/>
      <c r="AB1792" s="141"/>
      <c r="AC1792" s="141"/>
      <c r="AD1792" s="141"/>
      <c r="AE1792" s="141"/>
      <c r="AG1792" s="153"/>
      <c r="AN1792" s="141"/>
      <c r="AO1792" s="141"/>
      <c r="AP1792" s="141"/>
      <c r="AQ1792" s="141"/>
      <c r="AR1792" s="141"/>
      <c r="AS1792" s="141"/>
      <c r="AT1792" s="141"/>
      <c r="AU1792" s="141"/>
    </row>
    <row r="1793" spans="3:64" x14ac:dyDescent="0.2">
      <c r="C1793" s="26"/>
      <c r="D1793" s="26"/>
      <c r="AA1793" s="141"/>
      <c r="AB1793" s="141"/>
      <c r="AC1793" s="141"/>
      <c r="AD1793" s="141"/>
      <c r="AE1793" s="141"/>
      <c r="AG1793" s="153"/>
      <c r="AN1793" s="141"/>
      <c r="AO1793" s="141"/>
      <c r="AP1793" s="141"/>
      <c r="AQ1793" s="141"/>
      <c r="AR1793" s="141"/>
      <c r="AS1793" s="141"/>
      <c r="AT1793" s="141"/>
      <c r="AU1793" s="141"/>
      <c r="AV1793" s="141"/>
      <c r="AX1793" s="141"/>
    </row>
    <row r="1794" spans="3:64" x14ac:dyDescent="0.2">
      <c r="C1794" s="26"/>
      <c r="D1794" s="26"/>
      <c r="AA1794" s="141"/>
      <c r="AB1794" s="141"/>
      <c r="AC1794" s="141"/>
      <c r="AD1794" s="141"/>
      <c r="AE1794" s="141"/>
      <c r="AG1794" s="153"/>
      <c r="AN1794" s="141"/>
      <c r="AO1794" s="141"/>
      <c r="AP1794" s="141"/>
      <c r="AQ1794" s="141"/>
      <c r="AR1794" s="141"/>
      <c r="AS1794" s="141"/>
      <c r="AT1794" s="141"/>
      <c r="AU1794" s="141"/>
      <c r="AV1794" s="141"/>
      <c r="AW1794" s="141"/>
      <c r="AX1794" s="141"/>
      <c r="AY1794" s="141"/>
      <c r="AZ1794" s="141"/>
      <c r="BA1794" s="141"/>
      <c r="BB1794" s="141"/>
      <c r="BC1794" s="141"/>
      <c r="BD1794" s="141"/>
      <c r="BE1794" s="141"/>
      <c r="BF1794" s="141"/>
      <c r="BG1794" s="141"/>
      <c r="BH1794" s="141"/>
      <c r="BI1794" s="141"/>
      <c r="BJ1794" s="141"/>
      <c r="BK1794" s="141"/>
      <c r="BL1794" s="141"/>
    </row>
    <row r="1795" spans="3:64" x14ac:dyDescent="0.2">
      <c r="C1795" s="26"/>
      <c r="D1795" s="26"/>
      <c r="AA1795" s="141"/>
      <c r="AB1795" s="141"/>
      <c r="AC1795" s="141"/>
      <c r="AD1795" s="141"/>
      <c r="AE1795" s="141"/>
      <c r="AG1795" s="153"/>
      <c r="AN1795" s="141"/>
      <c r="AO1795" s="141"/>
      <c r="AP1795" s="141"/>
      <c r="AQ1795" s="141"/>
      <c r="AR1795" s="141"/>
      <c r="AS1795" s="141"/>
      <c r="AT1795" s="141"/>
      <c r="AU1795" s="141"/>
    </row>
    <row r="1796" spans="3:64" x14ac:dyDescent="0.2">
      <c r="C1796" s="26"/>
      <c r="D1796" s="26"/>
      <c r="AA1796" s="141"/>
      <c r="AB1796" s="141"/>
      <c r="AC1796" s="141"/>
      <c r="AD1796" s="141"/>
      <c r="AE1796" s="141"/>
      <c r="AG1796" s="153"/>
      <c r="AN1796" s="141"/>
      <c r="AO1796" s="141"/>
      <c r="AP1796" s="141"/>
      <c r="AQ1796" s="141"/>
      <c r="AR1796" s="141"/>
      <c r="AS1796" s="141"/>
      <c r="AT1796" s="141"/>
      <c r="AU1796" s="141"/>
    </row>
    <row r="1797" spans="3:64" x14ac:dyDescent="0.2">
      <c r="C1797" s="26"/>
      <c r="D1797" s="26"/>
      <c r="AA1797" s="141"/>
      <c r="AB1797" s="141"/>
      <c r="AC1797" s="141"/>
      <c r="AD1797" s="141"/>
      <c r="AE1797" s="141"/>
      <c r="AG1797" s="153"/>
      <c r="AN1797" s="141"/>
      <c r="AO1797" s="141"/>
      <c r="AP1797" s="141"/>
      <c r="AQ1797" s="141"/>
      <c r="AR1797" s="141"/>
      <c r="AS1797" s="141"/>
      <c r="AT1797" s="141"/>
      <c r="AU1797" s="141"/>
    </row>
    <row r="1798" spans="3:64" x14ac:dyDescent="0.2">
      <c r="C1798" s="26"/>
      <c r="D1798" s="26"/>
      <c r="AA1798" s="141"/>
      <c r="AB1798" s="141"/>
      <c r="AC1798" s="141"/>
      <c r="AD1798" s="141"/>
      <c r="AE1798" s="141"/>
      <c r="AG1798" s="153"/>
      <c r="AN1798" s="141"/>
      <c r="AO1798" s="141"/>
      <c r="AP1798" s="141"/>
      <c r="AQ1798" s="141"/>
      <c r="AR1798" s="141"/>
      <c r="AS1798" s="141"/>
      <c r="AT1798" s="141"/>
      <c r="AU1798" s="141"/>
    </row>
    <row r="1799" spans="3:64" x14ac:dyDescent="0.2">
      <c r="C1799" s="26"/>
      <c r="D1799" s="26"/>
      <c r="AA1799" s="141"/>
      <c r="AB1799" s="141"/>
      <c r="AC1799" s="141"/>
      <c r="AD1799" s="141"/>
      <c r="AE1799" s="141"/>
      <c r="AG1799" s="153"/>
      <c r="AN1799" s="141"/>
      <c r="AO1799" s="141"/>
      <c r="AP1799" s="141"/>
      <c r="AQ1799" s="141"/>
      <c r="AR1799" s="141"/>
      <c r="AS1799" s="141"/>
      <c r="AT1799" s="141"/>
      <c r="AU1799" s="141"/>
      <c r="AV1799" s="141"/>
      <c r="AX1799" s="141"/>
    </row>
    <row r="1800" spans="3:64" x14ac:dyDescent="0.2">
      <c r="C1800" s="26"/>
      <c r="D1800" s="26"/>
      <c r="AA1800" s="141"/>
      <c r="AB1800" s="141"/>
      <c r="AC1800" s="141"/>
      <c r="AD1800" s="141"/>
      <c r="AE1800" s="141"/>
      <c r="AG1800" s="153"/>
      <c r="AN1800" s="141"/>
      <c r="AO1800" s="141"/>
      <c r="AP1800" s="141"/>
      <c r="AQ1800" s="141"/>
      <c r="AR1800" s="141"/>
      <c r="AS1800" s="141"/>
      <c r="AT1800" s="141"/>
      <c r="AU1800" s="141"/>
    </row>
    <row r="1801" spans="3:64" x14ac:dyDescent="0.2">
      <c r="C1801" s="26"/>
      <c r="D1801" s="26"/>
      <c r="AA1801" s="141"/>
      <c r="AB1801" s="141"/>
      <c r="AC1801" s="141"/>
      <c r="AD1801" s="141"/>
      <c r="AE1801" s="141"/>
      <c r="AG1801" s="153"/>
      <c r="AN1801" s="141"/>
      <c r="AO1801" s="141"/>
      <c r="AP1801" s="141"/>
      <c r="AQ1801" s="141"/>
      <c r="AR1801" s="141"/>
      <c r="AS1801" s="141"/>
      <c r="AT1801" s="141"/>
      <c r="AU1801" s="141"/>
    </row>
    <row r="1802" spans="3:64" x14ac:dyDescent="0.2">
      <c r="C1802" s="26"/>
      <c r="D1802" s="26"/>
      <c r="AA1802" s="141"/>
      <c r="AB1802" s="141"/>
      <c r="AC1802" s="141"/>
      <c r="AD1802" s="141"/>
      <c r="AE1802" s="141"/>
      <c r="AG1802" s="153"/>
      <c r="AN1802" s="141"/>
      <c r="AO1802" s="141"/>
      <c r="AP1802" s="141"/>
      <c r="AQ1802" s="141"/>
      <c r="AR1802" s="141"/>
      <c r="AS1802" s="141"/>
      <c r="AT1802" s="141"/>
      <c r="AU1802" s="141"/>
    </row>
    <row r="1803" spans="3:64" x14ac:dyDescent="0.2">
      <c r="C1803" s="26"/>
      <c r="D1803" s="26"/>
      <c r="AA1803" s="141"/>
      <c r="AB1803" s="141"/>
      <c r="AC1803" s="141"/>
      <c r="AD1803" s="141"/>
      <c r="AE1803" s="141"/>
      <c r="AG1803" s="153"/>
      <c r="AN1803" s="141"/>
      <c r="AO1803" s="141"/>
      <c r="AP1803" s="141"/>
      <c r="AQ1803" s="141"/>
      <c r="AR1803" s="141"/>
      <c r="AS1803" s="141"/>
      <c r="AT1803" s="141"/>
      <c r="AU1803" s="141"/>
    </row>
    <row r="1804" spans="3:64" x14ac:dyDescent="0.2">
      <c r="C1804" s="26"/>
      <c r="D1804" s="26"/>
      <c r="AA1804" s="141"/>
      <c r="AB1804" s="141"/>
      <c r="AC1804" s="141"/>
      <c r="AD1804" s="141"/>
      <c r="AE1804" s="141"/>
      <c r="AG1804" s="153"/>
      <c r="AN1804" s="141"/>
      <c r="AO1804" s="141"/>
      <c r="AP1804" s="141"/>
      <c r="AQ1804" s="141"/>
      <c r="AR1804" s="141"/>
      <c r="AS1804" s="141"/>
      <c r="AT1804" s="141"/>
      <c r="AU1804" s="141"/>
    </row>
    <row r="1805" spans="3:64" x14ac:dyDescent="0.2">
      <c r="C1805" s="26"/>
      <c r="D1805" s="26"/>
      <c r="AA1805" s="141"/>
      <c r="AB1805" s="141"/>
      <c r="AC1805" s="141"/>
      <c r="AD1805" s="141"/>
      <c r="AE1805" s="141"/>
      <c r="AG1805" s="153"/>
      <c r="AN1805" s="141"/>
      <c r="AO1805" s="141"/>
      <c r="AP1805" s="141"/>
      <c r="AQ1805" s="141"/>
      <c r="AR1805" s="141"/>
      <c r="AS1805" s="141"/>
      <c r="AT1805" s="141"/>
      <c r="AU1805" s="141"/>
    </row>
    <row r="1806" spans="3:64" x14ac:dyDescent="0.2">
      <c r="C1806" s="26"/>
      <c r="D1806" s="26"/>
      <c r="AA1806" s="141"/>
      <c r="AB1806" s="141"/>
      <c r="AC1806" s="141"/>
      <c r="AD1806" s="141"/>
      <c r="AE1806" s="141"/>
      <c r="AG1806" s="153"/>
      <c r="AN1806" s="141"/>
      <c r="AO1806" s="141"/>
      <c r="AP1806" s="141"/>
      <c r="AQ1806" s="141"/>
      <c r="AR1806" s="141"/>
      <c r="AS1806" s="141"/>
      <c r="AT1806" s="141"/>
      <c r="AU1806" s="141"/>
      <c r="AV1806" s="141"/>
      <c r="AX1806" s="141"/>
      <c r="AY1806" s="141"/>
      <c r="AZ1806" s="141"/>
      <c r="BA1806" s="141"/>
      <c r="BB1806" s="141"/>
      <c r="BC1806" s="141"/>
      <c r="BD1806" s="141"/>
      <c r="BE1806" s="141"/>
      <c r="BF1806" s="141"/>
      <c r="BG1806" s="141"/>
      <c r="BH1806" s="141"/>
      <c r="BI1806" s="141"/>
      <c r="BJ1806" s="141"/>
      <c r="BK1806" s="141"/>
      <c r="BL1806" s="141"/>
    </row>
    <row r="1807" spans="3:64" x14ac:dyDescent="0.2">
      <c r="C1807" s="26"/>
      <c r="D1807" s="26"/>
      <c r="AA1807" s="141"/>
      <c r="AB1807" s="141"/>
      <c r="AC1807" s="141"/>
      <c r="AD1807" s="141"/>
      <c r="AE1807" s="141"/>
      <c r="AG1807" s="153"/>
      <c r="AN1807" s="141"/>
      <c r="AO1807" s="141"/>
      <c r="AP1807" s="141"/>
      <c r="AQ1807" s="141"/>
      <c r="AR1807" s="141"/>
      <c r="AS1807" s="141"/>
      <c r="AT1807" s="141"/>
      <c r="AU1807" s="141"/>
      <c r="AV1807" s="141"/>
    </row>
    <row r="1808" spans="3:64" x14ac:dyDescent="0.2">
      <c r="C1808" s="26"/>
      <c r="D1808" s="26"/>
      <c r="AA1808" s="141"/>
      <c r="AB1808" s="141"/>
      <c r="AC1808" s="141"/>
      <c r="AD1808" s="141"/>
      <c r="AE1808" s="141"/>
      <c r="AG1808" s="153"/>
      <c r="AN1808" s="141"/>
      <c r="AO1808" s="141"/>
      <c r="AP1808" s="141"/>
      <c r="AQ1808" s="141"/>
      <c r="AR1808" s="141"/>
      <c r="AS1808" s="141"/>
      <c r="AT1808" s="141"/>
      <c r="AU1808" s="141"/>
    </row>
    <row r="1809" spans="3:64" x14ac:dyDescent="0.2">
      <c r="C1809" s="26"/>
      <c r="D1809" s="26"/>
      <c r="AA1809" s="141"/>
      <c r="AB1809" s="141"/>
      <c r="AC1809" s="141"/>
      <c r="AD1809" s="141"/>
      <c r="AE1809" s="141"/>
      <c r="AG1809" s="153"/>
      <c r="AN1809" s="141"/>
      <c r="AO1809" s="141"/>
      <c r="AP1809" s="141"/>
      <c r="AQ1809" s="141"/>
      <c r="AR1809" s="141"/>
      <c r="AS1809" s="141"/>
      <c r="AT1809" s="141"/>
      <c r="AU1809" s="141"/>
      <c r="AV1809" s="141"/>
    </row>
    <row r="1810" spans="3:64" x14ac:dyDescent="0.2">
      <c r="C1810" s="26"/>
      <c r="D1810" s="26"/>
      <c r="AA1810" s="141"/>
      <c r="AB1810" s="141"/>
      <c r="AC1810" s="141"/>
      <c r="AD1810" s="141"/>
      <c r="AE1810" s="141"/>
      <c r="AG1810" s="153"/>
      <c r="AN1810" s="141"/>
      <c r="AO1810" s="141"/>
      <c r="AP1810" s="141"/>
      <c r="AQ1810" s="141"/>
      <c r="AR1810" s="141"/>
      <c r="AS1810" s="141"/>
      <c r="AT1810" s="141"/>
      <c r="AU1810" s="141"/>
    </row>
    <row r="1811" spans="3:64" x14ac:dyDescent="0.2">
      <c r="C1811" s="26"/>
      <c r="D1811" s="26"/>
      <c r="AA1811" s="141"/>
      <c r="AB1811" s="141"/>
      <c r="AC1811" s="141"/>
      <c r="AD1811" s="141"/>
      <c r="AE1811" s="141"/>
      <c r="AG1811" s="153"/>
      <c r="AN1811" s="141"/>
      <c r="AO1811" s="141"/>
      <c r="AP1811" s="141"/>
      <c r="AQ1811" s="141"/>
      <c r="AR1811" s="141"/>
      <c r="AS1811" s="141"/>
      <c r="AT1811" s="141"/>
      <c r="AU1811" s="141"/>
    </row>
    <row r="1812" spans="3:64" x14ac:dyDescent="0.2">
      <c r="C1812" s="26"/>
      <c r="D1812" s="26"/>
      <c r="AA1812" s="141"/>
      <c r="AB1812" s="141"/>
      <c r="AC1812" s="141"/>
      <c r="AD1812" s="141"/>
      <c r="AE1812" s="141"/>
      <c r="AG1812" s="153"/>
      <c r="AN1812" s="141"/>
      <c r="AO1812" s="141"/>
      <c r="AP1812" s="141"/>
      <c r="AQ1812" s="141"/>
      <c r="AR1812" s="141"/>
      <c r="AS1812" s="141"/>
      <c r="AT1812" s="141"/>
      <c r="AU1812" s="141"/>
    </row>
    <row r="1813" spans="3:64" x14ac:dyDescent="0.2">
      <c r="C1813" s="26"/>
      <c r="D1813" s="26"/>
      <c r="AA1813" s="141"/>
      <c r="AB1813" s="141"/>
      <c r="AC1813" s="141"/>
      <c r="AD1813" s="141"/>
      <c r="AE1813" s="141"/>
      <c r="AG1813" s="153"/>
      <c r="AN1813" s="141"/>
      <c r="AO1813" s="141"/>
      <c r="AP1813" s="141"/>
      <c r="AQ1813" s="141"/>
      <c r="AR1813" s="141"/>
      <c r="AS1813" s="141"/>
      <c r="AT1813" s="141"/>
      <c r="AU1813" s="141"/>
    </row>
    <row r="1814" spans="3:64" x14ac:dyDescent="0.2">
      <c r="C1814" s="26"/>
      <c r="D1814" s="26"/>
      <c r="AA1814" s="141"/>
      <c r="AB1814" s="141"/>
      <c r="AC1814" s="141"/>
      <c r="AD1814" s="141"/>
      <c r="AE1814" s="141"/>
      <c r="AG1814" s="153"/>
      <c r="AN1814" s="141"/>
      <c r="AO1814" s="141"/>
      <c r="AP1814" s="141"/>
      <c r="AQ1814" s="141"/>
      <c r="AR1814" s="141"/>
      <c r="AS1814" s="141"/>
      <c r="AT1814" s="141"/>
      <c r="AU1814" s="141"/>
    </row>
    <row r="1815" spans="3:64" x14ac:dyDescent="0.2">
      <c r="C1815" s="26"/>
      <c r="D1815" s="26"/>
      <c r="AA1815" s="141"/>
      <c r="AB1815" s="141"/>
      <c r="AC1815" s="141"/>
      <c r="AD1815" s="141"/>
      <c r="AE1815" s="141"/>
      <c r="AG1815" s="153"/>
      <c r="AN1815" s="141"/>
      <c r="AO1815" s="141"/>
      <c r="AP1815" s="141"/>
      <c r="AQ1815" s="141"/>
      <c r="AR1815" s="141"/>
      <c r="AS1815" s="141"/>
      <c r="AT1815" s="141"/>
      <c r="AU1815" s="141"/>
    </row>
    <row r="1816" spans="3:64" x14ac:dyDescent="0.2">
      <c r="C1816" s="26"/>
      <c r="D1816" s="26"/>
      <c r="AA1816" s="141"/>
      <c r="AB1816" s="141"/>
      <c r="AC1816" s="141"/>
      <c r="AD1816" s="141"/>
      <c r="AE1816" s="141"/>
      <c r="AG1816" s="153"/>
      <c r="AN1816" s="141"/>
      <c r="AO1816" s="141"/>
      <c r="AP1816" s="141"/>
      <c r="AQ1816" s="141"/>
      <c r="AR1816" s="141"/>
      <c r="AS1816" s="141"/>
      <c r="AT1816" s="141"/>
      <c r="AU1816" s="141"/>
    </row>
    <row r="1817" spans="3:64" x14ac:dyDescent="0.2">
      <c r="C1817" s="26"/>
      <c r="D1817" s="26"/>
      <c r="AA1817" s="141"/>
      <c r="AB1817" s="141"/>
      <c r="AC1817" s="141"/>
      <c r="AD1817" s="141"/>
      <c r="AE1817" s="141"/>
      <c r="AG1817" s="153"/>
      <c r="AN1817" s="141"/>
      <c r="AO1817" s="141"/>
      <c r="AP1817" s="141"/>
      <c r="AQ1817" s="141"/>
      <c r="AR1817" s="141"/>
      <c r="AS1817" s="141"/>
      <c r="AT1817" s="141"/>
      <c r="AU1817" s="141"/>
    </row>
    <row r="1818" spans="3:64" x14ac:dyDescent="0.2">
      <c r="C1818" s="26"/>
      <c r="D1818" s="26"/>
      <c r="AA1818" s="141"/>
      <c r="AB1818" s="141"/>
      <c r="AC1818" s="141"/>
      <c r="AD1818" s="141"/>
      <c r="AE1818" s="141"/>
      <c r="AG1818" s="153"/>
      <c r="AN1818" s="141"/>
      <c r="AO1818" s="141"/>
      <c r="AP1818" s="141"/>
      <c r="AQ1818" s="141"/>
      <c r="AR1818" s="141"/>
      <c r="AS1818" s="141"/>
      <c r="AT1818" s="141"/>
      <c r="AU1818" s="141"/>
    </row>
    <row r="1819" spans="3:64" x14ac:dyDescent="0.2">
      <c r="C1819" s="26"/>
      <c r="D1819" s="26"/>
      <c r="AA1819" s="141"/>
      <c r="AB1819" s="141"/>
      <c r="AC1819" s="141"/>
      <c r="AD1819" s="141"/>
      <c r="AE1819" s="141"/>
      <c r="AG1819" s="153"/>
      <c r="AN1819" s="141"/>
      <c r="AO1819" s="141"/>
      <c r="AP1819" s="141"/>
      <c r="AQ1819" s="141"/>
      <c r="AR1819" s="141"/>
      <c r="AS1819" s="141"/>
      <c r="AT1819" s="141"/>
      <c r="AU1819" s="141"/>
      <c r="AV1819" s="141"/>
      <c r="AW1819" s="141"/>
      <c r="AX1819" s="141"/>
      <c r="AY1819" s="141"/>
      <c r="AZ1819" s="141"/>
      <c r="BA1819" s="141"/>
      <c r="BB1819" s="141"/>
      <c r="BC1819" s="141"/>
      <c r="BD1819" s="141"/>
      <c r="BE1819" s="141"/>
      <c r="BF1819" s="141"/>
      <c r="BG1819" s="141"/>
      <c r="BH1819" s="141"/>
      <c r="BI1819" s="141"/>
      <c r="BJ1819" s="141"/>
      <c r="BK1819" s="141"/>
      <c r="BL1819" s="141"/>
    </row>
    <row r="1820" spans="3:64" x14ac:dyDescent="0.2">
      <c r="C1820" s="26"/>
      <c r="D1820" s="26"/>
      <c r="AA1820" s="141"/>
      <c r="AB1820" s="141"/>
      <c r="AC1820" s="141"/>
      <c r="AD1820" s="141"/>
      <c r="AE1820" s="141"/>
      <c r="AG1820" s="153"/>
      <c r="AN1820" s="141"/>
      <c r="AO1820" s="141"/>
      <c r="AP1820" s="141"/>
      <c r="AQ1820" s="141"/>
      <c r="AR1820" s="141"/>
      <c r="AS1820" s="141"/>
      <c r="AT1820" s="141"/>
      <c r="AU1820" s="141"/>
    </row>
    <row r="1821" spans="3:64" x14ac:dyDescent="0.2">
      <c r="C1821" s="26"/>
      <c r="D1821" s="26"/>
      <c r="AA1821" s="141"/>
      <c r="AB1821" s="141"/>
      <c r="AC1821" s="141"/>
      <c r="AD1821" s="141"/>
      <c r="AE1821" s="141"/>
      <c r="AG1821" s="153"/>
      <c r="AN1821" s="141"/>
      <c r="AO1821" s="141"/>
      <c r="AP1821" s="141"/>
      <c r="AQ1821" s="141"/>
      <c r="AR1821" s="141"/>
      <c r="AS1821" s="141"/>
      <c r="AT1821" s="141"/>
      <c r="AU1821" s="141"/>
    </row>
    <row r="1822" spans="3:64" x14ac:dyDescent="0.2">
      <c r="C1822" s="26"/>
      <c r="D1822" s="26"/>
      <c r="AA1822" s="141"/>
      <c r="AB1822" s="141"/>
      <c r="AC1822" s="141"/>
      <c r="AD1822" s="141"/>
      <c r="AE1822" s="141"/>
      <c r="AG1822" s="153"/>
      <c r="AN1822" s="141"/>
      <c r="AO1822" s="141"/>
      <c r="AP1822" s="141"/>
      <c r="AQ1822" s="141"/>
      <c r="AR1822" s="141"/>
      <c r="AS1822" s="141"/>
      <c r="AT1822" s="141"/>
      <c r="AU1822" s="141"/>
    </row>
    <row r="1823" spans="3:64" x14ac:dyDescent="0.2">
      <c r="C1823" s="26"/>
      <c r="D1823" s="26"/>
      <c r="AA1823" s="141"/>
      <c r="AB1823" s="141"/>
      <c r="AC1823" s="141"/>
      <c r="AD1823" s="141"/>
      <c r="AE1823" s="141"/>
      <c r="AG1823" s="153"/>
      <c r="AN1823" s="141"/>
      <c r="AO1823" s="141"/>
      <c r="AP1823" s="141"/>
      <c r="AQ1823" s="141"/>
      <c r="AR1823" s="141"/>
      <c r="AS1823" s="141"/>
      <c r="AT1823" s="141"/>
      <c r="AU1823" s="141"/>
    </row>
    <row r="1824" spans="3:64" x14ac:dyDescent="0.2">
      <c r="C1824" s="26"/>
      <c r="D1824" s="26"/>
      <c r="AA1824" s="141"/>
      <c r="AB1824" s="141"/>
      <c r="AC1824" s="141"/>
      <c r="AD1824" s="141"/>
      <c r="AE1824" s="141"/>
      <c r="AG1824" s="153"/>
      <c r="AN1824" s="141"/>
      <c r="AO1824" s="141"/>
      <c r="AP1824" s="141"/>
      <c r="AQ1824" s="141"/>
      <c r="AR1824" s="141"/>
      <c r="AS1824" s="141"/>
      <c r="AT1824" s="141"/>
      <c r="AU1824" s="141"/>
    </row>
    <row r="1825" spans="3:64" x14ac:dyDescent="0.2">
      <c r="C1825" s="26"/>
      <c r="D1825" s="26"/>
      <c r="AA1825" s="141"/>
      <c r="AB1825" s="141"/>
      <c r="AC1825" s="141"/>
      <c r="AD1825" s="141"/>
      <c r="AE1825" s="141"/>
      <c r="AG1825" s="153"/>
      <c r="AN1825" s="141"/>
      <c r="AO1825" s="141"/>
      <c r="AP1825" s="141"/>
      <c r="AQ1825" s="141"/>
      <c r="AR1825" s="141"/>
      <c r="AS1825" s="141"/>
      <c r="AT1825" s="141"/>
      <c r="AU1825" s="141"/>
    </row>
    <row r="1826" spans="3:64" x14ac:dyDescent="0.2">
      <c r="C1826" s="26"/>
      <c r="D1826" s="26"/>
      <c r="AA1826" s="141"/>
      <c r="AB1826" s="141"/>
      <c r="AC1826" s="141"/>
      <c r="AD1826" s="141"/>
      <c r="AE1826" s="141"/>
      <c r="AG1826" s="153"/>
      <c r="AN1826" s="141"/>
      <c r="AO1826" s="141"/>
      <c r="AP1826" s="141"/>
      <c r="AQ1826" s="141"/>
      <c r="AR1826" s="141"/>
      <c r="AS1826" s="141"/>
      <c r="AT1826" s="141"/>
      <c r="AU1826" s="141"/>
    </row>
    <row r="1827" spans="3:64" x14ac:dyDescent="0.2">
      <c r="C1827" s="26"/>
      <c r="D1827" s="26"/>
      <c r="AA1827" s="141"/>
      <c r="AB1827" s="141"/>
      <c r="AC1827" s="141"/>
      <c r="AD1827" s="141"/>
      <c r="AE1827" s="141"/>
      <c r="AG1827" s="153"/>
      <c r="AN1827" s="141"/>
      <c r="AO1827" s="141"/>
      <c r="AP1827" s="141"/>
      <c r="AQ1827" s="141"/>
      <c r="AR1827" s="141"/>
      <c r="AS1827" s="141"/>
      <c r="AT1827" s="141"/>
      <c r="AU1827" s="141"/>
    </row>
    <row r="1828" spans="3:64" x14ac:dyDescent="0.2">
      <c r="C1828" s="26"/>
      <c r="D1828" s="26"/>
      <c r="AA1828" s="141"/>
      <c r="AB1828" s="141"/>
      <c r="AC1828" s="141"/>
      <c r="AD1828" s="141"/>
      <c r="AE1828" s="141"/>
      <c r="AG1828" s="153"/>
      <c r="AN1828" s="141"/>
      <c r="AO1828" s="141"/>
      <c r="AP1828" s="141"/>
      <c r="AQ1828" s="141"/>
      <c r="AR1828" s="141"/>
      <c r="AS1828" s="141"/>
      <c r="AT1828" s="141"/>
      <c r="AU1828" s="141"/>
    </row>
    <row r="1829" spans="3:64" x14ac:dyDescent="0.2">
      <c r="C1829" s="26"/>
      <c r="D1829" s="26"/>
      <c r="AA1829" s="141"/>
      <c r="AB1829" s="141"/>
      <c r="AC1829" s="141"/>
      <c r="AD1829" s="141"/>
      <c r="AE1829" s="141"/>
      <c r="AG1829" s="153"/>
      <c r="AN1829" s="141"/>
      <c r="AO1829" s="141"/>
      <c r="AP1829" s="141"/>
      <c r="AQ1829" s="141"/>
      <c r="AR1829" s="141"/>
      <c r="AS1829" s="141"/>
      <c r="AT1829" s="141"/>
      <c r="AU1829" s="141"/>
    </row>
    <row r="1830" spans="3:64" x14ac:dyDescent="0.2">
      <c r="C1830" s="26"/>
      <c r="D1830" s="26"/>
      <c r="AA1830" s="141"/>
      <c r="AB1830" s="141"/>
      <c r="AC1830" s="141"/>
      <c r="AD1830" s="141"/>
      <c r="AE1830" s="141"/>
      <c r="AG1830" s="153"/>
      <c r="AN1830" s="141"/>
      <c r="AO1830" s="141"/>
      <c r="AP1830" s="141"/>
      <c r="AQ1830" s="141"/>
      <c r="AR1830" s="141"/>
      <c r="AS1830" s="141"/>
      <c r="AT1830" s="141"/>
      <c r="AU1830" s="141"/>
    </row>
    <row r="1831" spans="3:64" x14ac:dyDescent="0.2">
      <c r="C1831" s="26"/>
      <c r="D1831" s="26"/>
      <c r="AA1831" s="141"/>
      <c r="AB1831" s="141"/>
      <c r="AC1831" s="141"/>
      <c r="AD1831" s="141"/>
      <c r="AE1831" s="141"/>
      <c r="AG1831" s="153"/>
      <c r="AN1831" s="141"/>
      <c r="AO1831" s="141"/>
      <c r="AP1831" s="141"/>
      <c r="AQ1831" s="141"/>
      <c r="AR1831" s="141"/>
      <c r="AS1831" s="141"/>
      <c r="AT1831" s="141"/>
      <c r="AU1831" s="141"/>
    </row>
    <row r="1832" spans="3:64" x14ac:dyDescent="0.2">
      <c r="C1832" s="26"/>
      <c r="D1832" s="26"/>
      <c r="AA1832" s="141"/>
      <c r="AB1832" s="141"/>
      <c r="AC1832" s="141"/>
      <c r="AD1832" s="141"/>
      <c r="AE1832" s="141"/>
      <c r="AG1832" s="153"/>
      <c r="AN1832" s="141"/>
      <c r="AO1832" s="141"/>
      <c r="AP1832" s="141"/>
      <c r="AQ1832" s="141"/>
      <c r="AR1832" s="141"/>
      <c r="AS1832" s="141"/>
      <c r="AT1832" s="141"/>
      <c r="AU1832" s="141"/>
    </row>
    <row r="1833" spans="3:64" x14ac:dyDescent="0.2">
      <c r="C1833" s="26"/>
      <c r="D1833" s="26"/>
      <c r="AA1833" s="141"/>
      <c r="AB1833" s="141"/>
      <c r="AC1833" s="141"/>
      <c r="AD1833" s="141"/>
      <c r="AE1833" s="141"/>
      <c r="AG1833" s="153"/>
      <c r="AN1833" s="141"/>
      <c r="AO1833" s="141"/>
      <c r="AP1833" s="141"/>
      <c r="AQ1833" s="141"/>
      <c r="AR1833" s="141"/>
      <c r="AS1833" s="141"/>
      <c r="AT1833" s="141"/>
      <c r="AU1833" s="141"/>
    </row>
    <row r="1834" spans="3:64" x14ac:dyDescent="0.2">
      <c r="C1834" s="26"/>
      <c r="D1834" s="26"/>
      <c r="AA1834" s="141"/>
      <c r="AB1834" s="141"/>
      <c r="AC1834" s="141"/>
      <c r="AD1834" s="141"/>
      <c r="AE1834" s="141"/>
      <c r="AG1834" s="153"/>
      <c r="AN1834" s="141"/>
      <c r="AO1834" s="141"/>
      <c r="AP1834" s="141"/>
      <c r="AQ1834" s="141"/>
      <c r="AR1834" s="141"/>
      <c r="AS1834" s="141"/>
      <c r="AT1834" s="141"/>
      <c r="AU1834" s="141"/>
    </row>
    <row r="1835" spans="3:64" x14ac:dyDescent="0.2">
      <c r="C1835" s="26"/>
      <c r="D1835" s="26"/>
      <c r="AA1835" s="141"/>
      <c r="AB1835" s="141"/>
      <c r="AC1835" s="141"/>
      <c r="AD1835" s="141"/>
      <c r="AE1835" s="141"/>
      <c r="AG1835" s="153"/>
      <c r="AN1835" s="141"/>
      <c r="AO1835" s="141"/>
      <c r="AP1835" s="141"/>
      <c r="AQ1835" s="141"/>
      <c r="AR1835" s="141"/>
      <c r="AS1835" s="141"/>
      <c r="AT1835" s="141"/>
      <c r="AU1835" s="141"/>
    </row>
    <row r="1836" spans="3:64" x14ac:dyDescent="0.2">
      <c r="C1836" s="26"/>
      <c r="D1836" s="26"/>
      <c r="AA1836" s="141"/>
      <c r="AB1836" s="141"/>
      <c r="AC1836" s="141"/>
      <c r="AD1836" s="141"/>
      <c r="AE1836" s="141"/>
      <c r="AG1836" s="153"/>
      <c r="AN1836" s="141"/>
      <c r="AO1836" s="141"/>
      <c r="AP1836" s="141"/>
      <c r="AQ1836" s="141"/>
      <c r="AR1836" s="141"/>
      <c r="AS1836" s="141"/>
      <c r="AT1836" s="141"/>
      <c r="AU1836" s="141"/>
    </row>
    <row r="1837" spans="3:64" x14ac:dyDescent="0.2">
      <c r="C1837" s="26"/>
      <c r="D1837" s="26"/>
      <c r="AA1837" s="141"/>
      <c r="AB1837" s="141"/>
      <c r="AC1837" s="141"/>
      <c r="AD1837" s="141"/>
      <c r="AE1837" s="141"/>
      <c r="AG1837" s="153"/>
      <c r="AN1837" s="141"/>
      <c r="AO1837" s="141"/>
      <c r="AP1837" s="141"/>
      <c r="AQ1837" s="141"/>
      <c r="AR1837" s="141"/>
      <c r="AS1837" s="141"/>
      <c r="AT1837" s="141"/>
      <c r="AU1837" s="141"/>
    </row>
    <row r="1838" spans="3:64" x14ac:dyDescent="0.2">
      <c r="C1838" s="26"/>
      <c r="D1838" s="26"/>
      <c r="AA1838" s="141"/>
      <c r="AB1838" s="141"/>
      <c r="AC1838" s="141"/>
      <c r="AD1838" s="141"/>
      <c r="AE1838" s="141"/>
      <c r="AG1838" s="153"/>
      <c r="AN1838" s="141"/>
      <c r="AO1838" s="141"/>
      <c r="AP1838" s="141"/>
      <c r="AQ1838" s="141"/>
      <c r="AR1838" s="141"/>
      <c r="AS1838" s="141"/>
      <c r="AT1838" s="141"/>
      <c r="AU1838" s="141"/>
      <c r="AV1838" s="141"/>
    </row>
    <row r="1839" spans="3:64" x14ac:dyDescent="0.2">
      <c r="C1839" s="26"/>
      <c r="D1839" s="26"/>
      <c r="AA1839" s="141"/>
      <c r="AB1839" s="141"/>
      <c r="AC1839" s="141"/>
      <c r="AD1839" s="141"/>
      <c r="AE1839" s="141"/>
      <c r="AG1839" s="153"/>
      <c r="AN1839" s="141"/>
      <c r="AO1839" s="141"/>
      <c r="AP1839" s="141"/>
      <c r="AQ1839" s="141"/>
      <c r="AR1839" s="141"/>
      <c r="AS1839" s="141"/>
      <c r="AT1839" s="141"/>
      <c r="AU1839" s="141"/>
    </row>
    <row r="1840" spans="3:64" x14ac:dyDescent="0.2">
      <c r="C1840" s="26"/>
      <c r="D1840" s="26"/>
      <c r="AA1840" s="141"/>
      <c r="AB1840" s="141"/>
      <c r="AC1840" s="141"/>
      <c r="AD1840" s="141"/>
      <c r="AE1840" s="141"/>
      <c r="AG1840" s="153"/>
      <c r="AN1840" s="141"/>
      <c r="AO1840" s="141"/>
      <c r="AP1840" s="141"/>
      <c r="AQ1840" s="141"/>
      <c r="AR1840" s="141"/>
      <c r="AS1840" s="141"/>
      <c r="AT1840" s="141"/>
      <c r="AU1840" s="141"/>
      <c r="AV1840" s="141"/>
      <c r="AW1840" s="141"/>
      <c r="AX1840" s="141"/>
      <c r="AY1840" s="141"/>
      <c r="AZ1840" s="141"/>
      <c r="BA1840" s="141"/>
      <c r="BB1840" s="141"/>
      <c r="BC1840" s="141"/>
      <c r="BD1840" s="141"/>
      <c r="BE1840" s="141"/>
      <c r="BF1840" s="141"/>
      <c r="BG1840" s="141"/>
      <c r="BH1840" s="141"/>
      <c r="BI1840" s="141"/>
      <c r="BJ1840" s="141"/>
      <c r="BK1840" s="141"/>
      <c r="BL1840" s="141"/>
    </row>
    <row r="1841" spans="3:48" x14ac:dyDescent="0.2">
      <c r="C1841" s="26"/>
      <c r="D1841" s="26"/>
      <c r="AA1841" s="141"/>
      <c r="AB1841" s="141"/>
      <c r="AC1841" s="141"/>
      <c r="AD1841" s="141"/>
      <c r="AE1841" s="141"/>
      <c r="AG1841" s="153"/>
      <c r="AN1841" s="141"/>
      <c r="AO1841" s="141"/>
      <c r="AP1841" s="141"/>
      <c r="AQ1841" s="141"/>
      <c r="AR1841" s="141"/>
      <c r="AS1841" s="141"/>
      <c r="AT1841" s="141"/>
      <c r="AU1841" s="141"/>
      <c r="AV1841" s="141"/>
    </row>
    <row r="1842" spans="3:48" x14ac:dyDescent="0.2">
      <c r="C1842" s="26"/>
      <c r="D1842" s="26"/>
      <c r="AA1842" s="141"/>
      <c r="AB1842" s="141"/>
      <c r="AC1842" s="141"/>
      <c r="AD1842" s="141"/>
      <c r="AE1842" s="141"/>
      <c r="AG1842" s="153"/>
      <c r="AN1842" s="141"/>
      <c r="AO1842" s="141"/>
      <c r="AP1842" s="141"/>
      <c r="AQ1842" s="141"/>
      <c r="AR1842" s="141"/>
      <c r="AS1842" s="141"/>
      <c r="AT1842" s="141"/>
      <c r="AU1842" s="141"/>
    </row>
    <row r="1843" spans="3:48" x14ac:dyDescent="0.2">
      <c r="C1843" s="26"/>
      <c r="D1843" s="26"/>
      <c r="AA1843" s="141"/>
      <c r="AB1843" s="141"/>
      <c r="AC1843" s="141"/>
      <c r="AD1843" s="141"/>
      <c r="AE1843" s="141"/>
      <c r="AG1843" s="153"/>
      <c r="AN1843" s="141"/>
      <c r="AO1843" s="141"/>
      <c r="AP1843" s="141"/>
      <c r="AQ1843" s="141"/>
      <c r="AR1843" s="141"/>
      <c r="AS1843" s="141"/>
      <c r="AT1843" s="141"/>
      <c r="AU1843" s="141"/>
    </row>
    <row r="1844" spans="3:48" x14ac:dyDescent="0.2">
      <c r="C1844" s="26"/>
      <c r="D1844" s="26"/>
      <c r="AA1844" s="141"/>
      <c r="AB1844" s="141"/>
      <c r="AC1844" s="141"/>
      <c r="AD1844" s="141"/>
      <c r="AE1844" s="141"/>
      <c r="AG1844" s="153"/>
      <c r="AN1844" s="141"/>
      <c r="AO1844" s="141"/>
      <c r="AP1844" s="141"/>
      <c r="AQ1844" s="141"/>
      <c r="AR1844" s="141"/>
      <c r="AS1844" s="141"/>
      <c r="AT1844" s="141"/>
      <c r="AU1844" s="141"/>
    </row>
    <row r="1845" spans="3:48" x14ac:dyDescent="0.2">
      <c r="C1845" s="26"/>
      <c r="D1845" s="26"/>
      <c r="AA1845" s="141"/>
      <c r="AB1845" s="141"/>
      <c r="AC1845" s="141"/>
      <c r="AD1845" s="141"/>
      <c r="AE1845" s="141"/>
      <c r="AG1845" s="153"/>
      <c r="AN1845" s="141"/>
      <c r="AO1845" s="141"/>
      <c r="AP1845" s="141"/>
      <c r="AQ1845" s="141"/>
      <c r="AR1845" s="141"/>
      <c r="AS1845" s="141"/>
      <c r="AT1845" s="141"/>
      <c r="AU1845" s="141"/>
    </row>
    <row r="1846" spans="3:48" x14ac:dyDescent="0.2">
      <c r="C1846" s="26"/>
      <c r="D1846" s="26"/>
      <c r="AA1846" s="141"/>
      <c r="AB1846" s="141"/>
      <c r="AC1846" s="141"/>
      <c r="AD1846" s="141"/>
      <c r="AE1846" s="141"/>
      <c r="AG1846" s="153"/>
      <c r="AN1846" s="141"/>
      <c r="AO1846" s="141"/>
      <c r="AP1846" s="141"/>
      <c r="AQ1846" s="141"/>
      <c r="AR1846" s="141"/>
      <c r="AS1846" s="141"/>
      <c r="AT1846" s="141"/>
      <c r="AU1846" s="141"/>
    </row>
    <row r="1847" spans="3:48" x14ac:dyDescent="0.2">
      <c r="C1847" s="26"/>
      <c r="D1847" s="26"/>
      <c r="AA1847" s="141"/>
      <c r="AB1847" s="141"/>
      <c r="AC1847" s="141"/>
      <c r="AD1847" s="141"/>
      <c r="AE1847" s="141"/>
      <c r="AG1847" s="153"/>
      <c r="AN1847" s="141"/>
      <c r="AO1847" s="141"/>
      <c r="AP1847" s="141"/>
      <c r="AQ1847" s="141"/>
      <c r="AR1847" s="141"/>
      <c r="AS1847" s="141"/>
      <c r="AT1847" s="141"/>
      <c r="AU1847" s="141"/>
    </row>
    <row r="1848" spans="3:48" x14ac:dyDescent="0.2">
      <c r="C1848" s="26"/>
      <c r="D1848" s="26"/>
      <c r="AA1848" s="141"/>
      <c r="AB1848" s="141"/>
      <c r="AC1848" s="141"/>
      <c r="AD1848" s="141"/>
      <c r="AE1848" s="141"/>
      <c r="AG1848" s="153"/>
      <c r="AN1848" s="141"/>
      <c r="AO1848" s="141"/>
      <c r="AP1848" s="141"/>
      <c r="AQ1848" s="141"/>
      <c r="AR1848" s="141"/>
      <c r="AS1848" s="141"/>
      <c r="AT1848" s="141"/>
      <c r="AU1848" s="141"/>
    </row>
    <row r="1849" spans="3:48" x14ac:dyDescent="0.2">
      <c r="C1849" s="26"/>
      <c r="D1849" s="26"/>
      <c r="AA1849" s="141"/>
      <c r="AB1849" s="141"/>
      <c r="AC1849" s="141"/>
      <c r="AD1849" s="141"/>
      <c r="AE1849" s="141"/>
      <c r="AG1849" s="153"/>
      <c r="AN1849" s="141"/>
      <c r="AO1849" s="141"/>
      <c r="AP1849" s="141"/>
      <c r="AQ1849" s="141"/>
      <c r="AR1849" s="141"/>
      <c r="AS1849" s="141"/>
      <c r="AT1849" s="141"/>
      <c r="AU1849" s="141"/>
    </row>
    <row r="1850" spans="3:48" x14ac:dyDescent="0.2">
      <c r="C1850" s="26"/>
      <c r="D1850" s="26"/>
      <c r="AA1850" s="141"/>
      <c r="AB1850" s="141"/>
      <c r="AC1850" s="141"/>
      <c r="AD1850" s="141"/>
      <c r="AE1850" s="141"/>
      <c r="AG1850" s="153"/>
      <c r="AN1850" s="141"/>
      <c r="AO1850" s="141"/>
      <c r="AP1850" s="141"/>
      <c r="AQ1850" s="141"/>
      <c r="AR1850" s="141"/>
      <c r="AS1850" s="141"/>
      <c r="AT1850" s="141"/>
      <c r="AU1850" s="141"/>
    </row>
    <row r="1851" spans="3:48" x14ac:dyDescent="0.2">
      <c r="C1851" s="26"/>
      <c r="D1851" s="26"/>
      <c r="AA1851" s="141"/>
      <c r="AB1851" s="141"/>
      <c r="AC1851" s="141"/>
      <c r="AD1851" s="141"/>
      <c r="AE1851" s="141"/>
      <c r="AG1851" s="153"/>
      <c r="AN1851" s="141"/>
      <c r="AO1851" s="141"/>
      <c r="AP1851" s="141"/>
      <c r="AQ1851" s="141"/>
      <c r="AR1851" s="141"/>
      <c r="AS1851" s="141"/>
      <c r="AT1851" s="141"/>
      <c r="AU1851" s="141"/>
    </row>
    <row r="1852" spans="3:48" x14ac:dyDescent="0.2">
      <c r="C1852" s="26"/>
      <c r="D1852" s="26"/>
      <c r="AA1852" s="141"/>
      <c r="AB1852" s="141"/>
      <c r="AC1852" s="141"/>
      <c r="AD1852" s="141"/>
      <c r="AE1852" s="141"/>
      <c r="AG1852" s="153"/>
      <c r="AN1852" s="141"/>
      <c r="AO1852" s="141"/>
      <c r="AP1852" s="141"/>
      <c r="AQ1852" s="141"/>
      <c r="AR1852" s="141"/>
      <c r="AS1852" s="141"/>
      <c r="AT1852" s="141"/>
      <c r="AU1852" s="141"/>
    </row>
    <row r="1853" spans="3:48" x14ac:dyDescent="0.2">
      <c r="C1853" s="26"/>
      <c r="D1853" s="26"/>
      <c r="AA1853" s="141"/>
      <c r="AB1853" s="141"/>
      <c r="AC1853" s="141"/>
      <c r="AD1853" s="141"/>
      <c r="AE1853" s="141"/>
      <c r="AG1853" s="153"/>
      <c r="AN1853" s="141"/>
      <c r="AO1853" s="141"/>
      <c r="AP1853" s="141"/>
      <c r="AQ1853" s="141"/>
      <c r="AR1853" s="141"/>
      <c r="AS1853" s="141"/>
      <c r="AT1853" s="141"/>
      <c r="AU1853" s="141"/>
    </row>
    <row r="1854" spans="3:48" x14ac:dyDescent="0.2">
      <c r="C1854" s="26"/>
      <c r="D1854" s="26"/>
      <c r="AA1854" s="141"/>
      <c r="AB1854" s="141"/>
      <c r="AC1854" s="141"/>
      <c r="AD1854" s="141"/>
      <c r="AE1854" s="141"/>
      <c r="AG1854" s="153"/>
      <c r="AN1854" s="141"/>
      <c r="AO1854" s="141"/>
      <c r="AP1854" s="141"/>
      <c r="AQ1854" s="141"/>
      <c r="AR1854" s="141"/>
      <c r="AS1854" s="141"/>
      <c r="AT1854" s="141"/>
      <c r="AU1854" s="141"/>
    </row>
    <row r="1855" spans="3:48" x14ac:dyDescent="0.2">
      <c r="C1855" s="26"/>
      <c r="D1855" s="26"/>
      <c r="AA1855" s="141"/>
      <c r="AB1855" s="141"/>
      <c r="AC1855" s="141"/>
      <c r="AD1855" s="141"/>
      <c r="AE1855" s="141"/>
      <c r="AG1855" s="153"/>
      <c r="AN1855" s="141"/>
      <c r="AO1855" s="141"/>
      <c r="AP1855" s="141"/>
      <c r="AQ1855" s="141"/>
      <c r="AR1855" s="141"/>
      <c r="AS1855" s="141"/>
      <c r="AT1855" s="141"/>
      <c r="AU1855" s="141"/>
    </row>
    <row r="1856" spans="3:48" x14ac:dyDescent="0.2">
      <c r="C1856" s="26"/>
      <c r="D1856" s="26"/>
      <c r="AA1856" s="141"/>
      <c r="AB1856" s="141"/>
      <c r="AC1856" s="141"/>
      <c r="AD1856" s="141"/>
      <c r="AE1856" s="141"/>
      <c r="AG1856" s="153"/>
      <c r="AN1856" s="141"/>
      <c r="AO1856" s="141"/>
      <c r="AP1856" s="141"/>
      <c r="AQ1856" s="141"/>
      <c r="AR1856" s="141"/>
      <c r="AS1856" s="141"/>
      <c r="AT1856" s="141"/>
      <c r="AU1856" s="141"/>
    </row>
    <row r="1857" spans="3:47" x14ac:dyDescent="0.2">
      <c r="C1857" s="26"/>
      <c r="D1857" s="26"/>
      <c r="AA1857" s="141"/>
      <c r="AB1857" s="141"/>
      <c r="AC1857" s="141"/>
      <c r="AD1857" s="141"/>
      <c r="AE1857" s="141"/>
      <c r="AG1857" s="153"/>
      <c r="AN1857" s="141"/>
      <c r="AO1857" s="141"/>
      <c r="AP1857" s="141"/>
      <c r="AQ1857" s="141"/>
      <c r="AR1857" s="141"/>
      <c r="AS1857" s="141"/>
      <c r="AT1857" s="141"/>
      <c r="AU1857" s="141"/>
    </row>
    <row r="1858" spans="3:47" x14ac:dyDescent="0.2">
      <c r="C1858" s="26"/>
      <c r="D1858" s="26"/>
      <c r="AA1858" s="141"/>
      <c r="AB1858" s="141"/>
      <c r="AC1858" s="141"/>
      <c r="AD1858" s="141"/>
      <c r="AE1858" s="141"/>
      <c r="AG1858" s="153"/>
      <c r="AN1858" s="141"/>
      <c r="AO1858" s="141"/>
      <c r="AP1858" s="141"/>
      <c r="AQ1858" s="141"/>
      <c r="AR1858" s="141"/>
      <c r="AS1858" s="141"/>
      <c r="AT1858" s="141"/>
      <c r="AU1858" s="141"/>
    </row>
    <row r="1859" spans="3:47" x14ac:dyDescent="0.2">
      <c r="C1859" s="26"/>
      <c r="D1859" s="26"/>
      <c r="AA1859" s="141"/>
      <c r="AB1859" s="141"/>
      <c r="AC1859" s="141"/>
      <c r="AD1859" s="141"/>
      <c r="AE1859" s="141"/>
      <c r="AG1859" s="153"/>
      <c r="AN1859" s="141"/>
      <c r="AO1859" s="141"/>
      <c r="AP1859" s="141"/>
      <c r="AQ1859" s="141"/>
      <c r="AR1859" s="141"/>
      <c r="AS1859" s="141"/>
      <c r="AT1859" s="141"/>
      <c r="AU1859" s="141"/>
    </row>
    <row r="1860" spans="3:47" x14ac:dyDescent="0.2">
      <c r="C1860" s="26"/>
      <c r="D1860" s="26"/>
      <c r="AA1860" s="141"/>
      <c r="AB1860" s="141"/>
      <c r="AC1860" s="141"/>
      <c r="AD1860" s="141"/>
      <c r="AE1860" s="141"/>
      <c r="AG1860" s="153"/>
      <c r="AN1860" s="141"/>
      <c r="AO1860" s="141"/>
      <c r="AP1860" s="141"/>
      <c r="AQ1860" s="141"/>
      <c r="AR1860" s="141"/>
      <c r="AS1860" s="141"/>
      <c r="AT1860" s="141"/>
      <c r="AU1860" s="141"/>
    </row>
    <row r="1861" spans="3:47" x14ac:dyDescent="0.2">
      <c r="C1861" s="26"/>
      <c r="D1861" s="26"/>
      <c r="AA1861" s="141"/>
      <c r="AB1861" s="141"/>
      <c r="AC1861" s="141"/>
      <c r="AD1861" s="141"/>
      <c r="AE1861" s="141"/>
      <c r="AG1861" s="153"/>
      <c r="AN1861" s="141"/>
      <c r="AO1861" s="141"/>
      <c r="AP1861" s="141"/>
      <c r="AQ1861" s="141"/>
      <c r="AR1861" s="141"/>
      <c r="AS1861" s="141"/>
      <c r="AT1861" s="141"/>
      <c r="AU1861" s="141"/>
    </row>
    <row r="1862" spans="3:47" x14ac:dyDescent="0.2">
      <c r="C1862" s="26"/>
      <c r="D1862" s="26"/>
      <c r="AA1862" s="141"/>
      <c r="AB1862" s="141"/>
      <c r="AC1862" s="141"/>
      <c r="AD1862" s="141"/>
      <c r="AE1862" s="141"/>
      <c r="AG1862" s="153"/>
      <c r="AN1862" s="141"/>
      <c r="AO1862" s="141"/>
      <c r="AP1862" s="141"/>
      <c r="AQ1862" s="141"/>
      <c r="AR1862" s="141"/>
      <c r="AS1862" s="141"/>
      <c r="AT1862" s="141"/>
      <c r="AU1862" s="141"/>
    </row>
    <row r="1863" spans="3:47" x14ac:dyDescent="0.2">
      <c r="C1863" s="26"/>
      <c r="D1863" s="26"/>
      <c r="AA1863" s="141"/>
      <c r="AB1863" s="141"/>
      <c r="AC1863" s="141"/>
      <c r="AD1863" s="141"/>
      <c r="AE1863" s="141"/>
      <c r="AG1863" s="153"/>
      <c r="AN1863" s="141"/>
      <c r="AO1863" s="141"/>
      <c r="AP1863" s="141"/>
      <c r="AQ1863" s="141"/>
      <c r="AR1863" s="141"/>
      <c r="AS1863" s="141"/>
      <c r="AT1863" s="141"/>
      <c r="AU1863" s="141"/>
    </row>
    <row r="1864" spans="3:47" x14ac:dyDescent="0.2">
      <c r="C1864" s="26"/>
      <c r="D1864" s="26"/>
      <c r="AA1864" s="141"/>
      <c r="AB1864" s="141"/>
      <c r="AC1864" s="141"/>
      <c r="AD1864" s="141"/>
      <c r="AE1864" s="141"/>
      <c r="AG1864" s="153"/>
      <c r="AN1864" s="141"/>
      <c r="AO1864" s="141"/>
      <c r="AP1864" s="141"/>
      <c r="AQ1864" s="141"/>
      <c r="AR1864" s="141"/>
      <c r="AS1864" s="141"/>
      <c r="AT1864" s="141"/>
      <c r="AU1864" s="141"/>
    </row>
    <row r="1865" spans="3:47" x14ac:dyDescent="0.2">
      <c r="C1865" s="26"/>
      <c r="D1865" s="26"/>
      <c r="AA1865" s="141"/>
      <c r="AB1865" s="141"/>
      <c r="AC1865" s="141"/>
      <c r="AD1865" s="141"/>
      <c r="AE1865" s="141"/>
      <c r="AG1865" s="153"/>
      <c r="AN1865" s="141"/>
      <c r="AO1865" s="141"/>
      <c r="AP1865" s="141"/>
      <c r="AQ1865" s="141"/>
      <c r="AR1865" s="141"/>
      <c r="AS1865" s="141"/>
      <c r="AT1865" s="141"/>
      <c r="AU1865" s="141"/>
    </row>
    <row r="1866" spans="3:47" x14ac:dyDescent="0.2">
      <c r="C1866" s="26"/>
      <c r="D1866" s="26"/>
      <c r="AA1866" s="141"/>
      <c r="AB1866" s="141"/>
      <c r="AC1866" s="141"/>
      <c r="AD1866" s="141"/>
      <c r="AE1866" s="141"/>
      <c r="AG1866" s="153"/>
      <c r="AN1866" s="141"/>
      <c r="AO1866" s="141"/>
      <c r="AP1866" s="141"/>
      <c r="AQ1866" s="141"/>
      <c r="AR1866" s="141"/>
      <c r="AS1866" s="141"/>
      <c r="AT1866" s="141"/>
      <c r="AU1866" s="141"/>
    </row>
    <row r="1867" spans="3:47" x14ac:dyDescent="0.2">
      <c r="C1867" s="26"/>
      <c r="D1867" s="26"/>
      <c r="AA1867" s="141"/>
      <c r="AB1867" s="141"/>
      <c r="AC1867" s="141"/>
      <c r="AD1867" s="141"/>
      <c r="AE1867" s="141"/>
      <c r="AG1867" s="153"/>
      <c r="AN1867" s="141"/>
      <c r="AO1867" s="141"/>
      <c r="AP1867" s="141"/>
      <c r="AQ1867" s="141"/>
      <c r="AR1867" s="141"/>
      <c r="AS1867" s="141"/>
      <c r="AT1867" s="141"/>
      <c r="AU1867" s="141"/>
    </row>
    <row r="1868" spans="3:47" x14ac:dyDescent="0.2">
      <c r="C1868" s="26"/>
      <c r="D1868" s="26"/>
      <c r="AA1868" s="141"/>
      <c r="AB1868" s="141"/>
      <c r="AC1868" s="141"/>
      <c r="AD1868" s="141"/>
      <c r="AE1868" s="141"/>
      <c r="AG1868" s="153"/>
      <c r="AN1868" s="141"/>
      <c r="AO1868" s="141"/>
      <c r="AP1868" s="141"/>
      <c r="AQ1868" s="141"/>
      <c r="AR1868" s="141"/>
      <c r="AS1868" s="141"/>
      <c r="AT1868" s="141"/>
      <c r="AU1868" s="141"/>
    </row>
    <row r="1869" spans="3:47" x14ac:dyDescent="0.2">
      <c r="C1869" s="26"/>
      <c r="D1869" s="26"/>
      <c r="AA1869" s="141"/>
      <c r="AB1869" s="141"/>
      <c r="AC1869" s="141"/>
      <c r="AD1869" s="141"/>
      <c r="AE1869" s="141"/>
      <c r="AG1869" s="153"/>
      <c r="AN1869" s="141"/>
      <c r="AO1869" s="141"/>
      <c r="AP1869" s="141"/>
      <c r="AQ1869" s="141"/>
      <c r="AR1869" s="141"/>
      <c r="AS1869" s="141"/>
      <c r="AT1869" s="141"/>
      <c r="AU1869" s="141"/>
    </row>
    <row r="1870" spans="3:47" x14ac:dyDescent="0.2">
      <c r="C1870" s="26"/>
      <c r="D1870" s="26"/>
      <c r="AA1870" s="141"/>
      <c r="AB1870" s="141"/>
      <c r="AC1870" s="141"/>
      <c r="AD1870" s="141"/>
      <c r="AE1870" s="141"/>
      <c r="AG1870" s="153"/>
      <c r="AN1870" s="141"/>
      <c r="AO1870" s="141"/>
      <c r="AP1870" s="141"/>
      <c r="AQ1870" s="141"/>
      <c r="AR1870" s="141"/>
      <c r="AS1870" s="141"/>
      <c r="AT1870" s="141"/>
      <c r="AU1870" s="141"/>
    </row>
    <row r="1871" spans="3:47" x14ac:dyDescent="0.2">
      <c r="C1871" s="26"/>
      <c r="D1871" s="26"/>
      <c r="AA1871" s="141"/>
      <c r="AB1871" s="141"/>
      <c r="AC1871" s="141"/>
      <c r="AD1871" s="141"/>
      <c r="AE1871" s="141"/>
      <c r="AG1871" s="153"/>
      <c r="AN1871" s="141"/>
      <c r="AO1871" s="141"/>
      <c r="AP1871" s="141"/>
      <c r="AQ1871" s="141"/>
      <c r="AR1871" s="141"/>
      <c r="AS1871" s="141"/>
      <c r="AT1871" s="141"/>
      <c r="AU1871" s="141"/>
    </row>
    <row r="1872" spans="3:47" x14ac:dyDescent="0.2">
      <c r="C1872" s="26"/>
      <c r="D1872" s="26"/>
      <c r="AA1872" s="141"/>
      <c r="AB1872" s="141"/>
      <c r="AC1872" s="141"/>
      <c r="AD1872" s="141"/>
      <c r="AE1872" s="141"/>
      <c r="AG1872" s="153"/>
      <c r="AN1872" s="141"/>
      <c r="AO1872" s="141"/>
      <c r="AP1872" s="141"/>
      <c r="AQ1872" s="141"/>
      <c r="AR1872" s="141"/>
      <c r="AS1872" s="141"/>
      <c r="AT1872" s="141"/>
      <c r="AU1872" s="141"/>
    </row>
    <row r="1873" spans="3:47" x14ac:dyDescent="0.2">
      <c r="C1873" s="26"/>
      <c r="D1873" s="26"/>
      <c r="AA1873" s="141"/>
      <c r="AB1873" s="141"/>
      <c r="AC1873" s="141"/>
      <c r="AD1873" s="141"/>
      <c r="AE1873" s="141"/>
      <c r="AG1873" s="153"/>
      <c r="AN1873" s="141"/>
      <c r="AO1873" s="141"/>
      <c r="AP1873" s="141"/>
      <c r="AQ1873" s="141"/>
      <c r="AR1873" s="141"/>
      <c r="AS1873" s="141"/>
      <c r="AT1873" s="141"/>
      <c r="AU1873" s="141"/>
    </row>
    <row r="1874" spans="3:47" x14ac:dyDescent="0.2">
      <c r="C1874" s="26"/>
      <c r="D1874" s="26"/>
      <c r="AA1874" s="141"/>
      <c r="AB1874" s="141"/>
      <c r="AC1874" s="141"/>
      <c r="AD1874" s="141"/>
      <c r="AE1874" s="141"/>
      <c r="AG1874" s="153"/>
      <c r="AN1874" s="141"/>
      <c r="AO1874" s="141"/>
      <c r="AP1874" s="141"/>
      <c r="AQ1874" s="141"/>
      <c r="AR1874" s="141"/>
      <c r="AS1874" s="141"/>
      <c r="AT1874" s="141"/>
      <c r="AU1874" s="141"/>
    </row>
    <row r="1875" spans="3:47" x14ac:dyDescent="0.2">
      <c r="C1875" s="26"/>
      <c r="D1875" s="26"/>
      <c r="AA1875" s="141"/>
      <c r="AB1875" s="141"/>
      <c r="AC1875" s="141"/>
      <c r="AD1875" s="141"/>
      <c r="AE1875" s="141"/>
      <c r="AG1875" s="153"/>
      <c r="AN1875" s="141"/>
      <c r="AO1875" s="141"/>
      <c r="AP1875" s="141"/>
      <c r="AQ1875" s="141"/>
      <c r="AR1875" s="141"/>
      <c r="AS1875" s="141"/>
      <c r="AT1875" s="141"/>
      <c r="AU1875" s="141"/>
    </row>
    <row r="1876" spans="3:47" x14ac:dyDescent="0.2">
      <c r="C1876" s="26"/>
      <c r="D1876" s="26"/>
      <c r="AA1876" s="141"/>
      <c r="AB1876" s="141"/>
      <c r="AC1876" s="141"/>
      <c r="AD1876" s="141"/>
      <c r="AE1876" s="141"/>
      <c r="AG1876" s="153"/>
      <c r="AN1876" s="141"/>
      <c r="AO1876" s="141"/>
      <c r="AP1876" s="141"/>
      <c r="AQ1876" s="141"/>
      <c r="AR1876" s="141"/>
      <c r="AS1876" s="141"/>
      <c r="AT1876" s="141"/>
      <c r="AU1876" s="141"/>
    </row>
    <row r="1877" spans="3:47" x14ac:dyDescent="0.2">
      <c r="C1877" s="26"/>
      <c r="D1877" s="26"/>
      <c r="AA1877" s="141"/>
      <c r="AB1877" s="141"/>
      <c r="AC1877" s="141"/>
      <c r="AD1877" s="141"/>
      <c r="AE1877" s="141"/>
      <c r="AG1877" s="153"/>
      <c r="AN1877" s="141"/>
      <c r="AO1877" s="141"/>
      <c r="AP1877" s="141"/>
      <c r="AQ1877" s="141"/>
      <c r="AR1877" s="141"/>
      <c r="AS1877" s="141"/>
      <c r="AT1877" s="141"/>
      <c r="AU1877" s="141"/>
    </row>
    <row r="1878" spans="3:47" x14ac:dyDescent="0.2">
      <c r="C1878" s="26"/>
      <c r="D1878" s="26"/>
      <c r="AA1878" s="141"/>
      <c r="AB1878" s="141"/>
      <c r="AC1878" s="141"/>
      <c r="AD1878" s="141"/>
      <c r="AE1878" s="141"/>
      <c r="AG1878" s="153"/>
      <c r="AN1878" s="141"/>
      <c r="AO1878" s="141"/>
      <c r="AP1878" s="141"/>
      <c r="AQ1878" s="141"/>
      <c r="AR1878" s="141"/>
      <c r="AS1878" s="141"/>
      <c r="AT1878" s="141"/>
      <c r="AU1878" s="141"/>
    </row>
    <row r="1879" spans="3:47" x14ac:dyDescent="0.2">
      <c r="C1879" s="26"/>
      <c r="D1879" s="26"/>
      <c r="AA1879" s="141"/>
      <c r="AB1879" s="141"/>
      <c r="AC1879" s="141"/>
      <c r="AD1879" s="141"/>
      <c r="AE1879" s="141"/>
      <c r="AG1879" s="153"/>
      <c r="AN1879" s="141"/>
      <c r="AO1879" s="141"/>
      <c r="AP1879" s="141"/>
      <c r="AQ1879" s="141"/>
      <c r="AR1879" s="141"/>
      <c r="AS1879" s="141"/>
      <c r="AT1879" s="141"/>
      <c r="AU1879" s="141"/>
    </row>
    <row r="1880" spans="3:47" x14ac:dyDescent="0.2">
      <c r="C1880" s="26"/>
      <c r="D1880" s="26"/>
      <c r="AA1880" s="141"/>
      <c r="AB1880" s="141"/>
      <c r="AC1880" s="141"/>
      <c r="AD1880" s="141"/>
      <c r="AE1880" s="141"/>
      <c r="AG1880" s="153"/>
      <c r="AN1880" s="141"/>
      <c r="AO1880" s="141"/>
      <c r="AP1880" s="141"/>
      <c r="AQ1880" s="141"/>
      <c r="AR1880" s="141"/>
      <c r="AS1880" s="141"/>
      <c r="AT1880" s="141"/>
      <c r="AU1880" s="141"/>
    </row>
    <row r="1881" spans="3:47" x14ac:dyDescent="0.2">
      <c r="C1881" s="26"/>
      <c r="D1881" s="26"/>
      <c r="AA1881" s="141"/>
      <c r="AB1881" s="141"/>
      <c r="AC1881" s="141"/>
      <c r="AD1881" s="141"/>
      <c r="AE1881" s="141"/>
      <c r="AG1881" s="153"/>
      <c r="AN1881" s="141"/>
      <c r="AO1881" s="141"/>
      <c r="AP1881" s="141"/>
      <c r="AQ1881" s="141"/>
      <c r="AR1881" s="141"/>
      <c r="AS1881" s="141"/>
      <c r="AT1881" s="141"/>
      <c r="AU1881" s="141"/>
    </row>
    <row r="1882" spans="3:47" x14ac:dyDescent="0.2">
      <c r="C1882" s="26"/>
      <c r="D1882" s="26"/>
      <c r="AA1882" s="141"/>
      <c r="AB1882" s="141"/>
      <c r="AC1882" s="141"/>
      <c r="AD1882" s="141"/>
      <c r="AE1882" s="141"/>
      <c r="AG1882" s="153"/>
      <c r="AN1882" s="141"/>
      <c r="AO1882" s="141"/>
      <c r="AP1882" s="141"/>
      <c r="AQ1882" s="141"/>
      <c r="AR1882" s="141"/>
      <c r="AS1882" s="141"/>
      <c r="AT1882" s="141"/>
      <c r="AU1882" s="141"/>
    </row>
    <row r="1883" spans="3:47" x14ac:dyDescent="0.2">
      <c r="C1883" s="26"/>
      <c r="D1883" s="26"/>
      <c r="AA1883" s="141"/>
      <c r="AB1883" s="141"/>
      <c r="AC1883" s="141"/>
      <c r="AD1883" s="141"/>
      <c r="AE1883" s="141"/>
      <c r="AG1883" s="153"/>
      <c r="AN1883" s="141"/>
      <c r="AO1883" s="141"/>
      <c r="AP1883" s="141"/>
      <c r="AQ1883" s="141"/>
      <c r="AR1883" s="141"/>
      <c r="AS1883" s="141"/>
      <c r="AT1883" s="141"/>
      <c r="AU1883" s="141"/>
    </row>
    <row r="1884" spans="3:47" x14ac:dyDescent="0.2">
      <c r="C1884" s="26"/>
      <c r="D1884" s="26"/>
      <c r="AA1884" s="141"/>
      <c r="AB1884" s="141"/>
      <c r="AC1884" s="141"/>
      <c r="AD1884" s="141"/>
      <c r="AE1884" s="141"/>
      <c r="AG1884" s="153"/>
      <c r="AN1884" s="141"/>
      <c r="AO1884" s="141"/>
      <c r="AP1884" s="141"/>
      <c r="AQ1884" s="141"/>
      <c r="AR1884" s="141"/>
      <c r="AS1884" s="141"/>
      <c r="AT1884" s="141"/>
      <c r="AU1884" s="141"/>
    </row>
    <row r="1885" spans="3:47" x14ac:dyDescent="0.2">
      <c r="C1885" s="26"/>
      <c r="D1885" s="26"/>
      <c r="AA1885" s="141"/>
      <c r="AB1885" s="141"/>
      <c r="AC1885" s="141"/>
      <c r="AD1885" s="141"/>
      <c r="AE1885" s="141"/>
      <c r="AG1885" s="153"/>
      <c r="AN1885" s="141"/>
      <c r="AO1885" s="141"/>
      <c r="AP1885" s="141"/>
      <c r="AQ1885" s="141"/>
      <c r="AR1885" s="141"/>
      <c r="AS1885" s="141"/>
      <c r="AT1885" s="141"/>
      <c r="AU1885" s="141"/>
    </row>
    <row r="1886" spans="3:47" x14ac:dyDescent="0.2">
      <c r="C1886" s="26"/>
      <c r="D1886" s="26"/>
      <c r="AA1886" s="141"/>
      <c r="AB1886" s="141"/>
      <c r="AC1886" s="141"/>
      <c r="AD1886" s="141"/>
      <c r="AE1886" s="141"/>
      <c r="AG1886" s="153"/>
      <c r="AN1886" s="141"/>
      <c r="AO1886" s="141"/>
      <c r="AP1886" s="141"/>
      <c r="AQ1886" s="141"/>
      <c r="AR1886" s="141"/>
      <c r="AS1886" s="141"/>
      <c r="AT1886" s="141"/>
      <c r="AU1886" s="141"/>
    </row>
    <row r="1887" spans="3:47" x14ac:dyDescent="0.2">
      <c r="C1887" s="26"/>
      <c r="D1887" s="26"/>
      <c r="AA1887" s="141"/>
      <c r="AB1887" s="141"/>
      <c r="AC1887" s="141"/>
      <c r="AD1887" s="141"/>
      <c r="AE1887" s="141"/>
      <c r="AG1887" s="153"/>
      <c r="AN1887" s="141"/>
      <c r="AO1887" s="141"/>
      <c r="AP1887" s="141"/>
      <c r="AQ1887" s="141"/>
      <c r="AR1887" s="141"/>
      <c r="AS1887" s="141"/>
      <c r="AT1887" s="141"/>
      <c r="AU1887" s="141"/>
    </row>
    <row r="1888" spans="3:47" x14ac:dyDescent="0.2">
      <c r="C1888" s="26"/>
      <c r="D1888" s="26"/>
      <c r="AA1888" s="141"/>
      <c r="AB1888" s="141"/>
      <c r="AC1888" s="141"/>
      <c r="AD1888" s="141"/>
      <c r="AE1888" s="141"/>
      <c r="AG1888" s="153"/>
      <c r="AN1888" s="141"/>
      <c r="AO1888" s="141"/>
      <c r="AP1888" s="141"/>
      <c r="AQ1888" s="141"/>
      <c r="AR1888" s="141"/>
      <c r="AS1888" s="141"/>
      <c r="AT1888" s="141"/>
      <c r="AU1888" s="141"/>
    </row>
    <row r="1889" spans="3:48" x14ac:dyDescent="0.2">
      <c r="C1889" s="26"/>
      <c r="D1889" s="26"/>
      <c r="AA1889" s="141"/>
      <c r="AB1889" s="141"/>
      <c r="AC1889" s="141"/>
      <c r="AD1889" s="141"/>
      <c r="AE1889" s="141"/>
      <c r="AG1889" s="153"/>
      <c r="AN1889" s="141"/>
      <c r="AO1889" s="141"/>
      <c r="AP1889" s="141"/>
      <c r="AQ1889" s="141"/>
      <c r="AR1889" s="141"/>
      <c r="AS1889" s="141"/>
      <c r="AT1889" s="141"/>
      <c r="AU1889" s="141"/>
    </row>
    <row r="1890" spans="3:48" x14ac:dyDescent="0.2">
      <c r="C1890" s="26"/>
      <c r="D1890" s="26"/>
      <c r="AA1890" s="141"/>
      <c r="AB1890" s="141"/>
      <c r="AC1890" s="141"/>
      <c r="AD1890" s="141"/>
      <c r="AE1890" s="141"/>
      <c r="AG1890" s="153"/>
      <c r="AN1890" s="141"/>
      <c r="AO1890" s="141"/>
      <c r="AP1890" s="141"/>
      <c r="AQ1890" s="141"/>
      <c r="AR1890" s="141"/>
      <c r="AS1890" s="141"/>
      <c r="AT1890" s="141"/>
      <c r="AU1890" s="141"/>
    </row>
    <row r="1891" spans="3:48" x14ac:dyDescent="0.2">
      <c r="C1891" s="26"/>
      <c r="D1891" s="26"/>
      <c r="AA1891" s="141"/>
      <c r="AB1891" s="141"/>
      <c r="AC1891" s="141"/>
      <c r="AD1891" s="141"/>
      <c r="AE1891" s="141"/>
      <c r="AG1891" s="153"/>
      <c r="AN1891" s="141"/>
      <c r="AO1891" s="141"/>
      <c r="AP1891" s="141"/>
      <c r="AQ1891" s="141"/>
      <c r="AR1891" s="141"/>
      <c r="AS1891" s="141"/>
      <c r="AT1891" s="141"/>
      <c r="AU1891" s="141"/>
    </row>
    <row r="1892" spans="3:48" x14ac:dyDescent="0.2">
      <c r="C1892" s="26"/>
      <c r="D1892" s="26"/>
      <c r="AA1892" s="141"/>
      <c r="AB1892" s="141"/>
      <c r="AC1892" s="141"/>
      <c r="AD1892" s="141"/>
      <c r="AE1892" s="141"/>
      <c r="AG1892" s="153"/>
      <c r="AN1892" s="141"/>
      <c r="AO1892" s="141"/>
      <c r="AP1892" s="141"/>
      <c r="AQ1892" s="141"/>
      <c r="AR1892" s="141"/>
      <c r="AS1892" s="141"/>
      <c r="AT1892" s="141"/>
      <c r="AU1892" s="141"/>
    </row>
    <row r="1893" spans="3:48" x14ac:dyDescent="0.2">
      <c r="C1893" s="26"/>
      <c r="D1893" s="26"/>
      <c r="AA1893" s="141"/>
      <c r="AB1893" s="141"/>
      <c r="AC1893" s="141"/>
      <c r="AD1893" s="141"/>
      <c r="AE1893" s="141"/>
      <c r="AG1893" s="153"/>
      <c r="AN1893" s="141"/>
      <c r="AO1893" s="141"/>
      <c r="AP1893" s="141"/>
      <c r="AQ1893" s="141"/>
      <c r="AR1893" s="141"/>
      <c r="AS1893" s="141"/>
      <c r="AT1893" s="141"/>
      <c r="AU1893" s="141"/>
    </row>
    <row r="1894" spans="3:48" x14ac:dyDescent="0.2">
      <c r="C1894" s="26"/>
      <c r="D1894" s="26"/>
      <c r="AA1894" s="141"/>
      <c r="AB1894" s="141"/>
      <c r="AC1894" s="141"/>
      <c r="AD1894" s="141"/>
      <c r="AE1894" s="141"/>
      <c r="AG1894" s="153"/>
      <c r="AN1894" s="141"/>
      <c r="AO1894" s="141"/>
      <c r="AP1894" s="141"/>
      <c r="AQ1894" s="141"/>
      <c r="AR1894" s="141"/>
      <c r="AS1894" s="141"/>
      <c r="AT1894" s="141"/>
      <c r="AU1894" s="141"/>
    </row>
    <row r="1895" spans="3:48" x14ac:dyDescent="0.2">
      <c r="C1895" s="26"/>
      <c r="D1895" s="26"/>
      <c r="AA1895" s="141"/>
      <c r="AB1895" s="141"/>
      <c r="AC1895" s="141"/>
      <c r="AD1895" s="141"/>
      <c r="AE1895" s="141"/>
      <c r="AG1895" s="153"/>
      <c r="AN1895" s="141"/>
      <c r="AO1895" s="141"/>
      <c r="AP1895" s="141"/>
      <c r="AQ1895" s="141"/>
      <c r="AR1895" s="141"/>
      <c r="AS1895" s="141"/>
      <c r="AT1895" s="141"/>
      <c r="AU1895" s="141"/>
    </row>
    <row r="1896" spans="3:48" x14ac:dyDescent="0.2">
      <c r="C1896" s="26"/>
      <c r="D1896" s="26"/>
      <c r="AA1896" s="141"/>
      <c r="AB1896" s="141"/>
      <c r="AC1896" s="141"/>
      <c r="AD1896" s="141"/>
      <c r="AE1896" s="141"/>
      <c r="AG1896" s="153"/>
      <c r="AN1896" s="141"/>
      <c r="AO1896" s="141"/>
      <c r="AP1896" s="141"/>
      <c r="AQ1896" s="141"/>
      <c r="AR1896" s="141"/>
      <c r="AS1896" s="141"/>
      <c r="AT1896" s="141"/>
      <c r="AU1896" s="141"/>
    </row>
    <row r="1897" spans="3:48" x14ac:dyDescent="0.2">
      <c r="C1897" s="26"/>
      <c r="D1897" s="26"/>
      <c r="AA1897" s="141"/>
      <c r="AB1897" s="141"/>
      <c r="AC1897" s="141"/>
      <c r="AD1897" s="141"/>
      <c r="AE1897" s="141"/>
      <c r="AG1897" s="153"/>
      <c r="AN1897" s="141"/>
      <c r="AO1897" s="141"/>
      <c r="AP1897" s="141"/>
      <c r="AQ1897" s="141"/>
      <c r="AR1897" s="141"/>
      <c r="AS1897" s="141"/>
      <c r="AT1897" s="141"/>
      <c r="AU1897" s="141"/>
    </row>
    <row r="1898" spans="3:48" x14ac:dyDescent="0.2">
      <c r="C1898" s="26"/>
      <c r="D1898" s="26"/>
      <c r="AA1898" s="141"/>
      <c r="AB1898" s="141"/>
      <c r="AC1898" s="141"/>
      <c r="AD1898" s="141"/>
      <c r="AE1898" s="141"/>
      <c r="AG1898" s="153"/>
      <c r="AN1898" s="141"/>
      <c r="AO1898" s="141"/>
      <c r="AP1898" s="141"/>
      <c r="AQ1898" s="141"/>
      <c r="AR1898" s="141"/>
      <c r="AS1898" s="141"/>
      <c r="AT1898" s="141"/>
      <c r="AU1898" s="141"/>
    </row>
    <row r="1899" spans="3:48" x14ac:dyDescent="0.2">
      <c r="C1899" s="26"/>
      <c r="D1899" s="26"/>
      <c r="AA1899" s="141"/>
      <c r="AB1899" s="141"/>
      <c r="AC1899" s="141"/>
      <c r="AD1899" s="141"/>
      <c r="AE1899" s="141"/>
      <c r="AG1899" s="153"/>
      <c r="AN1899" s="141"/>
      <c r="AO1899" s="141"/>
      <c r="AP1899" s="141"/>
      <c r="AQ1899" s="141"/>
      <c r="AR1899" s="141"/>
      <c r="AS1899" s="141"/>
      <c r="AT1899" s="141"/>
      <c r="AU1899" s="141"/>
    </row>
    <row r="1900" spans="3:48" x14ac:dyDescent="0.2">
      <c r="C1900" s="26"/>
      <c r="D1900" s="26"/>
      <c r="AA1900" s="141"/>
      <c r="AB1900" s="141"/>
      <c r="AC1900" s="141"/>
      <c r="AD1900" s="141"/>
      <c r="AE1900" s="141"/>
      <c r="AG1900" s="153"/>
      <c r="AN1900" s="141"/>
      <c r="AO1900" s="141"/>
      <c r="AP1900" s="141"/>
      <c r="AQ1900" s="141"/>
      <c r="AR1900" s="141"/>
      <c r="AS1900" s="141"/>
      <c r="AT1900" s="141"/>
      <c r="AU1900" s="141"/>
    </row>
    <row r="1901" spans="3:48" x14ac:dyDescent="0.2">
      <c r="C1901" s="26"/>
      <c r="D1901" s="26"/>
      <c r="AA1901" s="141"/>
      <c r="AB1901" s="141"/>
      <c r="AC1901" s="141"/>
      <c r="AD1901" s="141"/>
      <c r="AE1901" s="141"/>
      <c r="AG1901" s="153"/>
      <c r="AN1901" s="141"/>
      <c r="AO1901" s="141"/>
      <c r="AP1901" s="141"/>
      <c r="AQ1901" s="141"/>
      <c r="AR1901" s="141"/>
      <c r="AS1901" s="141"/>
      <c r="AT1901" s="141"/>
      <c r="AU1901" s="141"/>
    </row>
    <row r="1902" spans="3:48" x14ac:dyDescent="0.2">
      <c r="C1902" s="26"/>
      <c r="D1902" s="26"/>
      <c r="AA1902" s="141"/>
      <c r="AB1902" s="141"/>
      <c r="AC1902" s="141"/>
      <c r="AD1902" s="141"/>
      <c r="AE1902" s="141"/>
      <c r="AG1902" s="153"/>
      <c r="AN1902" s="141"/>
      <c r="AO1902" s="141"/>
      <c r="AP1902" s="141"/>
      <c r="AQ1902" s="141"/>
      <c r="AR1902" s="141"/>
      <c r="AS1902" s="141"/>
      <c r="AT1902" s="141"/>
      <c r="AU1902" s="141"/>
    </row>
    <row r="1903" spans="3:48" x14ac:dyDescent="0.2">
      <c r="C1903" s="26"/>
      <c r="D1903" s="26"/>
      <c r="AA1903" s="141"/>
      <c r="AB1903" s="141"/>
      <c r="AC1903" s="141"/>
      <c r="AD1903" s="141"/>
      <c r="AE1903" s="141"/>
      <c r="AG1903" s="153"/>
      <c r="AN1903" s="141"/>
      <c r="AO1903" s="141"/>
      <c r="AP1903" s="141"/>
      <c r="AQ1903" s="141"/>
      <c r="AR1903" s="141"/>
      <c r="AS1903" s="141"/>
      <c r="AT1903" s="141"/>
      <c r="AU1903" s="141"/>
    </row>
    <row r="1904" spans="3:48" x14ac:dyDescent="0.2">
      <c r="C1904" s="26"/>
      <c r="D1904" s="26"/>
      <c r="AA1904" s="141"/>
      <c r="AB1904" s="141"/>
      <c r="AC1904" s="141"/>
      <c r="AD1904" s="141"/>
      <c r="AE1904" s="141"/>
      <c r="AG1904" s="153"/>
      <c r="AN1904" s="141"/>
      <c r="AO1904" s="141"/>
      <c r="AP1904" s="141"/>
      <c r="AQ1904" s="141"/>
      <c r="AR1904" s="141"/>
      <c r="AS1904" s="141"/>
      <c r="AT1904" s="141"/>
      <c r="AU1904" s="141"/>
      <c r="AV1904" s="141"/>
    </row>
    <row r="1905" spans="3:48" x14ac:dyDescent="0.2">
      <c r="C1905" s="26"/>
      <c r="D1905" s="26"/>
      <c r="AA1905" s="141"/>
      <c r="AB1905" s="141"/>
      <c r="AC1905" s="141"/>
      <c r="AD1905" s="141"/>
      <c r="AE1905" s="141"/>
      <c r="AG1905" s="153"/>
      <c r="AN1905" s="141"/>
      <c r="AO1905" s="141"/>
      <c r="AP1905" s="141"/>
      <c r="AQ1905" s="141"/>
      <c r="AR1905" s="141"/>
      <c r="AS1905" s="141"/>
      <c r="AT1905" s="141"/>
      <c r="AU1905" s="141"/>
    </row>
    <row r="1906" spans="3:48" x14ac:dyDescent="0.2">
      <c r="C1906" s="26"/>
      <c r="D1906" s="26"/>
      <c r="AA1906" s="141"/>
      <c r="AB1906" s="141"/>
      <c r="AC1906" s="141"/>
      <c r="AD1906" s="141"/>
      <c r="AE1906" s="141"/>
      <c r="AG1906" s="153"/>
      <c r="AN1906" s="141"/>
      <c r="AO1906" s="141"/>
      <c r="AP1906" s="141"/>
      <c r="AQ1906" s="141"/>
      <c r="AR1906" s="141"/>
      <c r="AS1906" s="141"/>
      <c r="AT1906" s="141"/>
      <c r="AU1906" s="141"/>
    </row>
    <row r="1907" spans="3:48" x14ac:dyDescent="0.2">
      <c r="C1907" s="26"/>
      <c r="D1907" s="26"/>
      <c r="AA1907" s="141"/>
      <c r="AB1907" s="141"/>
      <c r="AC1907" s="141"/>
      <c r="AD1907" s="141"/>
      <c r="AE1907" s="141"/>
      <c r="AG1907" s="153"/>
      <c r="AN1907" s="141"/>
      <c r="AO1907" s="141"/>
      <c r="AP1907" s="141"/>
      <c r="AQ1907" s="141"/>
      <c r="AR1907" s="141"/>
      <c r="AS1907" s="141"/>
      <c r="AT1907" s="141"/>
      <c r="AU1907" s="141"/>
    </row>
    <row r="1908" spans="3:48" x14ac:dyDescent="0.2">
      <c r="C1908" s="26"/>
      <c r="D1908" s="26"/>
      <c r="AA1908" s="141"/>
      <c r="AB1908" s="141"/>
      <c r="AC1908" s="141"/>
      <c r="AD1908" s="141"/>
      <c r="AE1908" s="141"/>
      <c r="AG1908" s="153"/>
      <c r="AN1908" s="141"/>
      <c r="AO1908" s="141"/>
      <c r="AP1908" s="141"/>
      <c r="AQ1908" s="141"/>
      <c r="AR1908" s="141"/>
      <c r="AS1908" s="141"/>
      <c r="AT1908" s="141"/>
      <c r="AU1908" s="141"/>
      <c r="AV1908" s="141"/>
    </row>
    <row r="1909" spans="3:48" x14ac:dyDescent="0.2">
      <c r="C1909" s="26"/>
      <c r="D1909" s="26"/>
      <c r="AA1909" s="141"/>
      <c r="AB1909" s="141"/>
      <c r="AC1909" s="141"/>
      <c r="AD1909" s="141"/>
      <c r="AE1909" s="141"/>
      <c r="AG1909" s="153"/>
      <c r="AN1909" s="141"/>
      <c r="AO1909" s="141"/>
      <c r="AP1909" s="141"/>
      <c r="AQ1909" s="141"/>
      <c r="AR1909" s="141"/>
      <c r="AS1909" s="141"/>
      <c r="AT1909" s="141"/>
      <c r="AU1909" s="141"/>
    </row>
    <row r="1910" spans="3:48" x14ac:dyDescent="0.2">
      <c r="C1910" s="26"/>
      <c r="D1910" s="26"/>
      <c r="AA1910" s="141"/>
      <c r="AB1910" s="141"/>
      <c r="AC1910" s="141"/>
      <c r="AD1910" s="141"/>
      <c r="AE1910" s="141"/>
      <c r="AG1910" s="153"/>
      <c r="AN1910" s="141"/>
      <c r="AO1910" s="141"/>
      <c r="AP1910" s="141"/>
      <c r="AQ1910" s="141"/>
      <c r="AR1910" s="141"/>
      <c r="AS1910" s="141"/>
      <c r="AT1910" s="141"/>
      <c r="AU1910" s="141"/>
    </row>
    <row r="1911" spans="3:48" x14ac:dyDescent="0.2">
      <c r="C1911" s="26"/>
      <c r="D1911" s="26"/>
      <c r="AA1911" s="141"/>
      <c r="AB1911" s="141"/>
      <c r="AC1911" s="141"/>
      <c r="AD1911" s="141"/>
      <c r="AE1911" s="141"/>
      <c r="AG1911" s="153"/>
      <c r="AN1911" s="141"/>
      <c r="AO1911" s="141"/>
      <c r="AP1911" s="141"/>
      <c r="AQ1911" s="141"/>
      <c r="AR1911" s="141"/>
      <c r="AS1911" s="141"/>
      <c r="AT1911" s="141"/>
      <c r="AU1911" s="141"/>
      <c r="AV1911" s="141"/>
    </row>
    <row r="1912" spans="3:48" x14ac:dyDescent="0.2">
      <c r="C1912" s="26"/>
      <c r="D1912" s="26"/>
      <c r="AA1912" s="141"/>
      <c r="AB1912" s="141"/>
      <c r="AC1912" s="141"/>
      <c r="AD1912" s="141"/>
      <c r="AE1912" s="141"/>
      <c r="AG1912" s="153"/>
      <c r="AN1912" s="141"/>
      <c r="AO1912" s="141"/>
      <c r="AP1912" s="141"/>
      <c r="AQ1912" s="141"/>
      <c r="AR1912" s="141"/>
      <c r="AS1912" s="141"/>
      <c r="AT1912" s="141"/>
      <c r="AU1912" s="141"/>
    </row>
    <row r="1913" spans="3:48" x14ac:dyDescent="0.2">
      <c r="C1913" s="26"/>
      <c r="D1913" s="26"/>
      <c r="AA1913" s="141"/>
      <c r="AB1913" s="141"/>
      <c r="AC1913" s="141"/>
      <c r="AD1913" s="141"/>
      <c r="AE1913" s="141"/>
      <c r="AG1913" s="153"/>
      <c r="AN1913" s="141"/>
      <c r="AO1913" s="141"/>
      <c r="AP1913" s="141"/>
      <c r="AQ1913" s="141"/>
      <c r="AR1913" s="141"/>
      <c r="AS1913" s="141"/>
      <c r="AT1913" s="141"/>
      <c r="AU1913" s="141"/>
    </row>
    <row r="1914" spans="3:48" x14ac:dyDescent="0.2">
      <c r="C1914" s="26"/>
      <c r="D1914" s="26"/>
      <c r="AA1914" s="141"/>
      <c r="AB1914" s="141"/>
      <c r="AC1914" s="141"/>
      <c r="AD1914" s="141"/>
      <c r="AE1914" s="141"/>
      <c r="AG1914" s="153"/>
      <c r="AN1914" s="141"/>
      <c r="AO1914" s="141"/>
      <c r="AP1914" s="141"/>
      <c r="AQ1914" s="141"/>
      <c r="AR1914" s="141"/>
      <c r="AS1914" s="141"/>
      <c r="AT1914" s="141"/>
      <c r="AU1914" s="141"/>
    </row>
    <row r="1915" spans="3:48" x14ac:dyDescent="0.2">
      <c r="C1915" s="26"/>
      <c r="D1915" s="26"/>
      <c r="AA1915" s="141"/>
      <c r="AB1915" s="141"/>
      <c r="AC1915" s="141"/>
      <c r="AD1915" s="141"/>
      <c r="AE1915" s="141"/>
      <c r="AG1915" s="153"/>
      <c r="AN1915" s="141"/>
      <c r="AO1915" s="141"/>
      <c r="AP1915" s="141"/>
      <c r="AQ1915" s="141"/>
      <c r="AR1915" s="141"/>
      <c r="AS1915" s="141"/>
      <c r="AT1915" s="141"/>
      <c r="AU1915" s="141"/>
    </row>
    <row r="1916" spans="3:48" x14ac:dyDescent="0.2">
      <c r="C1916" s="26"/>
      <c r="D1916" s="26"/>
      <c r="AA1916" s="141"/>
      <c r="AB1916" s="141"/>
      <c r="AC1916" s="141"/>
      <c r="AD1916" s="141"/>
      <c r="AE1916" s="141"/>
      <c r="AG1916" s="153"/>
      <c r="AN1916" s="141"/>
      <c r="AO1916" s="141"/>
      <c r="AP1916" s="141"/>
      <c r="AQ1916" s="141"/>
      <c r="AR1916" s="141"/>
      <c r="AS1916" s="141"/>
      <c r="AT1916" s="141"/>
      <c r="AU1916" s="141"/>
    </row>
    <row r="1917" spans="3:48" x14ac:dyDescent="0.2">
      <c r="C1917" s="26"/>
      <c r="D1917" s="26"/>
      <c r="AA1917" s="141"/>
      <c r="AB1917" s="141"/>
      <c r="AC1917" s="141"/>
      <c r="AD1917" s="141"/>
      <c r="AE1917" s="141"/>
      <c r="AG1917" s="153"/>
      <c r="AN1917" s="141"/>
      <c r="AO1917" s="141"/>
      <c r="AP1917" s="141"/>
      <c r="AQ1917" s="141"/>
      <c r="AR1917" s="141"/>
      <c r="AS1917" s="141"/>
      <c r="AT1917" s="141"/>
      <c r="AU1917" s="141"/>
    </row>
    <row r="1918" spans="3:48" x14ac:dyDescent="0.2">
      <c r="C1918" s="26"/>
      <c r="D1918" s="26"/>
      <c r="AA1918" s="141"/>
      <c r="AB1918" s="141"/>
      <c r="AC1918" s="141"/>
      <c r="AD1918" s="141"/>
      <c r="AE1918" s="141"/>
      <c r="AG1918" s="153"/>
      <c r="AN1918" s="141"/>
      <c r="AO1918" s="141"/>
      <c r="AP1918" s="141"/>
      <c r="AQ1918" s="141"/>
      <c r="AR1918" s="141"/>
      <c r="AS1918" s="141"/>
      <c r="AT1918" s="141"/>
      <c r="AU1918" s="141"/>
    </row>
    <row r="1919" spans="3:48" x14ac:dyDescent="0.2">
      <c r="C1919" s="26"/>
      <c r="D1919" s="26"/>
      <c r="AA1919" s="141"/>
      <c r="AB1919" s="141"/>
      <c r="AC1919" s="141"/>
      <c r="AD1919" s="141"/>
      <c r="AE1919" s="141"/>
      <c r="AG1919" s="153"/>
      <c r="AN1919" s="141"/>
      <c r="AO1919" s="141"/>
      <c r="AP1919" s="141"/>
      <c r="AQ1919" s="141"/>
      <c r="AR1919" s="141"/>
      <c r="AS1919" s="141"/>
      <c r="AT1919" s="141"/>
      <c r="AU1919" s="141"/>
    </row>
    <row r="1920" spans="3:48" x14ac:dyDescent="0.2">
      <c r="C1920" s="26"/>
      <c r="D1920" s="26"/>
      <c r="AA1920" s="141"/>
      <c r="AB1920" s="141"/>
      <c r="AC1920" s="141"/>
      <c r="AD1920" s="141"/>
      <c r="AE1920" s="141"/>
      <c r="AG1920" s="153"/>
      <c r="AN1920" s="141"/>
      <c r="AO1920" s="141"/>
      <c r="AP1920" s="141"/>
      <c r="AQ1920" s="141"/>
      <c r="AR1920" s="141"/>
      <c r="AS1920" s="141"/>
      <c r="AT1920" s="141"/>
      <c r="AU1920" s="141"/>
    </row>
    <row r="1921" spans="3:47" x14ac:dyDescent="0.2">
      <c r="C1921" s="26"/>
      <c r="D1921" s="26"/>
      <c r="AA1921" s="141"/>
      <c r="AB1921" s="141"/>
      <c r="AC1921" s="141"/>
      <c r="AD1921" s="141"/>
      <c r="AE1921" s="141"/>
      <c r="AG1921" s="153"/>
      <c r="AN1921" s="141"/>
      <c r="AO1921" s="141"/>
      <c r="AP1921" s="141"/>
      <c r="AQ1921" s="141"/>
      <c r="AR1921" s="141"/>
      <c r="AS1921" s="141"/>
      <c r="AT1921" s="141"/>
      <c r="AU1921" s="141"/>
    </row>
    <row r="1922" spans="3:47" x14ac:dyDescent="0.2">
      <c r="C1922" s="26"/>
      <c r="D1922" s="26"/>
      <c r="AA1922" s="141"/>
      <c r="AB1922" s="141"/>
      <c r="AC1922" s="141"/>
      <c r="AD1922" s="141"/>
      <c r="AE1922" s="141"/>
      <c r="AG1922" s="153"/>
      <c r="AN1922" s="141"/>
      <c r="AO1922" s="141"/>
      <c r="AP1922" s="141"/>
      <c r="AQ1922" s="141"/>
      <c r="AR1922" s="141"/>
      <c r="AS1922" s="141"/>
      <c r="AT1922" s="141"/>
      <c r="AU1922" s="141"/>
    </row>
    <row r="1923" spans="3:47" x14ac:dyDescent="0.2">
      <c r="C1923" s="26"/>
      <c r="D1923" s="26"/>
      <c r="AA1923" s="141"/>
      <c r="AB1923" s="141"/>
      <c r="AC1923" s="141"/>
      <c r="AD1923" s="141"/>
      <c r="AE1923" s="141"/>
      <c r="AG1923" s="153"/>
      <c r="AN1923" s="141"/>
      <c r="AO1923" s="141"/>
      <c r="AP1923" s="141"/>
      <c r="AQ1923" s="141"/>
      <c r="AR1923" s="141"/>
      <c r="AS1923" s="141"/>
      <c r="AT1923" s="141"/>
      <c r="AU1923" s="141"/>
    </row>
    <row r="1924" spans="3:47" x14ac:dyDescent="0.2">
      <c r="C1924" s="26"/>
      <c r="D1924" s="26"/>
      <c r="AA1924" s="141"/>
      <c r="AB1924" s="141"/>
      <c r="AC1924" s="141"/>
      <c r="AD1924" s="141"/>
      <c r="AE1924" s="141"/>
      <c r="AG1924" s="153"/>
      <c r="AN1924" s="141"/>
      <c r="AO1924" s="141"/>
      <c r="AP1924" s="141"/>
      <c r="AQ1924" s="141"/>
      <c r="AR1924" s="141"/>
      <c r="AS1924" s="141"/>
      <c r="AT1924" s="141"/>
      <c r="AU1924" s="141"/>
    </row>
    <row r="1925" spans="3:47" x14ac:dyDescent="0.2">
      <c r="C1925" s="26"/>
      <c r="D1925" s="26"/>
      <c r="AA1925" s="141"/>
      <c r="AB1925" s="141"/>
      <c r="AC1925" s="141"/>
      <c r="AD1925" s="141"/>
      <c r="AE1925" s="141"/>
      <c r="AG1925" s="153"/>
      <c r="AN1925" s="141"/>
      <c r="AO1925" s="141"/>
      <c r="AP1925" s="141"/>
      <c r="AQ1925" s="141"/>
      <c r="AR1925" s="141"/>
      <c r="AS1925" s="141"/>
      <c r="AT1925" s="141"/>
      <c r="AU1925" s="141"/>
    </row>
    <row r="1926" spans="3:47" x14ac:dyDescent="0.2">
      <c r="C1926" s="26"/>
      <c r="D1926" s="26"/>
      <c r="AA1926" s="141"/>
      <c r="AB1926" s="141"/>
      <c r="AC1926" s="141"/>
      <c r="AD1926" s="141"/>
      <c r="AE1926" s="141"/>
      <c r="AG1926" s="153"/>
      <c r="AN1926" s="141"/>
      <c r="AO1926" s="141"/>
      <c r="AP1926" s="141"/>
      <c r="AQ1926" s="141"/>
      <c r="AR1926" s="141"/>
      <c r="AS1926" s="141"/>
      <c r="AT1926" s="141"/>
      <c r="AU1926" s="141"/>
    </row>
    <row r="1927" spans="3:47" x14ac:dyDescent="0.2">
      <c r="C1927" s="26"/>
      <c r="D1927" s="26"/>
      <c r="AA1927" s="141"/>
      <c r="AB1927" s="141"/>
      <c r="AC1927" s="141"/>
      <c r="AD1927" s="141"/>
      <c r="AE1927" s="141"/>
      <c r="AG1927" s="153"/>
      <c r="AN1927" s="141"/>
      <c r="AO1927" s="141"/>
      <c r="AP1927" s="141"/>
      <c r="AQ1927" s="141"/>
      <c r="AR1927" s="141"/>
      <c r="AS1927" s="141"/>
      <c r="AT1927" s="141"/>
      <c r="AU1927" s="141"/>
    </row>
    <row r="1928" spans="3:47" x14ac:dyDescent="0.2">
      <c r="C1928" s="26"/>
      <c r="D1928" s="26"/>
      <c r="AA1928" s="141"/>
      <c r="AB1928" s="141"/>
      <c r="AC1928" s="141"/>
      <c r="AD1928" s="141"/>
      <c r="AE1928" s="141"/>
      <c r="AG1928" s="153"/>
      <c r="AN1928" s="141"/>
      <c r="AO1928" s="141"/>
      <c r="AP1928" s="141"/>
      <c r="AQ1928" s="141"/>
      <c r="AR1928" s="141"/>
      <c r="AS1928" s="141"/>
      <c r="AT1928" s="141"/>
      <c r="AU1928" s="141"/>
    </row>
    <row r="1929" spans="3:47" x14ac:dyDescent="0.2">
      <c r="C1929" s="26"/>
      <c r="D1929" s="26"/>
      <c r="AA1929" s="141"/>
      <c r="AB1929" s="141"/>
      <c r="AC1929" s="141"/>
      <c r="AD1929" s="141"/>
      <c r="AE1929" s="141"/>
      <c r="AG1929" s="153"/>
      <c r="AN1929" s="141"/>
      <c r="AO1929" s="141"/>
      <c r="AP1929" s="141"/>
      <c r="AQ1929" s="141"/>
      <c r="AR1929" s="141"/>
      <c r="AS1929" s="141"/>
      <c r="AT1929" s="141"/>
      <c r="AU1929" s="141"/>
    </row>
    <row r="1930" spans="3:47" x14ac:dyDescent="0.2">
      <c r="C1930" s="26"/>
      <c r="D1930" s="26"/>
      <c r="AA1930" s="141"/>
      <c r="AB1930" s="141"/>
      <c r="AC1930" s="141"/>
      <c r="AD1930" s="141"/>
      <c r="AE1930" s="141"/>
      <c r="AG1930" s="153"/>
      <c r="AN1930" s="141"/>
      <c r="AO1930" s="141"/>
      <c r="AP1930" s="141"/>
      <c r="AQ1930" s="141"/>
      <c r="AR1930" s="141"/>
      <c r="AS1930" s="141"/>
      <c r="AT1930" s="141"/>
      <c r="AU1930" s="141"/>
    </row>
    <row r="1931" spans="3:47" x14ac:dyDescent="0.2">
      <c r="C1931" s="26"/>
      <c r="D1931" s="26"/>
      <c r="AA1931" s="141"/>
      <c r="AB1931" s="141"/>
      <c r="AC1931" s="141"/>
      <c r="AD1931" s="141"/>
      <c r="AE1931" s="141"/>
      <c r="AG1931" s="153"/>
      <c r="AN1931" s="141"/>
      <c r="AO1931" s="141"/>
      <c r="AP1931" s="141"/>
      <c r="AQ1931" s="141"/>
      <c r="AR1931" s="141"/>
      <c r="AS1931" s="141"/>
      <c r="AT1931" s="141"/>
      <c r="AU1931" s="141"/>
    </row>
    <row r="1932" spans="3:47" x14ac:dyDescent="0.2">
      <c r="C1932" s="26"/>
      <c r="D1932" s="26"/>
      <c r="AA1932" s="141"/>
      <c r="AB1932" s="141"/>
      <c r="AC1932" s="141"/>
      <c r="AD1932" s="141"/>
      <c r="AE1932" s="141"/>
      <c r="AG1932" s="153"/>
      <c r="AN1932" s="141"/>
      <c r="AO1932" s="141"/>
      <c r="AP1932" s="141"/>
      <c r="AQ1932" s="141"/>
      <c r="AR1932" s="141"/>
      <c r="AS1932" s="141"/>
      <c r="AT1932" s="141"/>
      <c r="AU1932" s="141"/>
    </row>
    <row r="1933" spans="3:47" x14ac:dyDescent="0.2">
      <c r="C1933" s="26"/>
      <c r="D1933" s="26"/>
      <c r="AA1933" s="141"/>
      <c r="AB1933" s="141"/>
      <c r="AC1933" s="141"/>
      <c r="AD1933" s="141"/>
      <c r="AE1933" s="141"/>
      <c r="AG1933" s="153"/>
      <c r="AN1933" s="141"/>
      <c r="AO1933" s="141"/>
      <c r="AP1933" s="141"/>
      <c r="AQ1933" s="141"/>
      <c r="AR1933" s="141"/>
      <c r="AS1933" s="141"/>
      <c r="AT1933" s="141"/>
      <c r="AU1933" s="141"/>
    </row>
    <row r="1934" spans="3:47" x14ac:dyDescent="0.2">
      <c r="C1934" s="26"/>
      <c r="D1934" s="26"/>
      <c r="AA1934" s="141"/>
      <c r="AB1934" s="141"/>
      <c r="AC1934" s="141"/>
      <c r="AD1934" s="141"/>
      <c r="AE1934" s="141"/>
      <c r="AG1934" s="153"/>
      <c r="AN1934" s="141"/>
      <c r="AO1934" s="141"/>
      <c r="AP1934" s="141"/>
      <c r="AQ1934" s="141"/>
      <c r="AR1934" s="141"/>
      <c r="AS1934" s="141"/>
      <c r="AT1934" s="141"/>
      <c r="AU1934" s="141"/>
    </row>
    <row r="1935" spans="3:47" x14ac:dyDescent="0.2">
      <c r="C1935" s="26"/>
      <c r="D1935" s="26"/>
      <c r="AA1935" s="141"/>
      <c r="AB1935" s="141"/>
      <c r="AC1935" s="141"/>
      <c r="AD1935" s="141"/>
      <c r="AE1935" s="141"/>
      <c r="AG1935" s="153"/>
      <c r="AN1935" s="141"/>
      <c r="AO1935" s="141"/>
      <c r="AP1935" s="141"/>
      <c r="AQ1935" s="141"/>
      <c r="AR1935" s="141"/>
      <c r="AS1935" s="141"/>
      <c r="AT1935" s="141"/>
      <c r="AU1935" s="141"/>
    </row>
    <row r="1936" spans="3:47" x14ac:dyDescent="0.2">
      <c r="C1936" s="26"/>
      <c r="D1936" s="26"/>
      <c r="AA1936" s="141"/>
      <c r="AB1936" s="141"/>
      <c r="AC1936" s="141"/>
      <c r="AD1936" s="141"/>
      <c r="AE1936" s="141"/>
      <c r="AG1936" s="153"/>
      <c r="AN1936" s="141"/>
      <c r="AO1936" s="141"/>
      <c r="AP1936" s="141"/>
      <c r="AQ1936" s="141"/>
      <c r="AR1936" s="141"/>
      <c r="AS1936" s="141"/>
      <c r="AT1936" s="141"/>
      <c r="AU1936" s="141"/>
    </row>
    <row r="1937" spans="3:47" x14ac:dyDescent="0.2">
      <c r="C1937" s="26"/>
      <c r="D1937" s="26"/>
      <c r="AA1937" s="141"/>
      <c r="AB1937" s="141"/>
      <c r="AC1937" s="141"/>
      <c r="AD1937" s="141"/>
      <c r="AE1937" s="141"/>
      <c r="AG1937" s="153"/>
      <c r="AN1937" s="141"/>
      <c r="AO1937" s="141"/>
      <c r="AP1937" s="141"/>
      <c r="AQ1937" s="141"/>
      <c r="AR1937" s="141"/>
      <c r="AS1937" s="141"/>
      <c r="AT1937" s="141"/>
      <c r="AU1937" s="141"/>
    </row>
    <row r="1938" spans="3:47" x14ac:dyDescent="0.2">
      <c r="C1938" s="26"/>
      <c r="D1938" s="26"/>
      <c r="AA1938" s="141"/>
      <c r="AB1938" s="141"/>
      <c r="AC1938" s="141"/>
      <c r="AD1938" s="141"/>
      <c r="AE1938" s="141"/>
      <c r="AG1938" s="153"/>
      <c r="AN1938" s="141"/>
      <c r="AO1938" s="141"/>
      <c r="AP1938" s="141"/>
      <c r="AQ1938" s="141"/>
      <c r="AR1938" s="141"/>
      <c r="AS1938" s="141"/>
      <c r="AT1938" s="141"/>
      <c r="AU1938" s="141"/>
    </row>
    <row r="1939" spans="3:47" x14ac:dyDescent="0.2">
      <c r="C1939" s="26"/>
      <c r="D1939" s="26"/>
      <c r="AA1939" s="141"/>
      <c r="AB1939" s="141"/>
      <c r="AC1939" s="141"/>
      <c r="AD1939" s="141"/>
      <c r="AE1939" s="141"/>
      <c r="AG1939" s="153"/>
      <c r="AN1939" s="141"/>
      <c r="AO1939" s="141"/>
      <c r="AP1939" s="141"/>
      <c r="AQ1939" s="141"/>
      <c r="AR1939" s="141"/>
      <c r="AS1939" s="141"/>
      <c r="AT1939" s="141"/>
      <c r="AU1939" s="141"/>
    </row>
    <row r="1940" spans="3:47" x14ac:dyDescent="0.2">
      <c r="C1940" s="26"/>
      <c r="D1940" s="26"/>
      <c r="AA1940" s="141"/>
      <c r="AB1940" s="141"/>
      <c r="AC1940" s="141"/>
      <c r="AD1940" s="141"/>
      <c r="AE1940" s="141"/>
      <c r="AG1940" s="153"/>
      <c r="AN1940" s="141"/>
      <c r="AO1940" s="141"/>
      <c r="AP1940" s="141"/>
      <c r="AQ1940" s="141"/>
      <c r="AR1940" s="141"/>
      <c r="AS1940" s="141"/>
      <c r="AT1940" s="141"/>
      <c r="AU1940" s="141"/>
    </row>
    <row r="1941" spans="3:47" x14ac:dyDescent="0.2">
      <c r="C1941" s="26"/>
      <c r="D1941" s="26"/>
      <c r="AA1941" s="141"/>
      <c r="AB1941" s="141"/>
      <c r="AC1941" s="141"/>
      <c r="AD1941" s="141"/>
      <c r="AE1941" s="141"/>
      <c r="AG1941" s="153"/>
      <c r="AN1941" s="141"/>
      <c r="AO1941" s="141"/>
      <c r="AP1941" s="141"/>
      <c r="AQ1941" s="141"/>
      <c r="AR1941" s="141"/>
      <c r="AS1941" s="141"/>
      <c r="AT1941" s="141"/>
      <c r="AU1941" s="141"/>
    </row>
    <row r="1942" spans="3:47" x14ac:dyDescent="0.2">
      <c r="C1942" s="26"/>
      <c r="D1942" s="26"/>
      <c r="AA1942" s="141"/>
      <c r="AB1942" s="141"/>
      <c r="AC1942" s="141"/>
      <c r="AD1942" s="141"/>
      <c r="AE1942" s="141"/>
      <c r="AG1942" s="153"/>
      <c r="AN1942" s="141"/>
      <c r="AO1942" s="141"/>
      <c r="AP1942" s="141"/>
      <c r="AQ1942" s="141"/>
      <c r="AR1942" s="141"/>
      <c r="AS1942" s="141"/>
      <c r="AT1942" s="141"/>
      <c r="AU1942" s="141"/>
    </row>
    <row r="1943" spans="3:47" x14ac:dyDescent="0.2">
      <c r="C1943" s="26"/>
      <c r="D1943" s="26"/>
      <c r="AA1943" s="141"/>
      <c r="AB1943" s="141"/>
      <c r="AC1943" s="141"/>
      <c r="AD1943" s="141"/>
      <c r="AE1943" s="141"/>
      <c r="AG1943" s="153"/>
      <c r="AN1943" s="141"/>
      <c r="AO1943" s="141"/>
      <c r="AP1943" s="141"/>
      <c r="AQ1943" s="141"/>
      <c r="AR1943" s="141"/>
      <c r="AS1943" s="141"/>
      <c r="AT1943" s="141"/>
      <c r="AU1943" s="141"/>
    </row>
    <row r="1944" spans="3:47" x14ac:dyDescent="0.2">
      <c r="C1944" s="26"/>
      <c r="D1944" s="26"/>
      <c r="AA1944" s="141"/>
      <c r="AB1944" s="141"/>
      <c r="AC1944" s="141"/>
      <c r="AD1944" s="141"/>
      <c r="AE1944" s="141"/>
      <c r="AG1944" s="153"/>
      <c r="AN1944" s="141"/>
      <c r="AO1944" s="141"/>
      <c r="AP1944" s="141"/>
      <c r="AQ1944" s="141"/>
      <c r="AR1944" s="141"/>
      <c r="AS1944" s="141"/>
      <c r="AT1944" s="141"/>
      <c r="AU1944" s="141"/>
    </row>
    <row r="1945" spans="3:47" x14ac:dyDescent="0.2">
      <c r="C1945" s="26"/>
      <c r="D1945" s="26"/>
      <c r="AA1945" s="141"/>
      <c r="AB1945" s="141"/>
      <c r="AC1945" s="141"/>
      <c r="AD1945" s="141"/>
      <c r="AE1945" s="141"/>
      <c r="AG1945" s="153"/>
      <c r="AN1945" s="141"/>
      <c r="AO1945" s="141"/>
      <c r="AP1945" s="141"/>
      <c r="AQ1945" s="141"/>
      <c r="AR1945" s="141"/>
      <c r="AS1945" s="141"/>
      <c r="AT1945" s="141"/>
      <c r="AU1945" s="141"/>
    </row>
    <row r="1946" spans="3:47" x14ac:dyDescent="0.2">
      <c r="C1946" s="26"/>
      <c r="D1946" s="26"/>
      <c r="AA1946" s="141"/>
      <c r="AB1946" s="141"/>
      <c r="AC1946" s="141"/>
      <c r="AD1946" s="141"/>
      <c r="AE1946" s="141"/>
      <c r="AG1946" s="153"/>
      <c r="AN1946" s="141"/>
      <c r="AO1946" s="141"/>
      <c r="AP1946" s="141"/>
      <c r="AQ1946" s="141"/>
      <c r="AR1946" s="141"/>
      <c r="AS1946" s="141"/>
      <c r="AT1946" s="141"/>
      <c r="AU1946" s="141"/>
    </row>
    <row r="1947" spans="3:47" x14ac:dyDescent="0.2">
      <c r="C1947" s="26"/>
      <c r="D1947" s="26"/>
      <c r="AA1947" s="141"/>
      <c r="AB1947" s="141"/>
      <c r="AC1947" s="141"/>
      <c r="AD1947" s="141"/>
      <c r="AE1947" s="141"/>
      <c r="AG1947" s="153"/>
      <c r="AN1947" s="141"/>
      <c r="AO1947" s="141"/>
      <c r="AP1947" s="141"/>
      <c r="AQ1947" s="141"/>
      <c r="AR1947" s="141"/>
      <c r="AS1947" s="141"/>
      <c r="AT1947" s="141"/>
      <c r="AU1947" s="141"/>
    </row>
    <row r="1948" spans="3:47" x14ac:dyDescent="0.2">
      <c r="C1948" s="26"/>
      <c r="D1948" s="26"/>
      <c r="AA1948" s="141"/>
      <c r="AB1948" s="141"/>
      <c r="AC1948" s="141"/>
      <c r="AD1948" s="141"/>
      <c r="AE1948" s="141"/>
      <c r="AG1948" s="153"/>
      <c r="AN1948" s="141"/>
      <c r="AO1948" s="141"/>
      <c r="AP1948" s="141"/>
      <c r="AQ1948" s="141"/>
      <c r="AR1948" s="141"/>
      <c r="AS1948" s="141"/>
      <c r="AT1948" s="141"/>
      <c r="AU1948" s="141"/>
    </row>
    <row r="1949" spans="3:47" x14ac:dyDescent="0.2">
      <c r="C1949" s="26"/>
      <c r="D1949" s="26"/>
      <c r="AA1949" s="141"/>
      <c r="AB1949" s="141"/>
      <c r="AC1949" s="141"/>
      <c r="AD1949" s="141"/>
      <c r="AE1949" s="141"/>
      <c r="AG1949" s="153"/>
      <c r="AN1949" s="141"/>
      <c r="AO1949" s="141"/>
      <c r="AP1949" s="141"/>
      <c r="AQ1949" s="141"/>
      <c r="AR1949" s="141"/>
      <c r="AS1949" s="141"/>
      <c r="AT1949" s="141"/>
      <c r="AU1949" s="141"/>
    </row>
    <row r="1950" spans="3:47" x14ac:dyDescent="0.2">
      <c r="C1950" s="26"/>
      <c r="D1950" s="26"/>
      <c r="AA1950" s="141"/>
      <c r="AB1950" s="141"/>
      <c r="AC1950" s="141"/>
      <c r="AD1950" s="141"/>
      <c r="AE1950" s="141"/>
      <c r="AG1950" s="153"/>
      <c r="AN1950" s="141"/>
      <c r="AO1950" s="141"/>
      <c r="AP1950" s="141"/>
      <c r="AQ1950" s="141"/>
      <c r="AR1950" s="141"/>
      <c r="AS1950" s="141"/>
      <c r="AT1950" s="141"/>
      <c r="AU1950" s="141"/>
    </row>
    <row r="1951" spans="3:47" x14ac:dyDescent="0.2">
      <c r="C1951" s="26"/>
      <c r="D1951" s="26"/>
      <c r="AA1951" s="141"/>
      <c r="AB1951" s="141"/>
      <c r="AC1951" s="141"/>
      <c r="AD1951" s="141"/>
      <c r="AE1951" s="141"/>
      <c r="AG1951" s="153"/>
      <c r="AN1951" s="141"/>
      <c r="AO1951" s="141"/>
      <c r="AP1951" s="141"/>
      <c r="AQ1951" s="141"/>
      <c r="AR1951" s="141"/>
      <c r="AS1951" s="141"/>
      <c r="AT1951" s="141"/>
      <c r="AU1951" s="141"/>
    </row>
    <row r="1952" spans="3:47" x14ac:dyDescent="0.2">
      <c r="C1952" s="26"/>
      <c r="D1952" s="26"/>
      <c r="AA1952" s="141"/>
      <c r="AB1952" s="141"/>
      <c r="AC1952" s="141"/>
      <c r="AD1952" s="141"/>
      <c r="AE1952" s="141"/>
      <c r="AG1952" s="153"/>
      <c r="AN1952" s="141"/>
      <c r="AO1952" s="141"/>
      <c r="AP1952" s="141"/>
      <c r="AQ1952" s="141"/>
      <c r="AR1952" s="141"/>
      <c r="AS1952" s="141"/>
      <c r="AT1952" s="141"/>
      <c r="AU1952" s="141"/>
    </row>
    <row r="1953" spans="3:47" x14ac:dyDescent="0.2">
      <c r="C1953" s="26"/>
      <c r="D1953" s="26"/>
      <c r="AA1953" s="141"/>
      <c r="AB1953" s="141"/>
      <c r="AC1953" s="141"/>
      <c r="AD1953" s="141"/>
      <c r="AE1953" s="141"/>
      <c r="AG1953" s="153"/>
      <c r="AN1953" s="141"/>
      <c r="AO1953" s="141"/>
      <c r="AP1953" s="141"/>
      <c r="AQ1953" s="141"/>
      <c r="AR1953" s="141"/>
      <c r="AS1953" s="141"/>
      <c r="AT1953" s="141"/>
      <c r="AU1953" s="141"/>
    </row>
    <row r="1954" spans="3:47" x14ac:dyDescent="0.2">
      <c r="C1954" s="26"/>
      <c r="D1954" s="26"/>
      <c r="AA1954" s="141"/>
      <c r="AB1954" s="141"/>
      <c r="AC1954" s="141"/>
      <c r="AD1954" s="141"/>
      <c r="AE1954" s="141"/>
      <c r="AG1954" s="153"/>
      <c r="AN1954" s="141"/>
      <c r="AO1954" s="141"/>
      <c r="AP1954" s="141"/>
      <c r="AQ1954" s="141"/>
      <c r="AR1954" s="141"/>
      <c r="AS1954" s="141"/>
      <c r="AT1954" s="141"/>
      <c r="AU1954" s="141"/>
    </row>
    <row r="1955" spans="3:47" x14ac:dyDescent="0.2">
      <c r="C1955" s="26"/>
      <c r="D1955" s="26"/>
      <c r="AA1955" s="141"/>
      <c r="AB1955" s="141"/>
      <c r="AC1955" s="141"/>
      <c r="AD1955" s="141"/>
      <c r="AE1955" s="141"/>
      <c r="AG1955" s="153"/>
      <c r="AN1955" s="141"/>
      <c r="AO1955" s="141"/>
      <c r="AP1955" s="141"/>
      <c r="AQ1955" s="141"/>
      <c r="AR1955" s="141"/>
      <c r="AS1955" s="141"/>
      <c r="AT1955" s="141"/>
      <c r="AU1955" s="141"/>
    </row>
    <row r="1956" spans="3:47" x14ac:dyDescent="0.2">
      <c r="C1956" s="26"/>
      <c r="D1956" s="26"/>
      <c r="AA1956" s="141"/>
      <c r="AB1956" s="141"/>
      <c r="AC1956" s="141"/>
      <c r="AD1956" s="141"/>
      <c r="AE1956" s="141"/>
      <c r="AG1956" s="153"/>
      <c r="AN1956" s="141"/>
      <c r="AO1956" s="141"/>
      <c r="AP1956" s="141"/>
      <c r="AQ1956" s="141"/>
      <c r="AR1956" s="141"/>
      <c r="AS1956" s="141"/>
      <c r="AT1956" s="141"/>
      <c r="AU1956" s="141"/>
    </row>
    <row r="1957" spans="3:47" x14ac:dyDescent="0.2">
      <c r="C1957" s="26"/>
      <c r="D1957" s="26"/>
      <c r="AA1957" s="141"/>
      <c r="AB1957" s="141"/>
      <c r="AC1957" s="141"/>
      <c r="AD1957" s="141"/>
      <c r="AE1957" s="141"/>
      <c r="AG1957" s="153"/>
      <c r="AN1957" s="141"/>
      <c r="AO1957" s="141"/>
      <c r="AP1957" s="141"/>
      <c r="AQ1957" s="141"/>
      <c r="AR1957" s="141"/>
      <c r="AS1957" s="141"/>
      <c r="AT1957" s="141"/>
      <c r="AU1957" s="141"/>
    </row>
    <row r="1958" spans="3:47" x14ac:dyDescent="0.2">
      <c r="C1958" s="26"/>
      <c r="D1958" s="26"/>
      <c r="AA1958" s="141"/>
      <c r="AB1958" s="141"/>
      <c r="AC1958" s="141"/>
      <c r="AD1958" s="141"/>
      <c r="AE1958" s="141"/>
      <c r="AG1958" s="153"/>
      <c r="AN1958" s="141"/>
      <c r="AO1958" s="141"/>
      <c r="AP1958" s="141"/>
      <c r="AQ1958" s="141"/>
      <c r="AR1958" s="141"/>
      <c r="AS1958" s="141"/>
      <c r="AT1958" s="141"/>
      <c r="AU1958" s="141"/>
    </row>
    <row r="1959" spans="3:47" x14ac:dyDescent="0.2">
      <c r="C1959" s="26"/>
      <c r="D1959" s="26"/>
      <c r="AA1959" s="141"/>
      <c r="AB1959" s="141"/>
      <c r="AC1959" s="141"/>
      <c r="AD1959" s="141"/>
      <c r="AE1959" s="141"/>
      <c r="AG1959" s="153"/>
      <c r="AN1959" s="141"/>
      <c r="AO1959" s="141"/>
      <c r="AP1959" s="141"/>
      <c r="AQ1959" s="141"/>
      <c r="AR1959" s="141"/>
      <c r="AS1959" s="141"/>
      <c r="AT1959" s="141"/>
      <c r="AU1959" s="141"/>
    </row>
    <row r="1960" spans="3:47" x14ac:dyDescent="0.2">
      <c r="C1960" s="26"/>
      <c r="D1960" s="26"/>
      <c r="AA1960" s="141"/>
      <c r="AB1960" s="141"/>
      <c r="AC1960" s="141"/>
      <c r="AD1960" s="141"/>
      <c r="AE1960" s="141"/>
      <c r="AG1960" s="153"/>
      <c r="AN1960" s="141"/>
      <c r="AO1960" s="141"/>
      <c r="AP1960" s="141"/>
      <c r="AQ1960" s="141"/>
      <c r="AR1960" s="141"/>
      <c r="AS1960" s="141"/>
      <c r="AT1960" s="141"/>
      <c r="AU1960" s="141"/>
    </row>
    <row r="1961" spans="3:47" x14ac:dyDescent="0.2">
      <c r="C1961" s="26"/>
      <c r="D1961" s="26"/>
      <c r="AA1961" s="141"/>
      <c r="AB1961" s="141"/>
      <c r="AC1961" s="141"/>
      <c r="AD1961" s="141"/>
      <c r="AE1961" s="141"/>
      <c r="AG1961" s="153"/>
      <c r="AN1961" s="141"/>
      <c r="AO1961" s="141"/>
      <c r="AP1961" s="141"/>
      <c r="AQ1961" s="141"/>
      <c r="AR1961" s="141"/>
      <c r="AS1961" s="141"/>
      <c r="AT1961" s="141"/>
      <c r="AU1961" s="141"/>
    </row>
    <row r="1962" spans="3:47" x14ac:dyDescent="0.2">
      <c r="C1962" s="26"/>
      <c r="D1962" s="26"/>
      <c r="AA1962" s="141"/>
      <c r="AB1962" s="141"/>
      <c r="AC1962" s="141"/>
      <c r="AD1962" s="141"/>
      <c r="AE1962" s="141"/>
      <c r="AG1962" s="153"/>
      <c r="AN1962" s="141"/>
      <c r="AO1962" s="141"/>
      <c r="AP1962" s="141"/>
      <c r="AQ1962" s="141"/>
      <c r="AR1962" s="141"/>
      <c r="AS1962" s="141"/>
      <c r="AT1962" s="141"/>
      <c r="AU1962" s="141"/>
    </row>
    <row r="1963" spans="3:47" x14ac:dyDescent="0.2">
      <c r="C1963" s="26"/>
      <c r="D1963" s="26"/>
      <c r="AA1963" s="141"/>
      <c r="AB1963" s="141"/>
      <c r="AC1963" s="141"/>
      <c r="AD1963" s="141"/>
      <c r="AE1963" s="141"/>
      <c r="AG1963" s="153"/>
      <c r="AN1963" s="141"/>
      <c r="AO1963" s="141"/>
      <c r="AP1963" s="141"/>
      <c r="AQ1963" s="141"/>
      <c r="AR1963" s="141"/>
      <c r="AS1963" s="141"/>
      <c r="AT1963" s="141"/>
      <c r="AU1963" s="141"/>
    </row>
    <row r="1964" spans="3:47" x14ac:dyDescent="0.2">
      <c r="C1964" s="26"/>
      <c r="D1964" s="26"/>
      <c r="AA1964" s="141"/>
      <c r="AB1964" s="141"/>
      <c r="AC1964" s="141"/>
      <c r="AD1964" s="141"/>
      <c r="AE1964" s="141"/>
      <c r="AG1964" s="153"/>
      <c r="AN1964" s="141"/>
      <c r="AO1964" s="141"/>
      <c r="AP1964" s="141"/>
      <c r="AQ1964" s="141"/>
      <c r="AR1964" s="141"/>
      <c r="AS1964" s="141"/>
      <c r="AT1964" s="141"/>
      <c r="AU1964" s="141"/>
    </row>
    <row r="1965" spans="3:47" x14ac:dyDescent="0.2">
      <c r="C1965" s="26"/>
      <c r="D1965" s="26"/>
      <c r="AA1965" s="141"/>
      <c r="AB1965" s="141"/>
      <c r="AC1965" s="141"/>
      <c r="AD1965" s="141"/>
      <c r="AE1965" s="141"/>
      <c r="AG1965" s="153"/>
      <c r="AN1965" s="141"/>
      <c r="AO1965" s="141"/>
      <c r="AP1965" s="141"/>
      <c r="AQ1965" s="141"/>
      <c r="AR1965" s="141"/>
      <c r="AS1965" s="141"/>
      <c r="AT1965" s="141"/>
      <c r="AU1965" s="141"/>
    </row>
    <row r="1966" spans="3:47" x14ac:dyDescent="0.2">
      <c r="C1966" s="26"/>
      <c r="D1966" s="26"/>
      <c r="AA1966" s="141"/>
      <c r="AB1966" s="141"/>
      <c r="AC1966" s="141"/>
      <c r="AD1966" s="141"/>
      <c r="AE1966" s="141"/>
      <c r="AG1966" s="153"/>
      <c r="AN1966" s="141"/>
      <c r="AO1966" s="141"/>
      <c r="AP1966" s="141"/>
      <c r="AQ1966" s="141"/>
      <c r="AR1966" s="141"/>
      <c r="AS1966" s="141"/>
      <c r="AT1966" s="141"/>
      <c r="AU1966" s="141"/>
    </row>
    <row r="1967" spans="3:47" x14ac:dyDescent="0.2">
      <c r="C1967" s="26"/>
      <c r="D1967" s="26"/>
      <c r="AA1967" s="141"/>
      <c r="AB1967" s="141"/>
      <c r="AC1967" s="141"/>
      <c r="AD1967" s="141"/>
      <c r="AE1967" s="141"/>
      <c r="AG1967" s="153"/>
      <c r="AN1967" s="141"/>
      <c r="AO1967" s="141"/>
      <c r="AP1967" s="141"/>
      <c r="AQ1967" s="141"/>
      <c r="AR1967" s="141"/>
      <c r="AS1967" s="141"/>
      <c r="AT1967" s="141"/>
      <c r="AU1967" s="141"/>
    </row>
    <row r="1968" spans="3:47" x14ac:dyDescent="0.2">
      <c r="C1968" s="26"/>
      <c r="D1968" s="26"/>
      <c r="AA1968" s="141"/>
      <c r="AB1968" s="141"/>
      <c r="AC1968" s="141"/>
      <c r="AD1968" s="141"/>
      <c r="AE1968" s="141"/>
      <c r="AG1968" s="153"/>
      <c r="AN1968" s="141"/>
      <c r="AO1968" s="141"/>
      <c r="AP1968" s="141"/>
      <c r="AQ1968" s="141"/>
      <c r="AR1968" s="141"/>
      <c r="AS1968" s="141"/>
      <c r="AT1968" s="141"/>
      <c r="AU1968" s="141"/>
    </row>
    <row r="1969" spans="3:47" x14ac:dyDescent="0.2">
      <c r="C1969" s="26"/>
      <c r="D1969" s="26"/>
      <c r="AA1969" s="141"/>
      <c r="AB1969" s="141"/>
      <c r="AC1969" s="141"/>
      <c r="AD1969" s="141"/>
      <c r="AE1969" s="141"/>
      <c r="AG1969" s="153"/>
      <c r="AN1969" s="141"/>
      <c r="AO1969" s="141"/>
      <c r="AP1969" s="141"/>
      <c r="AQ1969" s="141"/>
      <c r="AR1969" s="141"/>
      <c r="AS1969" s="141"/>
      <c r="AT1969" s="141"/>
      <c r="AU1969" s="141"/>
    </row>
    <row r="1970" spans="3:47" x14ac:dyDescent="0.2">
      <c r="C1970" s="26"/>
      <c r="D1970" s="26"/>
      <c r="AA1970" s="141"/>
      <c r="AB1970" s="141"/>
      <c r="AC1970" s="141"/>
      <c r="AD1970" s="141"/>
      <c r="AE1970" s="141"/>
      <c r="AG1970" s="153"/>
      <c r="AN1970" s="141"/>
      <c r="AO1970" s="141"/>
      <c r="AP1970" s="141"/>
      <c r="AQ1970" s="141"/>
      <c r="AR1970" s="141"/>
      <c r="AS1970" s="141"/>
      <c r="AT1970" s="141"/>
      <c r="AU1970" s="141"/>
    </row>
    <row r="1971" spans="3:47" x14ac:dyDescent="0.2">
      <c r="C1971" s="26"/>
      <c r="D1971" s="26"/>
      <c r="AA1971" s="141"/>
      <c r="AB1971" s="141"/>
      <c r="AC1971" s="141"/>
      <c r="AD1971" s="141"/>
      <c r="AE1971" s="141"/>
      <c r="AG1971" s="153"/>
      <c r="AN1971" s="141"/>
      <c r="AO1971" s="141"/>
      <c r="AP1971" s="141"/>
      <c r="AQ1971" s="141"/>
      <c r="AR1971" s="141"/>
      <c r="AS1971" s="141"/>
      <c r="AT1971" s="141"/>
      <c r="AU1971" s="141"/>
    </row>
    <row r="1972" spans="3:47" x14ac:dyDescent="0.2">
      <c r="C1972" s="26"/>
      <c r="D1972" s="26"/>
      <c r="AA1972" s="141"/>
      <c r="AB1972" s="141"/>
      <c r="AC1972" s="141"/>
      <c r="AD1972" s="141"/>
      <c r="AE1972" s="141"/>
      <c r="AG1972" s="153"/>
      <c r="AN1972" s="141"/>
      <c r="AO1972" s="141"/>
      <c r="AP1972" s="141"/>
      <c r="AQ1972" s="141"/>
      <c r="AR1972" s="141"/>
      <c r="AS1972" s="141"/>
      <c r="AT1972" s="141"/>
      <c r="AU1972" s="141"/>
    </row>
    <row r="1973" spans="3:47" x14ac:dyDescent="0.2">
      <c r="C1973" s="26"/>
      <c r="D1973" s="26"/>
      <c r="AA1973" s="141"/>
      <c r="AB1973" s="141"/>
      <c r="AC1973" s="141"/>
      <c r="AD1973" s="141"/>
      <c r="AE1973" s="141"/>
      <c r="AG1973" s="153"/>
      <c r="AN1973" s="141"/>
      <c r="AO1973" s="141"/>
      <c r="AP1973" s="141"/>
      <c r="AQ1973" s="141"/>
      <c r="AR1973" s="141"/>
      <c r="AS1973" s="141"/>
      <c r="AT1973" s="141"/>
      <c r="AU1973" s="141"/>
    </row>
    <row r="1974" spans="3:47" x14ac:dyDescent="0.2">
      <c r="C1974" s="26"/>
      <c r="D1974" s="26"/>
      <c r="AA1974" s="141"/>
      <c r="AB1974" s="141"/>
      <c r="AC1974" s="141"/>
      <c r="AD1974" s="141"/>
      <c r="AE1974" s="141"/>
      <c r="AG1974" s="153"/>
      <c r="AN1974" s="141"/>
      <c r="AO1974" s="141"/>
      <c r="AP1974" s="141"/>
      <c r="AQ1974" s="141"/>
      <c r="AR1974" s="141"/>
      <c r="AS1974" s="141"/>
      <c r="AT1974" s="141"/>
      <c r="AU1974" s="141"/>
    </row>
    <row r="1975" spans="3:47" x14ac:dyDescent="0.2">
      <c r="C1975" s="26"/>
      <c r="D1975" s="26"/>
      <c r="AA1975" s="141"/>
      <c r="AB1975" s="141"/>
      <c r="AC1975" s="141"/>
      <c r="AD1975" s="141"/>
      <c r="AE1975" s="141"/>
      <c r="AG1975" s="153"/>
      <c r="AN1975" s="141"/>
      <c r="AO1975" s="141"/>
      <c r="AP1975" s="141"/>
      <c r="AQ1975" s="141"/>
      <c r="AR1975" s="141"/>
      <c r="AS1975" s="141"/>
      <c r="AT1975" s="141"/>
      <c r="AU1975" s="141"/>
    </row>
    <row r="1976" spans="3:47" x14ac:dyDescent="0.2">
      <c r="C1976" s="26"/>
      <c r="D1976" s="26"/>
      <c r="AA1976" s="141"/>
      <c r="AB1976" s="141"/>
      <c r="AC1976" s="141"/>
      <c r="AD1976" s="141"/>
      <c r="AE1976" s="141"/>
      <c r="AG1976" s="153"/>
      <c r="AN1976" s="141"/>
      <c r="AO1976" s="141"/>
      <c r="AP1976" s="141"/>
      <c r="AQ1976" s="141"/>
      <c r="AR1976" s="141"/>
      <c r="AS1976" s="141"/>
      <c r="AT1976" s="141"/>
      <c r="AU1976" s="141"/>
    </row>
    <row r="1977" spans="3:47" x14ac:dyDescent="0.2">
      <c r="C1977" s="26"/>
      <c r="D1977" s="26"/>
      <c r="AA1977" s="141"/>
      <c r="AB1977" s="141"/>
      <c r="AC1977" s="141"/>
      <c r="AD1977" s="141"/>
      <c r="AE1977" s="141"/>
      <c r="AG1977" s="153"/>
      <c r="AN1977" s="141"/>
      <c r="AO1977" s="141"/>
      <c r="AP1977" s="141"/>
      <c r="AQ1977" s="141"/>
      <c r="AR1977" s="141"/>
      <c r="AS1977" s="141"/>
      <c r="AT1977" s="141"/>
      <c r="AU1977" s="141"/>
    </row>
    <row r="1978" spans="3:47" x14ac:dyDescent="0.2">
      <c r="C1978" s="26"/>
      <c r="D1978" s="26"/>
      <c r="AA1978" s="141"/>
      <c r="AB1978" s="141"/>
      <c r="AC1978" s="141"/>
      <c r="AD1978" s="141"/>
      <c r="AE1978" s="141"/>
      <c r="AG1978" s="153"/>
      <c r="AN1978" s="141"/>
      <c r="AO1978" s="141"/>
      <c r="AP1978" s="141"/>
      <c r="AQ1978" s="141"/>
      <c r="AR1978" s="141"/>
      <c r="AS1978" s="141"/>
      <c r="AT1978" s="141"/>
      <c r="AU1978" s="141"/>
    </row>
    <row r="1979" spans="3:47" x14ac:dyDescent="0.2">
      <c r="C1979" s="26"/>
      <c r="D1979" s="26"/>
      <c r="AA1979" s="141"/>
      <c r="AB1979" s="141"/>
      <c r="AC1979" s="141"/>
      <c r="AD1979" s="141"/>
      <c r="AE1979" s="141"/>
      <c r="AG1979" s="153"/>
      <c r="AN1979" s="141"/>
      <c r="AO1979" s="141"/>
      <c r="AP1979" s="141"/>
      <c r="AQ1979" s="141"/>
      <c r="AR1979" s="141"/>
      <c r="AS1979" s="141"/>
      <c r="AT1979" s="141"/>
      <c r="AU1979" s="141"/>
    </row>
    <row r="1980" spans="3:47" x14ac:dyDescent="0.2">
      <c r="C1980" s="26"/>
      <c r="D1980" s="26"/>
      <c r="AA1980" s="141"/>
      <c r="AB1980" s="141"/>
      <c r="AC1980" s="141"/>
      <c r="AD1980" s="141"/>
      <c r="AE1980" s="141"/>
      <c r="AG1980" s="153"/>
      <c r="AN1980" s="141"/>
      <c r="AO1980" s="141"/>
      <c r="AP1980" s="141"/>
      <c r="AQ1980" s="141"/>
      <c r="AR1980" s="141"/>
      <c r="AS1980" s="141"/>
      <c r="AT1980" s="141"/>
      <c r="AU1980" s="141"/>
    </row>
    <row r="1981" spans="3:47" x14ac:dyDescent="0.2">
      <c r="C1981" s="26"/>
      <c r="D1981" s="26"/>
      <c r="AA1981" s="141"/>
      <c r="AB1981" s="141"/>
      <c r="AC1981" s="141"/>
      <c r="AD1981" s="141"/>
      <c r="AE1981" s="141"/>
      <c r="AG1981" s="153"/>
      <c r="AN1981" s="141"/>
      <c r="AO1981" s="141"/>
      <c r="AP1981" s="141"/>
      <c r="AQ1981" s="141"/>
      <c r="AR1981" s="141"/>
      <c r="AS1981" s="141"/>
      <c r="AT1981" s="141"/>
      <c r="AU1981" s="141"/>
    </row>
    <row r="1982" spans="3:47" x14ac:dyDescent="0.2">
      <c r="C1982" s="26"/>
      <c r="D1982" s="26"/>
      <c r="AA1982" s="141"/>
      <c r="AB1982" s="141"/>
      <c r="AC1982" s="141"/>
      <c r="AD1982" s="141"/>
      <c r="AE1982" s="141"/>
      <c r="AG1982" s="153"/>
      <c r="AN1982" s="141"/>
      <c r="AO1982" s="141"/>
      <c r="AP1982" s="141"/>
      <c r="AQ1982" s="141"/>
      <c r="AR1982" s="141"/>
      <c r="AS1982" s="141"/>
      <c r="AT1982" s="141"/>
      <c r="AU1982" s="141"/>
    </row>
    <row r="1983" spans="3:47" x14ac:dyDescent="0.2">
      <c r="C1983" s="26"/>
      <c r="D1983" s="26"/>
      <c r="AA1983" s="141"/>
      <c r="AB1983" s="141"/>
      <c r="AC1983" s="141"/>
      <c r="AD1983" s="141"/>
      <c r="AE1983" s="141"/>
      <c r="AG1983" s="153"/>
      <c r="AN1983" s="141"/>
      <c r="AO1983" s="141"/>
      <c r="AP1983" s="141"/>
      <c r="AQ1983" s="141"/>
      <c r="AR1983" s="141"/>
      <c r="AS1983" s="141"/>
      <c r="AT1983" s="141"/>
      <c r="AU1983" s="141"/>
    </row>
    <row r="1984" spans="3:47" x14ac:dyDescent="0.2">
      <c r="C1984" s="26"/>
      <c r="D1984" s="26"/>
      <c r="AA1984" s="141"/>
      <c r="AB1984" s="141"/>
      <c r="AC1984" s="141"/>
      <c r="AD1984" s="141"/>
      <c r="AE1984" s="141"/>
      <c r="AG1984" s="153"/>
      <c r="AN1984" s="141"/>
      <c r="AO1984" s="141"/>
      <c r="AP1984" s="141"/>
      <c r="AQ1984" s="141"/>
      <c r="AR1984" s="141"/>
      <c r="AS1984" s="141"/>
      <c r="AT1984" s="141"/>
      <c r="AU1984" s="141"/>
    </row>
    <row r="1985" spans="3:47" x14ac:dyDescent="0.2">
      <c r="C1985" s="26"/>
      <c r="D1985" s="26"/>
      <c r="AA1985" s="141"/>
      <c r="AB1985" s="141"/>
      <c r="AC1985" s="141"/>
      <c r="AD1985" s="141"/>
      <c r="AE1985" s="141"/>
      <c r="AG1985" s="153"/>
      <c r="AN1985" s="141"/>
      <c r="AO1985" s="141"/>
      <c r="AP1985" s="141"/>
      <c r="AQ1985" s="141"/>
      <c r="AR1985" s="141"/>
      <c r="AS1985" s="141"/>
      <c r="AT1985" s="141"/>
      <c r="AU1985" s="141"/>
    </row>
    <row r="1986" spans="3:47" x14ac:dyDescent="0.2">
      <c r="C1986" s="26"/>
      <c r="D1986" s="26"/>
      <c r="AA1986" s="141"/>
      <c r="AB1986" s="141"/>
      <c r="AC1986" s="141"/>
      <c r="AD1986" s="141"/>
      <c r="AE1986" s="141"/>
      <c r="AG1986" s="153"/>
      <c r="AN1986" s="141"/>
      <c r="AO1986" s="141"/>
      <c r="AP1986" s="141"/>
      <c r="AQ1986" s="141"/>
      <c r="AR1986" s="141"/>
      <c r="AS1986" s="141"/>
      <c r="AT1986" s="141"/>
      <c r="AU1986" s="141"/>
    </row>
    <row r="1987" spans="3:47" x14ac:dyDescent="0.2">
      <c r="C1987" s="26"/>
      <c r="D1987" s="26"/>
      <c r="AA1987" s="141"/>
      <c r="AB1987" s="141"/>
      <c r="AC1987" s="141"/>
      <c r="AD1987" s="141"/>
      <c r="AE1987" s="141"/>
      <c r="AG1987" s="153"/>
      <c r="AN1987" s="141"/>
      <c r="AO1987" s="141"/>
      <c r="AP1987" s="141"/>
      <c r="AQ1987" s="141"/>
      <c r="AR1987" s="141"/>
      <c r="AS1987" s="141"/>
      <c r="AT1987" s="141"/>
      <c r="AU1987" s="141"/>
    </row>
    <row r="1988" spans="3:47" x14ac:dyDescent="0.2">
      <c r="C1988" s="26"/>
      <c r="D1988" s="26"/>
      <c r="AA1988" s="141"/>
      <c r="AB1988" s="141"/>
      <c r="AC1988" s="141"/>
      <c r="AD1988" s="141"/>
      <c r="AE1988" s="141"/>
      <c r="AG1988" s="153"/>
      <c r="AN1988" s="141"/>
      <c r="AO1988" s="141"/>
      <c r="AP1988" s="141"/>
      <c r="AQ1988" s="141"/>
      <c r="AR1988" s="141"/>
      <c r="AS1988" s="141"/>
      <c r="AT1988" s="141"/>
      <c r="AU1988" s="141"/>
    </row>
    <row r="1989" spans="3:47" x14ac:dyDescent="0.2">
      <c r="C1989" s="26"/>
      <c r="D1989" s="26"/>
      <c r="AA1989" s="141"/>
      <c r="AB1989" s="141"/>
      <c r="AC1989" s="141"/>
      <c r="AD1989" s="141"/>
      <c r="AE1989" s="141"/>
      <c r="AG1989" s="153"/>
      <c r="AN1989" s="141"/>
      <c r="AO1989" s="141"/>
      <c r="AP1989" s="141"/>
      <c r="AQ1989" s="141"/>
      <c r="AR1989" s="141"/>
      <c r="AS1989" s="141"/>
      <c r="AT1989" s="141"/>
      <c r="AU1989" s="141"/>
    </row>
    <row r="1990" spans="3:47" x14ac:dyDescent="0.2">
      <c r="C1990" s="26"/>
      <c r="D1990" s="26"/>
      <c r="AA1990" s="141"/>
      <c r="AB1990" s="141"/>
      <c r="AC1990" s="141"/>
      <c r="AD1990" s="141"/>
      <c r="AE1990" s="141"/>
      <c r="AG1990" s="153"/>
      <c r="AN1990" s="141"/>
      <c r="AO1990" s="141"/>
      <c r="AP1990" s="141"/>
      <c r="AQ1990" s="141"/>
      <c r="AR1990" s="141"/>
      <c r="AS1990" s="141"/>
      <c r="AT1990" s="141"/>
      <c r="AU1990" s="141"/>
    </row>
    <row r="1991" spans="3:47" x14ac:dyDescent="0.2">
      <c r="C1991" s="26"/>
      <c r="D1991" s="26"/>
      <c r="AA1991" s="141"/>
      <c r="AB1991" s="141"/>
      <c r="AC1991" s="141"/>
      <c r="AD1991" s="141"/>
      <c r="AE1991" s="141"/>
      <c r="AG1991" s="153"/>
      <c r="AN1991" s="141"/>
      <c r="AO1991" s="141"/>
      <c r="AP1991" s="141"/>
      <c r="AQ1991" s="141"/>
      <c r="AR1991" s="141"/>
      <c r="AS1991" s="141"/>
      <c r="AT1991" s="141"/>
      <c r="AU1991" s="141"/>
    </row>
    <row r="1992" spans="3:47" x14ac:dyDescent="0.2">
      <c r="C1992" s="26"/>
      <c r="D1992" s="26"/>
      <c r="AA1992" s="141"/>
      <c r="AB1992" s="141"/>
      <c r="AC1992" s="141"/>
      <c r="AD1992" s="141"/>
      <c r="AE1992" s="141"/>
      <c r="AG1992" s="153"/>
      <c r="AN1992" s="141"/>
      <c r="AO1992" s="141"/>
      <c r="AP1992" s="141"/>
      <c r="AQ1992" s="141"/>
      <c r="AR1992" s="141"/>
      <c r="AS1992" s="141"/>
      <c r="AT1992" s="141"/>
      <c r="AU1992" s="141"/>
    </row>
    <row r="1993" spans="3:47" x14ac:dyDescent="0.2">
      <c r="C1993" s="26"/>
      <c r="D1993" s="26"/>
      <c r="AA1993" s="141"/>
      <c r="AB1993" s="141"/>
      <c r="AC1993" s="141"/>
      <c r="AD1993" s="141"/>
      <c r="AE1993" s="141"/>
      <c r="AG1993" s="153"/>
      <c r="AN1993" s="141"/>
      <c r="AO1993" s="141"/>
      <c r="AP1993" s="141"/>
      <c r="AQ1993" s="141"/>
      <c r="AR1993" s="141"/>
      <c r="AS1993" s="141"/>
      <c r="AT1993" s="141"/>
      <c r="AU1993" s="141"/>
    </row>
    <row r="1994" spans="3:47" x14ac:dyDescent="0.2">
      <c r="C1994" s="26"/>
      <c r="D1994" s="26"/>
      <c r="AA1994" s="141"/>
      <c r="AB1994" s="141"/>
      <c r="AC1994" s="141"/>
      <c r="AD1994" s="141"/>
      <c r="AE1994" s="141"/>
      <c r="AG1994" s="153"/>
      <c r="AN1994" s="141"/>
      <c r="AO1994" s="141"/>
      <c r="AP1994" s="141"/>
      <c r="AQ1994" s="141"/>
      <c r="AR1994" s="141"/>
      <c r="AS1994" s="141"/>
      <c r="AT1994" s="141"/>
      <c r="AU1994" s="141"/>
    </row>
    <row r="1995" spans="3:47" x14ac:dyDescent="0.2">
      <c r="C1995" s="26"/>
      <c r="D1995" s="26"/>
      <c r="AA1995" s="141"/>
      <c r="AB1995" s="141"/>
      <c r="AC1995" s="141"/>
      <c r="AD1995" s="141"/>
      <c r="AE1995" s="141"/>
      <c r="AG1995" s="153"/>
      <c r="AN1995" s="141"/>
      <c r="AO1995" s="141"/>
      <c r="AP1995" s="141"/>
      <c r="AQ1995" s="141"/>
      <c r="AR1995" s="141"/>
      <c r="AS1995" s="141"/>
      <c r="AT1995" s="141"/>
      <c r="AU1995" s="141"/>
    </row>
    <row r="1996" spans="3:47" x14ac:dyDescent="0.2">
      <c r="C1996" s="26"/>
      <c r="D1996" s="26"/>
      <c r="AA1996" s="141"/>
      <c r="AB1996" s="141"/>
      <c r="AC1996" s="141"/>
      <c r="AD1996" s="141"/>
      <c r="AE1996" s="141"/>
      <c r="AG1996" s="153"/>
      <c r="AN1996" s="141"/>
      <c r="AO1996" s="141"/>
      <c r="AP1996" s="141"/>
      <c r="AQ1996" s="141"/>
      <c r="AR1996" s="141"/>
      <c r="AS1996" s="141"/>
      <c r="AT1996" s="141"/>
      <c r="AU1996" s="141"/>
    </row>
    <row r="1997" spans="3:47" x14ac:dyDescent="0.2">
      <c r="C1997" s="26"/>
      <c r="D1997" s="26"/>
      <c r="AA1997" s="141"/>
      <c r="AB1997" s="141"/>
      <c r="AC1997" s="141"/>
      <c r="AD1997" s="141"/>
      <c r="AE1997" s="141"/>
      <c r="AG1997" s="153"/>
      <c r="AN1997" s="141"/>
      <c r="AO1997" s="141"/>
      <c r="AP1997" s="141"/>
      <c r="AQ1997" s="141"/>
      <c r="AR1997" s="141"/>
      <c r="AS1997" s="141"/>
      <c r="AT1997" s="141"/>
      <c r="AU1997" s="141"/>
    </row>
    <row r="1998" spans="3:47" x14ac:dyDescent="0.2">
      <c r="C1998" s="26"/>
      <c r="D1998" s="26"/>
      <c r="AA1998" s="141"/>
      <c r="AB1998" s="141"/>
      <c r="AC1998" s="141"/>
      <c r="AD1998" s="141"/>
      <c r="AE1998" s="141"/>
      <c r="AG1998" s="153"/>
      <c r="AN1998" s="141"/>
      <c r="AO1998" s="141"/>
      <c r="AP1998" s="141"/>
      <c r="AQ1998" s="141"/>
      <c r="AR1998" s="141"/>
      <c r="AS1998" s="141"/>
      <c r="AT1998" s="141"/>
      <c r="AU1998" s="141"/>
    </row>
    <row r="1999" spans="3:47" x14ac:dyDescent="0.2">
      <c r="C1999" s="26"/>
      <c r="D1999" s="26"/>
      <c r="AA1999" s="141"/>
      <c r="AB1999" s="141"/>
      <c r="AC1999" s="141"/>
      <c r="AD1999" s="141"/>
      <c r="AE1999" s="141"/>
      <c r="AG1999" s="153"/>
      <c r="AN1999" s="141"/>
      <c r="AO1999" s="141"/>
      <c r="AP1999" s="141"/>
      <c r="AQ1999" s="141"/>
      <c r="AR1999" s="141"/>
      <c r="AS1999" s="141"/>
      <c r="AT1999" s="141"/>
      <c r="AU1999" s="141"/>
    </row>
    <row r="2000" spans="3:47" x14ac:dyDescent="0.2">
      <c r="C2000" s="26"/>
      <c r="D2000" s="26"/>
      <c r="AA2000" s="141"/>
      <c r="AB2000" s="141"/>
      <c r="AC2000" s="141"/>
      <c r="AD2000" s="141"/>
      <c r="AE2000" s="141"/>
      <c r="AG2000" s="153"/>
      <c r="AN2000" s="141"/>
      <c r="AO2000" s="141"/>
      <c r="AP2000" s="141"/>
      <c r="AQ2000" s="141"/>
      <c r="AR2000" s="141"/>
      <c r="AS2000" s="141"/>
      <c r="AT2000" s="141"/>
      <c r="AU2000" s="141"/>
    </row>
    <row r="2001" spans="3:47" x14ac:dyDescent="0.2">
      <c r="C2001" s="26"/>
      <c r="D2001" s="26"/>
      <c r="AA2001" s="141"/>
      <c r="AB2001" s="141"/>
      <c r="AC2001" s="141"/>
      <c r="AD2001" s="141"/>
      <c r="AE2001" s="141"/>
      <c r="AG2001" s="153"/>
      <c r="AN2001" s="141"/>
      <c r="AO2001" s="141"/>
      <c r="AP2001" s="141"/>
      <c r="AQ2001" s="141"/>
      <c r="AR2001" s="141"/>
      <c r="AS2001" s="141"/>
      <c r="AT2001" s="141"/>
      <c r="AU2001" s="141"/>
    </row>
    <row r="2002" spans="3:47" x14ac:dyDescent="0.2">
      <c r="C2002" s="26"/>
      <c r="D2002" s="26"/>
      <c r="AA2002" s="141"/>
      <c r="AB2002" s="141"/>
      <c r="AC2002" s="141"/>
      <c r="AD2002" s="141"/>
      <c r="AE2002" s="141"/>
      <c r="AG2002" s="153"/>
      <c r="AN2002" s="141"/>
      <c r="AO2002" s="141"/>
      <c r="AP2002" s="141"/>
      <c r="AQ2002" s="141"/>
      <c r="AR2002" s="141"/>
      <c r="AS2002" s="141"/>
      <c r="AT2002" s="141"/>
      <c r="AU2002" s="141"/>
    </row>
    <row r="2003" spans="3:47" x14ac:dyDescent="0.2">
      <c r="C2003" s="26"/>
      <c r="D2003" s="26"/>
      <c r="AA2003" s="141"/>
      <c r="AB2003" s="141"/>
      <c r="AC2003" s="141"/>
      <c r="AD2003" s="141"/>
      <c r="AE2003" s="141"/>
      <c r="AG2003" s="153"/>
      <c r="AN2003" s="141"/>
      <c r="AO2003" s="141"/>
      <c r="AP2003" s="141"/>
      <c r="AQ2003" s="141"/>
      <c r="AR2003" s="141"/>
      <c r="AS2003" s="141"/>
      <c r="AT2003" s="141"/>
      <c r="AU2003" s="141"/>
    </row>
    <row r="2004" spans="3:47" x14ac:dyDescent="0.2">
      <c r="C2004" s="26"/>
      <c r="D2004" s="26"/>
      <c r="AA2004" s="141"/>
      <c r="AB2004" s="141"/>
      <c r="AC2004" s="141"/>
      <c r="AD2004" s="141"/>
      <c r="AE2004" s="141"/>
      <c r="AG2004" s="153"/>
      <c r="AN2004" s="141"/>
      <c r="AO2004" s="141"/>
      <c r="AP2004" s="141"/>
      <c r="AQ2004" s="141"/>
      <c r="AR2004" s="141"/>
      <c r="AS2004" s="141"/>
      <c r="AT2004" s="141"/>
      <c r="AU2004" s="141"/>
    </row>
    <row r="2005" spans="3:47" x14ac:dyDescent="0.2">
      <c r="C2005" s="26"/>
      <c r="D2005" s="26"/>
      <c r="AA2005" s="141"/>
      <c r="AB2005" s="141"/>
      <c r="AC2005" s="141"/>
      <c r="AD2005" s="141"/>
      <c r="AE2005" s="141"/>
      <c r="AG2005" s="153"/>
      <c r="AN2005" s="141"/>
      <c r="AO2005" s="141"/>
      <c r="AP2005" s="141"/>
      <c r="AQ2005" s="141"/>
      <c r="AR2005" s="141"/>
      <c r="AS2005" s="141"/>
      <c r="AT2005" s="141"/>
      <c r="AU2005" s="141"/>
    </row>
    <row r="2006" spans="3:47" x14ac:dyDescent="0.2">
      <c r="C2006" s="26"/>
      <c r="D2006" s="26"/>
      <c r="AA2006" s="141"/>
      <c r="AB2006" s="141"/>
      <c r="AC2006" s="141"/>
      <c r="AD2006" s="141"/>
      <c r="AE2006" s="141"/>
      <c r="AG2006" s="153"/>
      <c r="AN2006" s="141"/>
      <c r="AO2006" s="141"/>
      <c r="AP2006" s="141"/>
      <c r="AQ2006" s="141"/>
      <c r="AR2006" s="141"/>
      <c r="AS2006" s="141"/>
      <c r="AT2006" s="141"/>
      <c r="AU2006" s="141"/>
    </row>
    <row r="2007" spans="3:47" x14ac:dyDescent="0.2">
      <c r="C2007" s="26"/>
      <c r="D2007" s="26"/>
      <c r="AA2007" s="141"/>
      <c r="AB2007" s="141"/>
      <c r="AC2007" s="141"/>
      <c r="AD2007" s="141"/>
      <c r="AE2007" s="141"/>
      <c r="AG2007" s="153"/>
      <c r="AN2007" s="141"/>
      <c r="AO2007" s="141"/>
      <c r="AP2007" s="141"/>
      <c r="AQ2007" s="141"/>
      <c r="AR2007" s="141"/>
      <c r="AS2007" s="141"/>
      <c r="AT2007" s="141"/>
      <c r="AU2007" s="141"/>
    </row>
    <row r="2008" spans="3:47" x14ac:dyDescent="0.2">
      <c r="C2008" s="26"/>
      <c r="D2008" s="26"/>
      <c r="AA2008" s="141"/>
      <c r="AB2008" s="141"/>
      <c r="AC2008" s="141"/>
      <c r="AD2008" s="141"/>
      <c r="AE2008" s="141"/>
      <c r="AG2008" s="153"/>
      <c r="AN2008" s="141"/>
      <c r="AO2008" s="141"/>
      <c r="AP2008" s="141"/>
      <c r="AQ2008" s="141"/>
      <c r="AR2008" s="141"/>
      <c r="AS2008" s="141"/>
      <c r="AT2008" s="141"/>
      <c r="AU2008" s="141"/>
    </row>
    <row r="2009" spans="3:47" x14ac:dyDescent="0.2">
      <c r="C2009" s="26"/>
      <c r="D2009" s="26"/>
      <c r="AA2009" s="141"/>
      <c r="AB2009" s="141"/>
      <c r="AC2009" s="141"/>
      <c r="AD2009" s="141"/>
      <c r="AE2009" s="141"/>
      <c r="AG2009" s="153"/>
      <c r="AN2009" s="141"/>
      <c r="AO2009" s="141"/>
      <c r="AP2009" s="141"/>
      <c r="AQ2009" s="141"/>
      <c r="AR2009" s="141"/>
      <c r="AS2009" s="141"/>
      <c r="AT2009" s="141"/>
      <c r="AU2009" s="141"/>
    </row>
    <row r="2010" spans="3:47" x14ac:dyDescent="0.2">
      <c r="C2010" s="26"/>
      <c r="D2010" s="26"/>
      <c r="AA2010" s="141"/>
      <c r="AB2010" s="141"/>
      <c r="AC2010" s="141"/>
      <c r="AD2010" s="141"/>
      <c r="AE2010" s="141"/>
      <c r="AG2010" s="153"/>
      <c r="AN2010" s="141"/>
      <c r="AO2010" s="141"/>
      <c r="AP2010" s="141"/>
      <c r="AQ2010" s="141"/>
      <c r="AR2010" s="141"/>
      <c r="AS2010" s="141"/>
      <c r="AT2010" s="141"/>
      <c r="AU2010" s="141"/>
    </row>
    <row r="2011" spans="3:47" x14ac:dyDescent="0.2">
      <c r="C2011" s="26"/>
      <c r="D2011" s="26"/>
      <c r="AA2011" s="141"/>
      <c r="AB2011" s="141"/>
      <c r="AC2011" s="141"/>
      <c r="AD2011" s="141"/>
      <c r="AE2011" s="141"/>
      <c r="AG2011" s="153"/>
      <c r="AN2011" s="141"/>
      <c r="AO2011" s="141"/>
      <c r="AP2011" s="141"/>
      <c r="AQ2011" s="141"/>
      <c r="AR2011" s="141"/>
      <c r="AS2011" s="141"/>
      <c r="AT2011" s="141"/>
      <c r="AU2011" s="141"/>
    </row>
    <row r="2012" spans="3:47" x14ac:dyDescent="0.2">
      <c r="C2012" s="26"/>
      <c r="D2012" s="26"/>
      <c r="AA2012" s="141"/>
      <c r="AB2012" s="141"/>
      <c r="AC2012" s="141"/>
      <c r="AD2012" s="141"/>
      <c r="AE2012" s="141"/>
      <c r="AG2012" s="153"/>
      <c r="AN2012" s="141"/>
      <c r="AO2012" s="141"/>
      <c r="AP2012" s="141"/>
      <c r="AQ2012" s="141"/>
      <c r="AR2012" s="141"/>
      <c r="AS2012" s="141"/>
      <c r="AT2012" s="141"/>
      <c r="AU2012" s="141"/>
    </row>
    <row r="2013" spans="3:47" x14ac:dyDescent="0.2">
      <c r="C2013" s="26"/>
      <c r="D2013" s="26"/>
      <c r="AA2013" s="141"/>
      <c r="AB2013" s="141"/>
      <c r="AC2013" s="141"/>
      <c r="AD2013" s="141"/>
      <c r="AE2013" s="141"/>
      <c r="AG2013" s="153"/>
      <c r="AN2013" s="141"/>
      <c r="AO2013" s="141"/>
      <c r="AP2013" s="141"/>
      <c r="AQ2013" s="141"/>
      <c r="AR2013" s="141"/>
      <c r="AS2013" s="141"/>
      <c r="AT2013" s="141"/>
      <c r="AU2013" s="141"/>
    </row>
    <row r="2014" spans="3:47" x14ac:dyDescent="0.2">
      <c r="C2014" s="26"/>
      <c r="D2014" s="26"/>
      <c r="AA2014" s="141"/>
      <c r="AB2014" s="141"/>
      <c r="AC2014" s="141"/>
      <c r="AD2014" s="141"/>
      <c r="AE2014" s="141"/>
      <c r="AG2014" s="153"/>
      <c r="AN2014" s="141"/>
      <c r="AO2014" s="141"/>
      <c r="AP2014" s="141"/>
      <c r="AQ2014" s="141"/>
      <c r="AR2014" s="141"/>
      <c r="AS2014" s="141"/>
      <c r="AT2014" s="141"/>
      <c r="AU2014" s="141"/>
    </row>
    <row r="2015" spans="3:47" x14ac:dyDescent="0.2">
      <c r="C2015" s="26"/>
      <c r="D2015" s="26"/>
      <c r="AA2015" s="141"/>
      <c r="AB2015" s="141"/>
      <c r="AC2015" s="141"/>
      <c r="AD2015" s="141"/>
      <c r="AE2015" s="141"/>
      <c r="AG2015" s="153"/>
      <c r="AN2015" s="141"/>
      <c r="AO2015" s="141"/>
      <c r="AP2015" s="141"/>
      <c r="AQ2015" s="141"/>
      <c r="AR2015" s="141"/>
      <c r="AS2015" s="141"/>
      <c r="AT2015" s="141"/>
      <c r="AU2015" s="141"/>
    </row>
    <row r="2016" spans="3:47" x14ac:dyDescent="0.2">
      <c r="C2016" s="26"/>
      <c r="D2016" s="26"/>
      <c r="AA2016" s="141"/>
      <c r="AB2016" s="141"/>
      <c r="AC2016" s="141"/>
      <c r="AD2016" s="141"/>
      <c r="AE2016" s="141"/>
      <c r="AG2016" s="153"/>
      <c r="AN2016" s="141"/>
      <c r="AO2016" s="141"/>
      <c r="AP2016" s="141"/>
      <c r="AQ2016" s="141"/>
      <c r="AR2016" s="141"/>
      <c r="AS2016" s="141"/>
      <c r="AT2016" s="141"/>
      <c r="AU2016" s="141"/>
    </row>
    <row r="2017" spans="3:47" x14ac:dyDescent="0.2">
      <c r="C2017" s="26"/>
      <c r="D2017" s="26"/>
      <c r="AA2017" s="141"/>
      <c r="AB2017" s="141"/>
      <c r="AC2017" s="141"/>
      <c r="AD2017" s="141"/>
      <c r="AE2017" s="141"/>
      <c r="AG2017" s="153"/>
      <c r="AN2017" s="141"/>
      <c r="AO2017" s="141"/>
      <c r="AP2017" s="141"/>
      <c r="AQ2017" s="141"/>
      <c r="AR2017" s="141"/>
      <c r="AS2017" s="141"/>
      <c r="AT2017" s="141"/>
      <c r="AU2017" s="141"/>
    </row>
    <row r="2018" spans="3:47" x14ac:dyDescent="0.2">
      <c r="C2018" s="26"/>
      <c r="D2018" s="26"/>
      <c r="AA2018" s="141"/>
      <c r="AB2018" s="141"/>
      <c r="AC2018" s="141"/>
      <c r="AD2018" s="141"/>
      <c r="AE2018" s="141"/>
      <c r="AG2018" s="153"/>
      <c r="AN2018" s="141"/>
      <c r="AO2018" s="141"/>
      <c r="AP2018" s="141"/>
      <c r="AQ2018" s="141"/>
      <c r="AR2018" s="141"/>
      <c r="AS2018" s="141"/>
      <c r="AT2018" s="141"/>
      <c r="AU2018" s="141"/>
    </row>
    <row r="2019" spans="3:47" x14ac:dyDescent="0.2">
      <c r="C2019" s="26"/>
      <c r="D2019" s="26"/>
      <c r="AA2019" s="141"/>
      <c r="AB2019" s="141"/>
      <c r="AC2019" s="141"/>
      <c r="AD2019" s="141"/>
      <c r="AE2019" s="141"/>
      <c r="AG2019" s="153"/>
      <c r="AN2019" s="141"/>
      <c r="AO2019" s="141"/>
      <c r="AP2019" s="141"/>
      <c r="AQ2019" s="141"/>
      <c r="AR2019" s="141"/>
      <c r="AS2019" s="141"/>
      <c r="AT2019" s="141"/>
      <c r="AU2019" s="141"/>
    </row>
    <row r="2020" spans="3:47" x14ac:dyDescent="0.2">
      <c r="C2020" s="26"/>
      <c r="D2020" s="26"/>
      <c r="AA2020" s="141"/>
      <c r="AB2020" s="141"/>
      <c r="AC2020" s="141"/>
      <c r="AD2020" s="141"/>
      <c r="AE2020" s="141"/>
      <c r="AG2020" s="153"/>
      <c r="AN2020" s="141"/>
      <c r="AO2020" s="141"/>
      <c r="AP2020" s="141"/>
      <c r="AQ2020" s="141"/>
      <c r="AR2020" s="141"/>
      <c r="AS2020" s="141"/>
      <c r="AT2020" s="141"/>
      <c r="AU2020" s="141"/>
    </row>
    <row r="2021" spans="3:47" x14ac:dyDescent="0.2">
      <c r="C2021" s="26"/>
      <c r="D2021" s="26"/>
      <c r="AA2021" s="141"/>
      <c r="AB2021" s="141"/>
      <c r="AC2021" s="141"/>
      <c r="AD2021" s="141"/>
      <c r="AE2021" s="141"/>
      <c r="AG2021" s="153"/>
      <c r="AN2021" s="141"/>
      <c r="AO2021" s="141"/>
      <c r="AP2021" s="141"/>
      <c r="AQ2021" s="141"/>
      <c r="AR2021" s="141"/>
      <c r="AS2021" s="141"/>
      <c r="AT2021" s="141"/>
      <c r="AU2021" s="141"/>
    </row>
    <row r="2022" spans="3:47" x14ac:dyDescent="0.2">
      <c r="C2022" s="26"/>
      <c r="D2022" s="26"/>
      <c r="AA2022" s="141"/>
      <c r="AB2022" s="141"/>
      <c r="AC2022" s="141"/>
      <c r="AD2022" s="141"/>
      <c r="AE2022" s="141"/>
      <c r="AG2022" s="153"/>
      <c r="AN2022" s="141"/>
      <c r="AO2022" s="141"/>
      <c r="AP2022" s="141"/>
      <c r="AQ2022" s="141"/>
      <c r="AR2022" s="141"/>
      <c r="AS2022" s="141"/>
      <c r="AT2022" s="141"/>
      <c r="AU2022" s="141"/>
    </row>
    <row r="2023" spans="3:47" x14ac:dyDescent="0.2">
      <c r="C2023" s="26"/>
      <c r="D2023" s="26"/>
      <c r="AA2023" s="141"/>
      <c r="AB2023" s="141"/>
      <c r="AC2023" s="141"/>
      <c r="AD2023" s="141"/>
      <c r="AE2023" s="141"/>
      <c r="AG2023" s="153"/>
      <c r="AN2023" s="141"/>
      <c r="AO2023" s="141"/>
      <c r="AP2023" s="141"/>
      <c r="AQ2023" s="141"/>
      <c r="AR2023" s="141"/>
      <c r="AS2023" s="141"/>
      <c r="AT2023" s="141"/>
      <c r="AU2023" s="141"/>
    </row>
    <row r="2024" spans="3:47" x14ac:dyDescent="0.2">
      <c r="C2024" s="26"/>
      <c r="D2024" s="26"/>
      <c r="AA2024" s="141"/>
      <c r="AB2024" s="141"/>
      <c r="AC2024" s="141"/>
      <c r="AD2024" s="141"/>
      <c r="AE2024" s="141"/>
      <c r="AG2024" s="153"/>
      <c r="AN2024" s="141"/>
      <c r="AO2024" s="141"/>
      <c r="AP2024" s="141"/>
      <c r="AQ2024" s="141"/>
      <c r="AR2024" s="141"/>
      <c r="AS2024" s="141"/>
      <c r="AT2024" s="141"/>
      <c r="AU2024" s="141"/>
    </row>
    <row r="2025" spans="3:47" x14ac:dyDescent="0.2">
      <c r="C2025" s="26"/>
      <c r="D2025" s="26"/>
      <c r="AA2025" s="141"/>
      <c r="AB2025" s="141"/>
      <c r="AC2025" s="141"/>
      <c r="AD2025" s="141"/>
      <c r="AE2025" s="141"/>
      <c r="AG2025" s="153"/>
      <c r="AN2025" s="141"/>
      <c r="AO2025" s="141"/>
      <c r="AP2025" s="141"/>
      <c r="AQ2025" s="141"/>
      <c r="AR2025" s="141"/>
      <c r="AS2025" s="141"/>
      <c r="AT2025" s="141"/>
      <c r="AU2025" s="141"/>
    </row>
    <row r="2026" spans="3:47" x14ac:dyDescent="0.2">
      <c r="C2026" s="26"/>
      <c r="D2026" s="26"/>
      <c r="AA2026" s="141"/>
      <c r="AB2026" s="141"/>
      <c r="AC2026" s="141"/>
      <c r="AD2026" s="141"/>
      <c r="AE2026" s="141"/>
      <c r="AG2026" s="153"/>
      <c r="AN2026" s="141"/>
      <c r="AO2026" s="141"/>
      <c r="AP2026" s="141"/>
      <c r="AQ2026" s="141"/>
      <c r="AR2026" s="141"/>
      <c r="AS2026" s="141"/>
      <c r="AT2026" s="141"/>
      <c r="AU2026" s="141"/>
    </row>
    <row r="2027" spans="3:47" x14ac:dyDescent="0.2">
      <c r="C2027" s="26"/>
      <c r="D2027" s="26"/>
      <c r="AA2027" s="141"/>
      <c r="AB2027" s="141"/>
      <c r="AC2027" s="141"/>
      <c r="AD2027" s="141"/>
      <c r="AE2027" s="141"/>
      <c r="AG2027" s="153"/>
      <c r="AN2027" s="141"/>
      <c r="AO2027" s="141"/>
      <c r="AP2027" s="141"/>
      <c r="AQ2027" s="141"/>
      <c r="AR2027" s="141"/>
      <c r="AS2027" s="141"/>
      <c r="AT2027" s="141"/>
      <c r="AU2027" s="141"/>
    </row>
    <row r="2028" spans="3:47" x14ac:dyDescent="0.2">
      <c r="C2028" s="26"/>
      <c r="D2028" s="26"/>
      <c r="AA2028" s="141"/>
      <c r="AB2028" s="141"/>
      <c r="AC2028" s="141"/>
      <c r="AD2028" s="141"/>
      <c r="AE2028" s="141"/>
      <c r="AG2028" s="153"/>
      <c r="AN2028" s="141"/>
      <c r="AO2028" s="141"/>
      <c r="AP2028" s="141"/>
      <c r="AQ2028" s="141"/>
      <c r="AR2028" s="141"/>
      <c r="AS2028" s="141"/>
      <c r="AT2028" s="141"/>
      <c r="AU2028" s="141"/>
    </row>
    <row r="2029" spans="3:47" x14ac:dyDescent="0.2">
      <c r="C2029" s="26"/>
      <c r="D2029" s="26"/>
      <c r="AA2029" s="141"/>
      <c r="AB2029" s="141"/>
      <c r="AC2029" s="141"/>
      <c r="AD2029" s="141"/>
      <c r="AE2029" s="141"/>
      <c r="AG2029" s="153"/>
      <c r="AN2029" s="141"/>
      <c r="AO2029" s="141"/>
      <c r="AP2029" s="141"/>
      <c r="AQ2029" s="141"/>
      <c r="AR2029" s="141"/>
      <c r="AS2029" s="141"/>
      <c r="AT2029" s="141"/>
      <c r="AU2029" s="141"/>
    </row>
    <row r="2030" spans="3:47" x14ac:dyDescent="0.2">
      <c r="C2030" s="26"/>
      <c r="D2030" s="26"/>
      <c r="AA2030" s="141"/>
      <c r="AB2030" s="141"/>
      <c r="AC2030" s="141"/>
      <c r="AD2030" s="141"/>
      <c r="AE2030" s="141"/>
      <c r="AG2030" s="153"/>
      <c r="AN2030" s="141"/>
      <c r="AO2030" s="141"/>
      <c r="AP2030" s="141"/>
      <c r="AQ2030" s="141"/>
      <c r="AR2030" s="141"/>
      <c r="AS2030" s="141"/>
      <c r="AT2030" s="141"/>
      <c r="AU2030" s="141"/>
    </row>
    <row r="2031" spans="3:47" x14ac:dyDescent="0.2">
      <c r="C2031" s="26"/>
      <c r="D2031" s="26"/>
      <c r="AA2031" s="141"/>
      <c r="AB2031" s="141"/>
      <c r="AC2031" s="141"/>
      <c r="AD2031" s="141"/>
      <c r="AE2031" s="141"/>
      <c r="AG2031" s="153"/>
      <c r="AN2031" s="141"/>
      <c r="AO2031" s="141"/>
      <c r="AP2031" s="141"/>
      <c r="AQ2031" s="141"/>
      <c r="AR2031" s="141"/>
      <c r="AS2031" s="141"/>
      <c r="AT2031" s="141"/>
      <c r="AU2031" s="141"/>
    </row>
    <row r="2032" spans="3:47" x14ac:dyDescent="0.2">
      <c r="C2032" s="26"/>
      <c r="D2032" s="26"/>
      <c r="AA2032" s="141"/>
      <c r="AB2032" s="141"/>
      <c r="AC2032" s="141"/>
      <c r="AD2032" s="141"/>
      <c r="AE2032" s="141"/>
      <c r="AG2032" s="153"/>
      <c r="AN2032" s="141"/>
      <c r="AO2032" s="141"/>
      <c r="AP2032" s="141"/>
      <c r="AQ2032" s="141"/>
      <c r="AR2032" s="141"/>
      <c r="AS2032" s="141"/>
      <c r="AT2032" s="141"/>
      <c r="AU2032" s="141"/>
    </row>
    <row r="2033" spans="3:47" x14ac:dyDescent="0.2">
      <c r="C2033" s="26"/>
      <c r="D2033" s="26"/>
      <c r="AA2033" s="141"/>
      <c r="AB2033" s="141"/>
      <c r="AC2033" s="141"/>
      <c r="AD2033" s="141"/>
      <c r="AE2033" s="141"/>
      <c r="AG2033" s="153"/>
      <c r="AN2033" s="141"/>
      <c r="AO2033" s="141"/>
      <c r="AP2033" s="141"/>
      <c r="AQ2033" s="141"/>
      <c r="AR2033" s="141"/>
      <c r="AS2033" s="141"/>
      <c r="AT2033" s="141"/>
      <c r="AU2033" s="141"/>
    </row>
    <row r="2034" spans="3:47" x14ac:dyDescent="0.2">
      <c r="C2034" s="26"/>
      <c r="D2034" s="26"/>
      <c r="AA2034" s="141"/>
      <c r="AB2034" s="141"/>
      <c r="AC2034" s="141"/>
      <c r="AD2034" s="141"/>
      <c r="AE2034" s="141"/>
      <c r="AG2034" s="153"/>
      <c r="AN2034" s="141"/>
      <c r="AO2034" s="141"/>
      <c r="AP2034" s="141"/>
      <c r="AQ2034" s="141"/>
      <c r="AR2034" s="141"/>
      <c r="AS2034" s="141"/>
      <c r="AT2034" s="141"/>
      <c r="AU2034" s="141"/>
    </row>
    <row r="2035" spans="3:47" x14ac:dyDescent="0.2">
      <c r="C2035" s="26"/>
      <c r="D2035" s="26"/>
      <c r="AA2035" s="141"/>
      <c r="AB2035" s="141"/>
      <c r="AC2035" s="141"/>
      <c r="AD2035" s="141"/>
      <c r="AE2035" s="141"/>
      <c r="AG2035" s="153"/>
      <c r="AN2035" s="141"/>
      <c r="AO2035" s="141"/>
      <c r="AP2035" s="141"/>
      <c r="AQ2035" s="141"/>
      <c r="AR2035" s="141"/>
      <c r="AS2035" s="141"/>
      <c r="AT2035" s="141"/>
      <c r="AU2035" s="141"/>
    </row>
    <row r="2036" spans="3:47" x14ac:dyDescent="0.2">
      <c r="C2036" s="26"/>
      <c r="D2036" s="26"/>
      <c r="AA2036" s="141"/>
      <c r="AB2036" s="141"/>
      <c r="AC2036" s="141"/>
      <c r="AD2036" s="141"/>
      <c r="AE2036" s="141"/>
      <c r="AG2036" s="153"/>
      <c r="AN2036" s="141"/>
      <c r="AO2036" s="141"/>
      <c r="AP2036" s="141"/>
      <c r="AQ2036" s="141"/>
      <c r="AR2036" s="141"/>
      <c r="AS2036" s="141"/>
      <c r="AT2036" s="141"/>
      <c r="AU2036" s="141"/>
    </row>
    <row r="2037" spans="3:47" x14ac:dyDescent="0.2">
      <c r="C2037" s="26"/>
      <c r="D2037" s="26"/>
      <c r="AA2037" s="141"/>
      <c r="AB2037" s="141"/>
      <c r="AC2037" s="141"/>
      <c r="AD2037" s="141"/>
      <c r="AE2037" s="141"/>
      <c r="AG2037" s="153"/>
      <c r="AN2037" s="141"/>
      <c r="AO2037" s="141"/>
      <c r="AP2037" s="141"/>
      <c r="AQ2037" s="141"/>
      <c r="AR2037" s="141"/>
      <c r="AS2037" s="141"/>
      <c r="AT2037" s="141"/>
      <c r="AU2037" s="141"/>
    </row>
    <row r="2038" spans="3:47" x14ac:dyDescent="0.2">
      <c r="C2038" s="26"/>
      <c r="D2038" s="26"/>
      <c r="AA2038" s="141"/>
      <c r="AB2038" s="141"/>
      <c r="AC2038" s="141"/>
      <c r="AD2038" s="141"/>
      <c r="AE2038" s="141"/>
      <c r="AG2038" s="153"/>
      <c r="AN2038" s="141"/>
      <c r="AO2038" s="141"/>
      <c r="AP2038" s="141"/>
      <c r="AQ2038" s="141"/>
      <c r="AR2038" s="141"/>
      <c r="AS2038" s="141"/>
      <c r="AT2038" s="141"/>
      <c r="AU2038" s="141"/>
    </row>
    <row r="2039" spans="3:47" x14ac:dyDescent="0.2">
      <c r="C2039" s="26"/>
      <c r="D2039" s="26"/>
      <c r="AA2039" s="141"/>
      <c r="AB2039" s="141"/>
      <c r="AC2039" s="141"/>
      <c r="AD2039" s="141"/>
      <c r="AE2039" s="141"/>
      <c r="AG2039" s="153"/>
      <c r="AN2039" s="141"/>
      <c r="AO2039" s="141"/>
      <c r="AP2039" s="141"/>
      <c r="AQ2039" s="141"/>
      <c r="AR2039" s="141"/>
      <c r="AS2039" s="141"/>
      <c r="AT2039" s="141"/>
      <c r="AU2039" s="141"/>
    </row>
    <row r="2040" spans="3:47" x14ac:dyDescent="0.2">
      <c r="C2040" s="26"/>
      <c r="D2040" s="26"/>
      <c r="AA2040" s="141"/>
      <c r="AB2040" s="141"/>
      <c r="AC2040" s="141"/>
      <c r="AD2040" s="141"/>
      <c r="AE2040" s="141"/>
      <c r="AG2040" s="153"/>
      <c r="AN2040" s="141"/>
      <c r="AO2040" s="141"/>
      <c r="AP2040" s="141"/>
      <c r="AQ2040" s="141"/>
      <c r="AR2040" s="141"/>
      <c r="AS2040" s="141"/>
      <c r="AT2040" s="141"/>
      <c r="AU2040" s="141"/>
    </row>
    <row r="2041" spans="3:47" x14ac:dyDescent="0.2">
      <c r="C2041" s="26"/>
      <c r="D2041" s="26"/>
      <c r="AA2041" s="141"/>
      <c r="AB2041" s="141"/>
      <c r="AC2041" s="141"/>
      <c r="AD2041" s="141"/>
      <c r="AE2041" s="141"/>
      <c r="AG2041" s="153"/>
      <c r="AN2041" s="141"/>
      <c r="AO2041" s="141"/>
      <c r="AP2041" s="141"/>
      <c r="AQ2041" s="141"/>
      <c r="AR2041" s="141"/>
      <c r="AS2041" s="141"/>
      <c r="AT2041" s="141"/>
      <c r="AU2041" s="141"/>
    </row>
    <row r="2042" spans="3:47" x14ac:dyDescent="0.2">
      <c r="C2042" s="26"/>
      <c r="D2042" s="26"/>
      <c r="AA2042" s="141"/>
      <c r="AB2042" s="141"/>
      <c r="AC2042" s="141"/>
      <c r="AD2042" s="141"/>
      <c r="AE2042" s="141"/>
      <c r="AG2042" s="153"/>
      <c r="AN2042" s="141"/>
      <c r="AO2042" s="141"/>
      <c r="AP2042" s="141"/>
      <c r="AQ2042" s="141"/>
      <c r="AR2042" s="141"/>
      <c r="AS2042" s="141"/>
      <c r="AT2042" s="141"/>
      <c r="AU2042" s="141"/>
    </row>
    <row r="2043" spans="3:47" x14ac:dyDescent="0.2">
      <c r="C2043" s="26"/>
      <c r="D2043" s="26"/>
      <c r="AA2043" s="141"/>
      <c r="AB2043" s="141"/>
      <c r="AC2043" s="141"/>
      <c r="AD2043" s="141"/>
      <c r="AE2043" s="141"/>
      <c r="AG2043" s="153"/>
      <c r="AN2043" s="141"/>
      <c r="AO2043" s="141"/>
      <c r="AP2043" s="141"/>
      <c r="AQ2043" s="141"/>
      <c r="AR2043" s="141"/>
      <c r="AS2043" s="141"/>
      <c r="AT2043" s="141"/>
      <c r="AU2043" s="141"/>
    </row>
    <row r="2044" spans="3:47" x14ac:dyDescent="0.2">
      <c r="C2044" s="26"/>
      <c r="D2044" s="26"/>
      <c r="AA2044" s="141"/>
      <c r="AB2044" s="141"/>
      <c r="AC2044" s="141"/>
      <c r="AD2044" s="141"/>
      <c r="AE2044" s="141"/>
      <c r="AG2044" s="153"/>
      <c r="AN2044" s="141"/>
      <c r="AO2044" s="141"/>
      <c r="AP2044" s="141"/>
      <c r="AQ2044" s="141"/>
      <c r="AR2044" s="141"/>
      <c r="AS2044" s="141"/>
      <c r="AT2044" s="141"/>
      <c r="AU2044" s="141"/>
    </row>
    <row r="2045" spans="3:47" x14ac:dyDescent="0.2">
      <c r="C2045" s="26"/>
      <c r="D2045" s="26"/>
      <c r="AA2045" s="141"/>
      <c r="AB2045" s="141"/>
      <c r="AC2045" s="141"/>
      <c r="AD2045" s="141"/>
      <c r="AE2045" s="141"/>
      <c r="AG2045" s="153"/>
      <c r="AN2045" s="141"/>
      <c r="AO2045" s="141"/>
      <c r="AP2045" s="141"/>
      <c r="AQ2045" s="141"/>
      <c r="AR2045" s="141"/>
      <c r="AS2045" s="141"/>
      <c r="AT2045" s="141"/>
      <c r="AU2045" s="141"/>
    </row>
    <row r="2046" spans="3:47" x14ac:dyDescent="0.2">
      <c r="C2046" s="26"/>
      <c r="D2046" s="26"/>
      <c r="AA2046" s="141"/>
      <c r="AB2046" s="141"/>
      <c r="AC2046" s="141"/>
      <c r="AD2046" s="141"/>
      <c r="AE2046" s="141"/>
      <c r="AG2046" s="153"/>
      <c r="AN2046" s="141"/>
      <c r="AO2046" s="141"/>
      <c r="AP2046" s="141"/>
      <c r="AQ2046" s="141"/>
      <c r="AR2046" s="141"/>
      <c r="AS2046" s="141"/>
      <c r="AT2046" s="141"/>
      <c r="AU2046" s="141"/>
    </row>
    <row r="2047" spans="3:47" x14ac:dyDescent="0.2">
      <c r="C2047" s="26"/>
      <c r="D2047" s="26"/>
      <c r="AA2047" s="141"/>
      <c r="AB2047" s="141"/>
      <c r="AC2047" s="141"/>
      <c r="AD2047" s="141"/>
      <c r="AE2047" s="141"/>
      <c r="AG2047" s="153"/>
      <c r="AN2047" s="141"/>
      <c r="AO2047" s="141"/>
      <c r="AP2047" s="141"/>
      <c r="AQ2047" s="141"/>
      <c r="AR2047" s="141"/>
      <c r="AS2047" s="141"/>
      <c r="AT2047" s="141"/>
      <c r="AU2047" s="141"/>
    </row>
    <row r="2048" spans="3:47" x14ac:dyDescent="0.2">
      <c r="C2048" s="26"/>
      <c r="D2048" s="26"/>
      <c r="AA2048" s="141"/>
      <c r="AB2048" s="141"/>
      <c r="AC2048" s="141"/>
      <c r="AD2048" s="141"/>
      <c r="AE2048" s="141"/>
      <c r="AG2048" s="153"/>
      <c r="AN2048" s="141"/>
      <c r="AO2048" s="141"/>
      <c r="AP2048" s="141"/>
      <c r="AQ2048" s="141"/>
      <c r="AR2048" s="141"/>
      <c r="AS2048" s="141"/>
      <c r="AT2048" s="141"/>
      <c r="AU2048" s="141"/>
    </row>
    <row r="2049" spans="3:47" x14ac:dyDescent="0.2">
      <c r="C2049" s="26"/>
      <c r="D2049" s="26"/>
      <c r="AA2049" s="141"/>
      <c r="AB2049" s="141"/>
      <c r="AC2049" s="141"/>
      <c r="AD2049" s="141"/>
      <c r="AE2049" s="141"/>
      <c r="AG2049" s="153"/>
      <c r="AN2049" s="141"/>
      <c r="AO2049" s="141"/>
      <c r="AP2049" s="141"/>
      <c r="AQ2049" s="141"/>
      <c r="AR2049" s="141"/>
      <c r="AS2049" s="141"/>
      <c r="AT2049" s="141"/>
      <c r="AU2049" s="141"/>
    </row>
    <row r="2050" spans="3:47" x14ac:dyDescent="0.2">
      <c r="C2050" s="26"/>
      <c r="D2050" s="26"/>
      <c r="AA2050" s="141"/>
      <c r="AB2050" s="141"/>
      <c r="AC2050" s="141"/>
      <c r="AD2050" s="141"/>
      <c r="AE2050" s="141"/>
      <c r="AG2050" s="153"/>
      <c r="AN2050" s="141"/>
      <c r="AO2050" s="141"/>
      <c r="AP2050" s="141"/>
      <c r="AQ2050" s="141"/>
      <c r="AR2050" s="141"/>
      <c r="AS2050" s="141"/>
      <c r="AT2050" s="141"/>
      <c r="AU2050" s="141"/>
    </row>
    <row r="2051" spans="3:47" x14ac:dyDescent="0.2">
      <c r="C2051" s="26"/>
      <c r="D2051" s="26"/>
      <c r="AA2051" s="141"/>
      <c r="AB2051" s="141"/>
      <c r="AC2051" s="141"/>
      <c r="AD2051" s="141"/>
      <c r="AE2051" s="141"/>
      <c r="AG2051" s="153"/>
      <c r="AN2051" s="141"/>
      <c r="AO2051" s="141"/>
      <c r="AP2051" s="141"/>
      <c r="AQ2051" s="141"/>
      <c r="AR2051" s="141"/>
      <c r="AS2051" s="141"/>
      <c r="AT2051" s="141"/>
      <c r="AU2051" s="141"/>
    </row>
    <row r="2052" spans="3:47" x14ac:dyDescent="0.2">
      <c r="C2052" s="26"/>
      <c r="D2052" s="26"/>
      <c r="AA2052" s="141"/>
      <c r="AB2052" s="141"/>
      <c r="AC2052" s="141"/>
      <c r="AD2052" s="141"/>
      <c r="AE2052" s="141"/>
      <c r="AG2052" s="153"/>
      <c r="AN2052" s="141"/>
      <c r="AO2052" s="141"/>
      <c r="AP2052" s="141"/>
      <c r="AQ2052" s="141"/>
      <c r="AR2052" s="141"/>
      <c r="AS2052" s="141"/>
      <c r="AT2052" s="141"/>
      <c r="AU2052" s="141"/>
    </row>
    <row r="2053" spans="3:47" x14ac:dyDescent="0.2">
      <c r="C2053" s="26"/>
      <c r="D2053" s="26"/>
      <c r="AA2053" s="141"/>
      <c r="AB2053" s="141"/>
      <c r="AC2053" s="141"/>
      <c r="AD2053" s="141"/>
      <c r="AE2053" s="141"/>
      <c r="AG2053" s="153"/>
      <c r="AN2053" s="141"/>
      <c r="AO2053" s="141"/>
      <c r="AP2053" s="141"/>
      <c r="AQ2053" s="141"/>
      <c r="AR2053" s="141"/>
      <c r="AS2053" s="141"/>
      <c r="AT2053" s="141"/>
      <c r="AU2053" s="141"/>
    </row>
    <row r="2054" spans="3:47" x14ac:dyDescent="0.2">
      <c r="C2054" s="26"/>
      <c r="D2054" s="26"/>
      <c r="AA2054" s="141"/>
      <c r="AB2054" s="141"/>
      <c r="AC2054" s="141"/>
      <c r="AD2054" s="141"/>
      <c r="AE2054" s="141"/>
      <c r="AG2054" s="153"/>
      <c r="AN2054" s="141"/>
      <c r="AO2054" s="141"/>
      <c r="AP2054" s="141"/>
      <c r="AQ2054" s="141"/>
      <c r="AR2054" s="141"/>
      <c r="AS2054" s="141"/>
      <c r="AT2054" s="141"/>
      <c r="AU2054" s="141"/>
    </row>
    <row r="2055" spans="3:47" x14ac:dyDescent="0.2">
      <c r="C2055" s="26"/>
      <c r="D2055" s="26"/>
      <c r="AA2055" s="141"/>
      <c r="AB2055" s="141"/>
      <c r="AC2055" s="141"/>
      <c r="AD2055" s="141"/>
      <c r="AE2055" s="141"/>
      <c r="AG2055" s="153"/>
      <c r="AN2055" s="141"/>
      <c r="AO2055" s="141"/>
      <c r="AP2055" s="141"/>
      <c r="AQ2055" s="141"/>
      <c r="AR2055" s="141"/>
      <c r="AS2055" s="141"/>
      <c r="AT2055" s="141"/>
      <c r="AU2055" s="141"/>
    </row>
    <row r="2056" spans="3:47" x14ac:dyDescent="0.2">
      <c r="C2056" s="26"/>
      <c r="D2056" s="26"/>
      <c r="AA2056" s="141"/>
      <c r="AB2056" s="141"/>
      <c r="AC2056" s="141"/>
      <c r="AD2056" s="141"/>
      <c r="AE2056" s="141"/>
      <c r="AG2056" s="153"/>
      <c r="AN2056" s="141"/>
      <c r="AO2056" s="141"/>
      <c r="AP2056" s="141"/>
      <c r="AQ2056" s="141"/>
      <c r="AR2056" s="141"/>
      <c r="AS2056" s="141"/>
      <c r="AT2056" s="141"/>
      <c r="AU2056" s="141"/>
    </row>
    <row r="2057" spans="3:47" x14ac:dyDescent="0.2">
      <c r="C2057" s="26"/>
      <c r="D2057" s="26"/>
      <c r="AA2057" s="141"/>
      <c r="AB2057" s="141"/>
      <c r="AC2057" s="141"/>
      <c r="AD2057" s="141"/>
      <c r="AE2057" s="141"/>
      <c r="AG2057" s="153"/>
      <c r="AN2057" s="141"/>
      <c r="AO2057" s="141"/>
      <c r="AP2057" s="141"/>
      <c r="AQ2057" s="141"/>
      <c r="AR2057" s="141"/>
      <c r="AS2057" s="141"/>
      <c r="AT2057" s="141"/>
      <c r="AU2057" s="141"/>
    </row>
    <row r="2058" spans="3:47" x14ac:dyDescent="0.2">
      <c r="C2058" s="26"/>
      <c r="D2058" s="26"/>
      <c r="AA2058" s="141"/>
      <c r="AB2058" s="141"/>
      <c r="AC2058" s="141"/>
      <c r="AD2058" s="141"/>
      <c r="AE2058" s="141"/>
      <c r="AG2058" s="153"/>
      <c r="AN2058" s="141"/>
      <c r="AO2058" s="141"/>
      <c r="AP2058" s="141"/>
      <c r="AQ2058" s="141"/>
      <c r="AR2058" s="141"/>
      <c r="AS2058" s="141"/>
      <c r="AT2058" s="141"/>
      <c r="AU2058" s="141"/>
    </row>
    <row r="2059" spans="3:47" x14ac:dyDescent="0.2">
      <c r="C2059" s="26"/>
      <c r="D2059" s="26"/>
      <c r="AA2059" s="141"/>
      <c r="AB2059" s="141"/>
      <c r="AC2059" s="141"/>
      <c r="AD2059" s="141"/>
      <c r="AE2059" s="141"/>
      <c r="AF2059" s="161"/>
      <c r="AG2059" s="153"/>
      <c r="AN2059" s="141"/>
      <c r="AO2059" s="141"/>
      <c r="AP2059" s="141"/>
      <c r="AQ2059" s="141"/>
      <c r="AR2059" s="141"/>
      <c r="AS2059" s="141"/>
      <c r="AT2059" s="141"/>
      <c r="AU2059" s="141"/>
    </row>
    <row r="2060" spans="3:47" x14ac:dyDescent="0.2">
      <c r="C2060" s="26"/>
      <c r="D2060" s="26"/>
      <c r="AA2060" s="141"/>
      <c r="AB2060" s="141"/>
      <c r="AC2060" s="141"/>
      <c r="AD2060" s="141"/>
      <c r="AE2060" s="141"/>
      <c r="AF2060" s="161"/>
      <c r="AG2060" s="153"/>
      <c r="AN2060" s="141"/>
      <c r="AO2060" s="141"/>
      <c r="AP2060" s="141"/>
      <c r="AQ2060" s="141"/>
      <c r="AR2060" s="141"/>
      <c r="AS2060" s="141"/>
      <c r="AT2060" s="141"/>
      <c r="AU2060" s="141"/>
    </row>
    <row r="2061" spans="3:47" x14ac:dyDescent="0.2">
      <c r="C2061" s="26"/>
      <c r="D2061" s="26"/>
      <c r="AA2061" s="141"/>
      <c r="AB2061" s="141"/>
      <c r="AC2061" s="141"/>
      <c r="AD2061" s="141"/>
      <c r="AE2061" s="141"/>
      <c r="AF2061" s="161"/>
      <c r="AG2061" s="153"/>
      <c r="AN2061" s="141"/>
      <c r="AO2061" s="141"/>
      <c r="AP2061" s="141"/>
      <c r="AQ2061" s="141"/>
      <c r="AR2061" s="141"/>
      <c r="AS2061" s="141"/>
      <c r="AT2061" s="141"/>
      <c r="AU2061" s="141"/>
    </row>
    <row r="2062" spans="3:47" x14ac:dyDescent="0.2">
      <c r="C2062" s="26"/>
      <c r="D2062" s="26"/>
      <c r="AA2062" s="141"/>
      <c r="AB2062" s="141"/>
      <c r="AC2062" s="141"/>
      <c r="AD2062" s="141"/>
      <c r="AE2062" s="141"/>
      <c r="AF2062" s="161"/>
      <c r="AG2062" s="153"/>
      <c r="AN2062" s="141"/>
      <c r="AO2062" s="141"/>
      <c r="AP2062" s="141"/>
      <c r="AQ2062" s="141"/>
      <c r="AR2062" s="141"/>
      <c r="AS2062" s="141"/>
      <c r="AT2062" s="141"/>
      <c r="AU2062" s="141"/>
    </row>
    <row r="2063" spans="3:47" x14ac:dyDescent="0.2">
      <c r="C2063" s="26"/>
      <c r="D2063" s="26"/>
      <c r="AA2063" s="141"/>
      <c r="AB2063" s="141"/>
      <c r="AC2063" s="141"/>
      <c r="AD2063" s="141"/>
      <c r="AE2063" s="141"/>
      <c r="AF2063" s="161"/>
      <c r="AG2063" s="153"/>
      <c r="AN2063" s="141"/>
      <c r="AO2063" s="141"/>
      <c r="AP2063" s="141"/>
      <c r="AQ2063" s="141"/>
      <c r="AR2063" s="141"/>
      <c r="AS2063" s="141"/>
      <c r="AT2063" s="141"/>
      <c r="AU2063" s="141"/>
    </row>
    <row r="2064" spans="3:47" x14ac:dyDescent="0.2">
      <c r="C2064" s="26"/>
      <c r="D2064" s="26"/>
      <c r="AA2064" s="141"/>
      <c r="AB2064" s="141"/>
      <c r="AC2064" s="141"/>
      <c r="AD2064" s="141"/>
      <c r="AE2064" s="141"/>
      <c r="AF2064" s="161"/>
      <c r="AG2064" s="153"/>
      <c r="AN2064" s="141"/>
      <c r="AO2064" s="141"/>
      <c r="AP2064" s="141"/>
      <c r="AQ2064" s="141"/>
      <c r="AR2064" s="141"/>
      <c r="AS2064" s="141"/>
      <c r="AT2064" s="141"/>
      <c r="AU2064" s="141"/>
    </row>
    <row r="2065" spans="3:47" x14ac:dyDescent="0.2">
      <c r="C2065" s="26"/>
      <c r="D2065" s="26"/>
      <c r="AA2065" s="141"/>
      <c r="AB2065" s="141"/>
      <c r="AC2065" s="141"/>
      <c r="AD2065" s="141"/>
      <c r="AE2065" s="141"/>
      <c r="AF2065" s="161"/>
      <c r="AG2065" s="153"/>
      <c r="AN2065" s="141"/>
      <c r="AO2065" s="141"/>
      <c r="AP2065" s="141"/>
      <c r="AQ2065" s="141"/>
      <c r="AR2065" s="141"/>
      <c r="AS2065" s="141"/>
      <c r="AT2065" s="141"/>
      <c r="AU2065" s="141"/>
    </row>
    <row r="2066" spans="3:47" x14ac:dyDescent="0.2">
      <c r="C2066" s="26"/>
      <c r="D2066" s="26"/>
      <c r="AA2066" s="141"/>
      <c r="AB2066" s="141"/>
      <c r="AC2066" s="141"/>
      <c r="AD2066" s="141"/>
      <c r="AE2066" s="141"/>
      <c r="AF2066" s="161"/>
      <c r="AG2066" s="153"/>
      <c r="AN2066" s="141"/>
      <c r="AO2066" s="141"/>
      <c r="AP2066" s="141"/>
      <c r="AQ2066" s="141"/>
      <c r="AR2066" s="141"/>
      <c r="AS2066" s="141"/>
      <c r="AT2066" s="141"/>
      <c r="AU2066" s="141"/>
    </row>
    <row r="2067" spans="3:47" x14ac:dyDescent="0.2">
      <c r="C2067" s="26"/>
      <c r="D2067" s="26"/>
      <c r="AA2067" s="141"/>
      <c r="AB2067" s="141"/>
      <c r="AC2067" s="141"/>
      <c r="AD2067" s="141"/>
      <c r="AE2067" s="141"/>
      <c r="AF2067" s="161"/>
      <c r="AG2067" s="153"/>
      <c r="AN2067" s="141"/>
      <c r="AO2067" s="141"/>
      <c r="AP2067" s="141"/>
      <c r="AQ2067" s="141"/>
      <c r="AR2067" s="141"/>
      <c r="AS2067" s="141"/>
      <c r="AT2067" s="141"/>
      <c r="AU2067" s="141"/>
    </row>
    <row r="2068" spans="3:47" x14ac:dyDescent="0.2">
      <c r="C2068" s="26"/>
      <c r="D2068" s="26"/>
      <c r="AA2068" s="141"/>
      <c r="AB2068" s="141"/>
      <c r="AC2068" s="141"/>
      <c r="AD2068" s="141"/>
      <c r="AE2068" s="141"/>
      <c r="AF2068" s="161"/>
      <c r="AG2068" s="153"/>
      <c r="AN2068" s="141"/>
      <c r="AO2068" s="141"/>
      <c r="AP2068" s="141"/>
      <c r="AQ2068" s="141"/>
      <c r="AR2068" s="141"/>
      <c r="AS2068" s="141"/>
      <c r="AT2068" s="141"/>
      <c r="AU2068" s="141"/>
    </row>
    <row r="2069" spans="3:47" x14ac:dyDescent="0.2">
      <c r="C2069" s="26"/>
      <c r="D2069" s="26"/>
      <c r="AA2069" s="141"/>
      <c r="AB2069" s="141"/>
      <c r="AC2069" s="141"/>
      <c r="AD2069" s="141"/>
      <c r="AE2069" s="141"/>
      <c r="AF2069" s="161"/>
      <c r="AG2069" s="153"/>
      <c r="AN2069" s="141"/>
      <c r="AO2069" s="141"/>
      <c r="AP2069" s="141"/>
      <c r="AQ2069" s="141"/>
      <c r="AR2069" s="141"/>
      <c r="AS2069" s="141"/>
      <c r="AT2069" s="141"/>
      <c r="AU2069" s="141"/>
    </row>
    <row r="2070" spans="3:47" x14ac:dyDescent="0.2">
      <c r="C2070" s="26"/>
      <c r="D2070" s="26"/>
      <c r="AA2070" s="141"/>
      <c r="AB2070" s="141"/>
      <c r="AC2070" s="141"/>
      <c r="AD2070" s="141"/>
      <c r="AE2070" s="141"/>
      <c r="AF2070" s="161"/>
      <c r="AG2070" s="153"/>
      <c r="AN2070" s="141"/>
      <c r="AO2070" s="141"/>
      <c r="AP2070" s="141"/>
      <c r="AQ2070" s="141"/>
      <c r="AR2070" s="141"/>
      <c r="AS2070" s="141"/>
      <c r="AT2070" s="141"/>
      <c r="AU2070" s="141"/>
    </row>
    <row r="2071" spans="3:47" x14ac:dyDescent="0.2">
      <c r="C2071" s="26"/>
      <c r="D2071" s="26"/>
      <c r="AA2071" s="141"/>
      <c r="AB2071" s="141"/>
      <c r="AC2071" s="141"/>
      <c r="AD2071" s="141"/>
      <c r="AE2071" s="141"/>
      <c r="AF2071" s="161"/>
      <c r="AG2071" s="153"/>
      <c r="AN2071" s="141"/>
      <c r="AO2071" s="141"/>
      <c r="AP2071" s="141"/>
      <c r="AQ2071" s="141"/>
      <c r="AR2071" s="141"/>
      <c r="AS2071" s="141"/>
      <c r="AT2071" s="141"/>
      <c r="AU2071" s="141"/>
    </row>
    <row r="2072" spans="3:47" x14ac:dyDescent="0.2">
      <c r="C2072" s="26"/>
      <c r="D2072" s="26"/>
      <c r="AA2072" s="141"/>
      <c r="AB2072" s="141"/>
      <c r="AC2072" s="141"/>
      <c r="AD2072" s="141"/>
      <c r="AE2072" s="141"/>
      <c r="AF2072" s="161"/>
      <c r="AG2072" s="153"/>
      <c r="AN2072" s="141"/>
      <c r="AO2072" s="141"/>
      <c r="AP2072" s="141"/>
      <c r="AQ2072" s="141"/>
      <c r="AR2072" s="141"/>
      <c r="AS2072" s="141"/>
      <c r="AT2072" s="141"/>
      <c r="AU2072" s="141"/>
    </row>
    <row r="2073" spans="3:47" x14ac:dyDescent="0.2">
      <c r="C2073" s="26"/>
      <c r="D2073" s="26"/>
      <c r="AA2073" s="141"/>
      <c r="AB2073" s="141"/>
      <c r="AC2073" s="141"/>
      <c r="AD2073" s="141"/>
      <c r="AE2073" s="141"/>
      <c r="AF2073" s="161"/>
      <c r="AG2073" s="153"/>
      <c r="AN2073" s="141"/>
      <c r="AO2073" s="141"/>
      <c r="AP2073" s="141"/>
      <c r="AQ2073" s="141"/>
      <c r="AR2073" s="141"/>
      <c r="AS2073" s="141"/>
      <c r="AT2073" s="141"/>
      <c r="AU2073" s="141"/>
    </row>
    <row r="2074" spans="3:47" x14ac:dyDescent="0.2">
      <c r="C2074" s="26"/>
      <c r="D2074" s="26"/>
      <c r="AA2074" s="141"/>
      <c r="AB2074" s="141"/>
      <c r="AC2074" s="141"/>
      <c r="AD2074" s="141"/>
      <c r="AE2074" s="141"/>
      <c r="AF2074" s="161"/>
      <c r="AG2074" s="153"/>
      <c r="AN2074" s="141"/>
      <c r="AO2074" s="141"/>
      <c r="AP2074" s="141"/>
      <c r="AQ2074" s="141"/>
      <c r="AR2074" s="141"/>
      <c r="AS2074" s="141"/>
      <c r="AT2074" s="141"/>
      <c r="AU2074" s="141"/>
    </row>
    <row r="2075" spans="3:47" x14ac:dyDescent="0.2">
      <c r="C2075" s="26"/>
      <c r="D2075" s="26"/>
      <c r="AA2075" s="141"/>
      <c r="AB2075" s="141"/>
      <c r="AC2075" s="141"/>
      <c r="AD2075" s="141"/>
      <c r="AE2075" s="141"/>
      <c r="AF2075" s="161"/>
      <c r="AG2075" s="153"/>
      <c r="AN2075" s="141"/>
      <c r="AO2075" s="141"/>
      <c r="AP2075" s="141"/>
      <c r="AQ2075" s="141"/>
      <c r="AR2075" s="141"/>
      <c r="AS2075" s="141"/>
      <c r="AT2075" s="141"/>
      <c r="AU2075" s="141"/>
    </row>
    <row r="2076" spans="3:47" x14ac:dyDescent="0.2">
      <c r="C2076" s="26"/>
      <c r="D2076" s="26"/>
      <c r="AA2076" s="141"/>
      <c r="AB2076" s="141"/>
      <c r="AC2076" s="141"/>
      <c r="AD2076" s="141"/>
      <c r="AE2076" s="141"/>
      <c r="AF2076" s="161"/>
      <c r="AG2076" s="153"/>
      <c r="AN2076" s="141"/>
      <c r="AO2076" s="141"/>
      <c r="AP2076" s="141"/>
      <c r="AQ2076" s="141"/>
      <c r="AR2076" s="141"/>
      <c r="AS2076" s="141"/>
      <c r="AT2076" s="141"/>
      <c r="AU2076" s="141"/>
    </row>
    <row r="2077" spans="3:47" x14ac:dyDescent="0.2">
      <c r="C2077" s="26"/>
      <c r="D2077" s="26"/>
      <c r="AA2077" s="141"/>
      <c r="AB2077" s="141"/>
      <c r="AC2077" s="141"/>
      <c r="AD2077" s="141"/>
      <c r="AE2077" s="141"/>
      <c r="AF2077" s="161"/>
      <c r="AG2077" s="153"/>
      <c r="AN2077" s="141"/>
      <c r="AO2077" s="141"/>
      <c r="AP2077" s="141"/>
      <c r="AQ2077" s="141"/>
      <c r="AR2077" s="141"/>
      <c r="AS2077" s="141"/>
      <c r="AT2077" s="141"/>
      <c r="AU2077" s="141"/>
    </row>
    <row r="2078" spans="3:47" x14ac:dyDescent="0.2">
      <c r="C2078" s="26"/>
      <c r="D2078" s="26"/>
      <c r="AA2078" s="141"/>
      <c r="AB2078" s="141"/>
      <c r="AC2078" s="141"/>
      <c r="AD2078" s="141"/>
      <c r="AE2078" s="141"/>
      <c r="AF2078" s="161"/>
      <c r="AG2078" s="153"/>
      <c r="AN2078" s="141"/>
      <c r="AO2078" s="141"/>
      <c r="AP2078" s="141"/>
      <c r="AQ2078" s="141"/>
      <c r="AR2078" s="141"/>
      <c r="AS2078" s="141"/>
      <c r="AT2078" s="141"/>
      <c r="AU2078" s="141"/>
    </row>
    <row r="2079" spans="3:47" x14ac:dyDescent="0.2">
      <c r="C2079" s="26"/>
      <c r="D2079" s="26"/>
      <c r="AA2079" s="141"/>
      <c r="AB2079" s="141"/>
      <c r="AC2079" s="141"/>
      <c r="AD2079" s="141"/>
      <c r="AE2079" s="141"/>
      <c r="AF2079" s="161"/>
      <c r="AG2079" s="153"/>
      <c r="AN2079" s="141"/>
      <c r="AO2079" s="141"/>
      <c r="AP2079" s="141"/>
      <c r="AQ2079" s="141"/>
      <c r="AR2079" s="141"/>
      <c r="AS2079" s="141"/>
      <c r="AT2079" s="141"/>
      <c r="AU2079" s="141"/>
    </row>
    <row r="2080" spans="3:47" x14ac:dyDescent="0.2">
      <c r="C2080" s="26"/>
      <c r="D2080" s="26"/>
      <c r="AA2080" s="141"/>
      <c r="AB2080" s="141"/>
      <c r="AC2080" s="141"/>
      <c r="AD2080" s="141"/>
      <c r="AE2080" s="141"/>
      <c r="AF2080" s="161"/>
      <c r="AG2080" s="153"/>
      <c r="AN2080" s="141"/>
      <c r="AO2080" s="141"/>
      <c r="AP2080" s="141"/>
      <c r="AQ2080" s="141"/>
      <c r="AR2080" s="141"/>
      <c r="AS2080" s="141"/>
      <c r="AT2080" s="141"/>
      <c r="AU2080" s="141"/>
    </row>
    <row r="2081" spans="3:47" x14ac:dyDescent="0.2">
      <c r="C2081" s="26"/>
      <c r="D2081" s="26"/>
      <c r="AA2081" s="141"/>
      <c r="AB2081" s="141"/>
      <c r="AC2081" s="141"/>
      <c r="AD2081" s="141"/>
      <c r="AE2081" s="141"/>
      <c r="AF2081" s="161"/>
      <c r="AG2081" s="153"/>
      <c r="AN2081" s="141"/>
      <c r="AO2081" s="141"/>
      <c r="AP2081" s="141"/>
      <c r="AQ2081" s="141"/>
      <c r="AR2081" s="141"/>
      <c r="AS2081" s="141"/>
      <c r="AT2081" s="141"/>
      <c r="AU2081" s="141"/>
    </row>
    <row r="2082" spans="3:47" x14ac:dyDescent="0.2">
      <c r="C2082" s="26"/>
      <c r="D2082" s="26"/>
      <c r="AA2082" s="141"/>
      <c r="AB2082" s="141"/>
      <c r="AC2082" s="141"/>
      <c r="AD2082" s="141"/>
      <c r="AE2082" s="141"/>
      <c r="AF2082" s="161"/>
      <c r="AG2082" s="153"/>
      <c r="AN2082" s="141"/>
      <c r="AO2082" s="141"/>
      <c r="AP2082" s="141"/>
      <c r="AQ2082" s="141"/>
      <c r="AR2082" s="141"/>
      <c r="AS2082" s="141"/>
      <c r="AT2082" s="141"/>
      <c r="AU2082" s="141"/>
    </row>
    <row r="2083" spans="3:47" x14ac:dyDescent="0.2">
      <c r="C2083" s="26"/>
      <c r="D2083" s="26"/>
      <c r="AA2083" s="141"/>
      <c r="AB2083" s="141"/>
      <c r="AC2083" s="141"/>
      <c r="AD2083" s="141"/>
      <c r="AE2083" s="141"/>
      <c r="AF2083" s="161"/>
      <c r="AG2083" s="153"/>
      <c r="AN2083" s="141"/>
      <c r="AO2083" s="141"/>
      <c r="AP2083" s="141"/>
      <c r="AQ2083" s="141"/>
      <c r="AR2083" s="141"/>
      <c r="AS2083" s="141"/>
      <c r="AT2083" s="141"/>
      <c r="AU2083" s="141"/>
    </row>
    <row r="2084" spans="3:47" x14ac:dyDescent="0.2">
      <c r="C2084" s="26"/>
      <c r="D2084" s="26"/>
      <c r="AA2084" s="141"/>
      <c r="AB2084" s="141"/>
      <c r="AC2084" s="141"/>
      <c r="AD2084" s="141"/>
      <c r="AE2084" s="141"/>
      <c r="AF2084" s="161"/>
      <c r="AG2084" s="153"/>
      <c r="AN2084" s="141"/>
      <c r="AO2084" s="141"/>
      <c r="AP2084" s="141"/>
      <c r="AQ2084" s="141"/>
      <c r="AR2084" s="141"/>
      <c r="AS2084" s="141"/>
      <c r="AT2084" s="141"/>
      <c r="AU2084" s="141"/>
    </row>
    <row r="2085" spans="3:47" x14ac:dyDescent="0.2">
      <c r="C2085" s="26"/>
      <c r="D2085" s="26"/>
      <c r="AA2085" s="141"/>
      <c r="AB2085" s="141"/>
      <c r="AC2085" s="141"/>
      <c r="AD2085" s="141"/>
      <c r="AE2085" s="141"/>
      <c r="AF2085" s="161"/>
      <c r="AG2085" s="153"/>
      <c r="AN2085" s="141"/>
      <c r="AO2085" s="141"/>
      <c r="AP2085" s="141"/>
      <c r="AQ2085" s="141"/>
      <c r="AR2085" s="141"/>
      <c r="AS2085" s="141"/>
      <c r="AT2085" s="141"/>
      <c r="AU2085" s="141"/>
    </row>
    <row r="2086" spans="3:47" x14ac:dyDescent="0.2">
      <c r="C2086" s="26"/>
      <c r="D2086" s="26"/>
      <c r="AA2086" s="141"/>
      <c r="AB2086" s="141"/>
      <c r="AC2086" s="141"/>
      <c r="AD2086" s="141"/>
      <c r="AE2086" s="141"/>
      <c r="AF2086" s="161"/>
      <c r="AG2086" s="153"/>
      <c r="AN2086" s="141"/>
      <c r="AO2086" s="141"/>
      <c r="AP2086" s="141"/>
      <c r="AQ2086" s="141"/>
      <c r="AR2086" s="141"/>
      <c r="AS2086" s="141"/>
      <c r="AT2086" s="141"/>
      <c r="AU2086" s="141"/>
    </row>
    <row r="2087" spans="3:47" x14ac:dyDescent="0.2">
      <c r="C2087" s="26"/>
      <c r="D2087" s="26"/>
      <c r="AA2087" s="141"/>
      <c r="AB2087" s="141"/>
      <c r="AC2087" s="141"/>
      <c r="AD2087" s="141"/>
      <c r="AE2087" s="141"/>
      <c r="AF2087" s="161"/>
      <c r="AG2087" s="153"/>
      <c r="AN2087" s="141"/>
      <c r="AO2087" s="141"/>
      <c r="AP2087" s="141"/>
      <c r="AQ2087" s="141"/>
      <c r="AR2087" s="141"/>
      <c r="AS2087" s="141"/>
      <c r="AT2087" s="141"/>
      <c r="AU2087" s="141"/>
    </row>
    <row r="2088" spans="3:47" x14ac:dyDescent="0.2">
      <c r="C2088" s="26"/>
      <c r="D2088" s="26"/>
      <c r="AA2088" s="141"/>
      <c r="AB2088" s="141"/>
      <c r="AC2088" s="141"/>
      <c r="AD2088" s="141"/>
      <c r="AE2088" s="141"/>
      <c r="AF2088" s="161"/>
      <c r="AG2088" s="153"/>
      <c r="AN2088" s="141"/>
      <c r="AO2088" s="141"/>
      <c r="AP2088" s="141"/>
      <c r="AQ2088" s="141"/>
      <c r="AR2088" s="141"/>
      <c r="AS2088" s="141"/>
      <c r="AT2088" s="141"/>
      <c r="AU2088" s="141"/>
    </row>
    <row r="2089" spans="3:47" x14ac:dyDescent="0.2">
      <c r="C2089" s="26"/>
      <c r="D2089" s="26"/>
      <c r="AA2089" s="141"/>
      <c r="AB2089" s="141"/>
      <c r="AC2089" s="141"/>
      <c r="AD2089" s="141"/>
      <c r="AE2089" s="141"/>
      <c r="AF2089" s="161"/>
      <c r="AG2089" s="153"/>
      <c r="AN2089" s="141"/>
      <c r="AO2089" s="141"/>
      <c r="AP2089" s="141"/>
      <c r="AQ2089" s="141"/>
      <c r="AR2089" s="141"/>
      <c r="AS2089" s="141"/>
      <c r="AT2089" s="141"/>
      <c r="AU2089" s="141"/>
    </row>
    <row r="2090" spans="3:47" x14ac:dyDescent="0.2">
      <c r="C2090" s="26"/>
      <c r="D2090" s="26"/>
      <c r="AA2090" s="141"/>
      <c r="AB2090" s="141"/>
      <c r="AC2090" s="141"/>
      <c r="AD2090" s="141"/>
      <c r="AE2090" s="141"/>
      <c r="AF2090" s="161"/>
      <c r="AG2090" s="153"/>
      <c r="AN2090" s="141"/>
      <c r="AO2090" s="141"/>
      <c r="AP2090" s="141"/>
      <c r="AQ2090" s="141"/>
      <c r="AR2090" s="141"/>
      <c r="AS2090" s="141"/>
      <c r="AT2090" s="141"/>
      <c r="AU2090" s="141"/>
    </row>
    <row r="2091" spans="3:47" x14ac:dyDescent="0.2">
      <c r="C2091" s="26"/>
      <c r="D2091" s="26"/>
      <c r="AA2091" s="141"/>
      <c r="AB2091" s="141"/>
      <c r="AC2091" s="141"/>
      <c r="AD2091" s="141"/>
      <c r="AE2091" s="141"/>
      <c r="AF2091" s="161"/>
      <c r="AG2091" s="153"/>
      <c r="AN2091" s="141"/>
      <c r="AO2091" s="141"/>
      <c r="AP2091" s="141"/>
      <c r="AQ2091" s="141"/>
      <c r="AR2091" s="141"/>
      <c r="AS2091" s="141"/>
      <c r="AT2091" s="141"/>
      <c r="AU2091" s="141"/>
    </row>
    <row r="2092" spans="3:47" x14ac:dyDescent="0.2">
      <c r="C2092" s="26"/>
      <c r="D2092" s="26"/>
      <c r="AA2092" s="141"/>
      <c r="AB2092" s="141"/>
      <c r="AC2092" s="141"/>
      <c r="AD2092" s="141"/>
      <c r="AE2092" s="141"/>
      <c r="AF2092" s="161"/>
      <c r="AG2092" s="153"/>
      <c r="AN2092" s="141"/>
      <c r="AO2092" s="141"/>
      <c r="AP2092" s="141"/>
      <c r="AQ2092" s="141"/>
      <c r="AR2092" s="141"/>
      <c r="AS2092" s="141"/>
      <c r="AT2092" s="141"/>
      <c r="AU2092" s="141"/>
    </row>
    <row r="2093" spans="3:47" x14ac:dyDescent="0.2">
      <c r="C2093" s="26"/>
      <c r="D2093" s="26"/>
      <c r="AA2093" s="141"/>
      <c r="AB2093" s="141"/>
      <c r="AC2093" s="141"/>
      <c r="AD2093" s="141"/>
      <c r="AE2093" s="141"/>
      <c r="AF2093" s="161"/>
      <c r="AG2093" s="153"/>
      <c r="AN2093" s="141"/>
      <c r="AO2093" s="141"/>
      <c r="AP2093" s="141"/>
      <c r="AQ2093" s="141"/>
      <c r="AR2093" s="141"/>
      <c r="AS2093" s="141"/>
      <c r="AT2093" s="141"/>
      <c r="AU2093" s="141"/>
    </row>
    <row r="2094" spans="3:47" x14ac:dyDescent="0.2">
      <c r="C2094" s="26"/>
      <c r="D2094" s="26"/>
      <c r="AA2094" s="141"/>
      <c r="AB2094" s="141"/>
      <c r="AC2094" s="141"/>
      <c r="AD2094" s="141"/>
      <c r="AE2094" s="141"/>
      <c r="AF2094" s="161"/>
      <c r="AG2094" s="153"/>
      <c r="AN2094" s="141"/>
      <c r="AO2094" s="141"/>
      <c r="AP2094" s="141"/>
      <c r="AQ2094" s="141"/>
      <c r="AR2094" s="141"/>
      <c r="AS2094" s="141"/>
      <c r="AT2094" s="141"/>
      <c r="AU2094" s="141"/>
    </row>
    <row r="2095" spans="3:47" x14ac:dyDescent="0.2">
      <c r="C2095" s="26"/>
      <c r="D2095" s="26"/>
      <c r="AA2095" s="141"/>
      <c r="AB2095" s="141"/>
      <c r="AC2095" s="141"/>
      <c r="AD2095" s="141"/>
      <c r="AE2095" s="141"/>
      <c r="AF2095" s="161"/>
      <c r="AG2095" s="153"/>
      <c r="AN2095" s="141"/>
      <c r="AO2095" s="141"/>
      <c r="AP2095" s="141"/>
      <c r="AQ2095" s="141"/>
      <c r="AR2095" s="141"/>
      <c r="AS2095" s="141"/>
      <c r="AT2095" s="141"/>
      <c r="AU2095" s="141"/>
    </row>
    <row r="2096" spans="3:47" x14ac:dyDescent="0.2">
      <c r="C2096" s="26"/>
      <c r="D2096" s="26"/>
      <c r="AA2096" s="141"/>
      <c r="AB2096" s="141"/>
      <c r="AC2096" s="141"/>
      <c r="AD2096" s="141"/>
      <c r="AE2096" s="141"/>
      <c r="AF2096" s="161"/>
      <c r="AG2096" s="153"/>
      <c r="AN2096" s="141"/>
      <c r="AO2096" s="141"/>
      <c r="AP2096" s="141"/>
      <c r="AQ2096" s="141"/>
      <c r="AR2096" s="141"/>
      <c r="AS2096" s="141"/>
      <c r="AT2096" s="141"/>
      <c r="AU2096" s="141"/>
    </row>
    <row r="2097" spans="3:47" x14ac:dyDescent="0.2">
      <c r="C2097" s="26"/>
      <c r="D2097" s="26"/>
      <c r="AA2097" s="141"/>
      <c r="AB2097" s="141"/>
      <c r="AC2097" s="141"/>
      <c r="AD2097" s="141"/>
      <c r="AE2097" s="141"/>
      <c r="AF2097" s="161"/>
      <c r="AG2097" s="153"/>
      <c r="AN2097" s="141"/>
      <c r="AO2097" s="141"/>
      <c r="AP2097" s="141"/>
      <c r="AQ2097" s="141"/>
      <c r="AR2097" s="141"/>
      <c r="AS2097" s="141"/>
      <c r="AT2097" s="141"/>
      <c r="AU2097" s="141"/>
    </row>
    <row r="2098" spans="3:47" x14ac:dyDescent="0.2">
      <c r="C2098" s="26"/>
      <c r="D2098" s="26"/>
      <c r="AA2098" s="141"/>
      <c r="AB2098" s="141"/>
      <c r="AC2098" s="141"/>
      <c r="AD2098" s="141"/>
      <c r="AE2098" s="141"/>
      <c r="AF2098" s="161"/>
      <c r="AG2098" s="153"/>
      <c r="AN2098" s="141"/>
      <c r="AO2098" s="141"/>
      <c r="AP2098" s="141"/>
      <c r="AQ2098" s="141"/>
      <c r="AR2098" s="141"/>
      <c r="AS2098" s="141"/>
      <c r="AT2098" s="141"/>
      <c r="AU2098" s="141"/>
    </row>
    <row r="2099" spans="3:47" x14ac:dyDescent="0.2">
      <c r="C2099" s="26"/>
      <c r="D2099" s="26"/>
      <c r="AA2099" s="141"/>
      <c r="AB2099" s="141"/>
      <c r="AC2099" s="141"/>
      <c r="AD2099" s="141"/>
      <c r="AE2099" s="141"/>
      <c r="AF2099" s="161"/>
      <c r="AG2099" s="153"/>
      <c r="AN2099" s="141"/>
      <c r="AO2099" s="141"/>
      <c r="AP2099" s="141"/>
      <c r="AQ2099" s="141"/>
      <c r="AR2099" s="141"/>
      <c r="AS2099" s="141"/>
      <c r="AT2099" s="141"/>
      <c r="AU2099" s="141"/>
    </row>
    <row r="2100" spans="3:47" x14ac:dyDescent="0.2">
      <c r="C2100" s="26"/>
      <c r="D2100" s="26"/>
      <c r="AA2100" s="141"/>
      <c r="AB2100" s="141"/>
      <c r="AC2100" s="141"/>
      <c r="AD2100" s="141"/>
      <c r="AE2100" s="141"/>
      <c r="AF2100" s="161"/>
      <c r="AG2100" s="153"/>
      <c r="AN2100" s="141"/>
      <c r="AO2100" s="141"/>
      <c r="AP2100" s="141"/>
      <c r="AQ2100" s="141"/>
      <c r="AR2100" s="141"/>
      <c r="AS2100" s="141"/>
      <c r="AT2100" s="141"/>
      <c r="AU2100" s="141"/>
    </row>
    <row r="2101" spans="3:47" x14ac:dyDescent="0.2">
      <c r="C2101" s="26"/>
      <c r="D2101" s="26"/>
      <c r="AA2101" s="141"/>
      <c r="AB2101" s="141"/>
      <c r="AC2101" s="141"/>
      <c r="AD2101" s="141"/>
      <c r="AE2101" s="141"/>
      <c r="AF2101" s="161"/>
      <c r="AG2101" s="153"/>
      <c r="AN2101" s="141"/>
      <c r="AO2101" s="141"/>
      <c r="AP2101" s="141"/>
      <c r="AQ2101" s="141"/>
      <c r="AR2101" s="141"/>
      <c r="AS2101" s="141"/>
      <c r="AT2101" s="141"/>
      <c r="AU2101" s="141"/>
    </row>
    <row r="2102" spans="3:47" x14ac:dyDescent="0.2">
      <c r="C2102" s="26"/>
      <c r="D2102" s="26"/>
      <c r="AA2102" s="141"/>
      <c r="AB2102" s="141"/>
      <c r="AC2102" s="141"/>
      <c r="AD2102" s="141"/>
      <c r="AE2102" s="141"/>
      <c r="AF2102" s="161"/>
      <c r="AG2102" s="153"/>
      <c r="AN2102" s="141"/>
      <c r="AO2102" s="141"/>
      <c r="AP2102" s="141"/>
      <c r="AQ2102" s="141"/>
      <c r="AR2102" s="141"/>
      <c r="AS2102" s="141"/>
      <c r="AT2102" s="141"/>
      <c r="AU2102" s="141"/>
    </row>
    <row r="2103" spans="3:47" x14ac:dyDescent="0.2">
      <c r="C2103" s="26"/>
      <c r="D2103" s="26"/>
      <c r="AA2103" s="141"/>
      <c r="AB2103" s="141"/>
      <c r="AC2103" s="141"/>
      <c r="AD2103" s="141"/>
      <c r="AE2103" s="141"/>
      <c r="AF2103" s="161"/>
      <c r="AG2103" s="153"/>
      <c r="AN2103" s="141"/>
      <c r="AO2103" s="141"/>
      <c r="AP2103" s="141"/>
      <c r="AQ2103" s="141"/>
      <c r="AR2103" s="141"/>
      <c r="AS2103" s="141"/>
      <c r="AT2103" s="141"/>
      <c r="AU2103" s="141"/>
    </row>
    <row r="2104" spans="3:47" x14ac:dyDescent="0.2">
      <c r="C2104" s="26"/>
      <c r="D2104" s="26"/>
      <c r="AA2104" s="141"/>
      <c r="AB2104" s="141"/>
      <c r="AC2104" s="141"/>
      <c r="AD2104" s="141"/>
      <c r="AE2104" s="141"/>
      <c r="AF2104" s="161"/>
      <c r="AG2104" s="153"/>
      <c r="AN2104" s="141"/>
      <c r="AO2104" s="141"/>
      <c r="AP2104" s="141"/>
      <c r="AQ2104" s="141"/>
      <c r="AR2104" s="141"/>
      <c r="AS2104" s="141"/>
      <c r="AT2104" s="141"/>
      <c r="AU2104" s="141"/>
    </row>
    <row r="2105" spans="3:47" x14ac:dyDescent="0.2">
      <c r="C2105" s="26"/>
      <c r="D2105" s="26"/>
      <c r="AA2105" s="141"/>
      <c r="AB2105" s="141"/>
      <c r="AC2105" s="141"/>
      <c r="AD2105" s="141"/>
      <c r="AE2105" s="141"/>
      <c r="AF2105" s="161"/>
      <c r="AG2105" s="153"/>
      <c r="AN2105" s="141"/>
      <c r="AO2105" s="141"/>
      <c r="AP2105" s="141"/>
      <c r="AQ2105" s="141"/>
      <c r="AR2105" s="141"/>
      <c r="AS2105" s="141"/>
      <c r="AT2105" s="141"/>
      <c r="AU2105" s="141"/>
    </row>
    <row r="2106" spans="3:47" x14ac:dyDescent="0.2">
      <c r="C2106" s="26"/>
      <c r="D2106" s="26"/>
      <c r="AA2106" s="141"/>
      <c r="AB2106" s="141"/>
      <c r="AC2106" s="141"/>
      <c r="AD2106" s="141"/>
      <c r="AE2106" s="141"/>
      <c r="AF2106" s="161"/>
      <c r="AG2106" s="153"/>
      <c r="AN2106" s="141"/>
      <c r="AO2106" s="141"/>
      <c r="AP2106" s="141"/>
      <c r="AQ2106" s="141"/>
      <c r="AR2106" s="141"/>
      <c r="AS2106" s="141"/>
      <c r="AT2106" s="141"/>
      <c r="AU2106" s="141"/>
    </row>
    <row r="2107" spans="3:47" x14ac:dyDescent="0.2">
      <c r="C2107" s="26"/>
      <c r="D2107" s="26"/>
      <c r="AA2107" s="141"/>
      <c r="AB2107" s="141"/>
      <c r="AC2107" s="141"/>
      <c r="AD2107" s="141"/>
      <c r="AE2107" s="141"/>
      <c r="AF2107" s="161"/>
      <c r="AG2107" s="153"/>
      <c r="AN2107" s="141"/>
      <c r="AO2107" s="141"/>
      <c r="AP2107" s="141"/>
      <c r="AQ2107" s="141"/>
      <c r="AR2107" s="141"/>
      <c r="AS2107" s="141"/>
      <c r="AT2107" s="141"/>
      <c r="AU2107" s="141"/>
    </row>
    <row r="2108" spans="3:47" x14ac:dyDescent="0.2">
      <c r="C2108" s="26"/>
      <c r="D2108" s="26"/>
      <c r="AA2108" s="141"/>
      <c r="AB2108" s="141"/>
      <c r="AC2108" s="141"/>
      <c r="AD2108" s="141"/>
      <c r="AE2108" s="141"/>
      <c r="AF2108" s="161"/>
      <c r="AG2108" s="153"/>
      <c r="AN2108" s="141"/>
      <c r="AO2108" s="141"/>
      <c r="AP2108" s="141"/>
      <c r="AQ2108" s="141"/>
      <c r="AR2108" s="141"/>
      <c r="AS2108" s="141"/>
      <c r="AT2108" s="141"/>
      <c r="AU2108" s="141"/>
    </row>
    <row r="2109" spans="3:47" x14ac:dyDescent="0.2">
      <c r="C2109" s="26"/>
      <c r="D2109" s="26"/>
      <c r="AA2109" s="141"/>
      <c r="AB2109" s="141"/>
      <c r="AC2109" s="141"/>
      <c r="AD2109" s="141"/>
      <c r="AE2109" s="141"/>
      <c r="AF2109" s="161"/>
      <c r="AG2109" s="153"/>
      <c r="AN2109" s="141"/>
      <c r="AO2109" s="141"/>
      <c r="AP2109" s="141"/>
      <c r="AQ2109" s="141"/>
      <c r="AR2109" s="141"/>
      <c r="AS2109" s="141"/>
      <c r="AT2109" s="141"/>
      <c r="AU2109" s="141"/>
    </row>
    <row r="2110" spans="3:47" x14ac:dyDescent="0.2">
      <c r="C2110" s="26"/>
      <c r="D2110" s="26"/>
      <c r="AA2110" s="141"/>
      <c r="AB2110" s="141"/>
      <c r="AC2110" s="141"/>
      <c r="AD2110" s="141"/>
      <c r="AE2110" s="141"/>
      <c r="AF2110" s="161"/>
      <c r="AG2110" s="153"/>
      <c r="AN2110" s="141"/>
      <c r="AO2110" s="141"/>
      <c r="AP2110" s="141"/>
      <c r="AQ2110" s="141"/>
      <c r="AR2110" s="141"/>
      <c r="AS2110" s="141"/>
      <c r="AT2110" s="141"/>
      <c r="AU2110" s="141"/>
    </row>
    <row r="2111" spans="3:47" x14ac:dyDescent="0.2">
      <c r="C2111" s="26"/>
      <c r="D2111" s="26"/>
      <c r="AA2111" s="141"/>
      <c r="AB2111" s="141"/>
      <c r="AC2111" s="141"/>
      <c r="AD2111" s="141"/>
      <c r="AE2111" s="141"/>
      <c r="AF2111" s="161"/>
      <c r="AG2111" s="153"/>
      <c r="AN2111" s="141"/>
      <c r="AO2111" s="141"/>
      <c r="AP2111" s="141"/>
      <c r="AQ2111" s="141"/>
      <c r="AR2111" s="141"/>
      <c r="AS2111" s="141"/>
      <c r="AT2111" s="141"/>
      <c r="AU2111" s="141"/>
    </row>
    <row r="2112" spans="3:47" x14ac:dyDescent="0.2">
      <c r="C2112" s="26"/>
      <c r="D2112" s="26"/>
      <c r="AA2112" s="141"/>
      <c r="AB2112" s="141"/>
      <c r="AC2112" s="141"/>
      <c r="AD2112" s="141"/>
      <c r="AE2112" s="141"/>
      <c r="AF2112" s="161"/>
      <c r="AG2112" s="153"/>
      <c r="AN2112" s="141"/>
      <c r="AO2112" s="141"/>
      <c r="AP2112" s="141"/>
      <c r="AQ2112" s="141"/>
      <c r="AR2112" s="141"/>
      <c r="AS2112" s="141"/>
      <c r="AT2112" s="141"/>
      <c r="AU2112" s="141"/>
    </row>
    <row r="2113" spans="3:47" x14ac:dyDescent="0.2">
      <c r="C2113" s="26"/>
      <c r="D2113" s="26"/>
      <c r="AA2113" s="141"/>
      <c r="AB2113" s="141"/>
      <c r="AC2113" s="141"/>
      <c r="AD2113" s="141"/>
      <c r="AE2113" s="141"/>
      <c r="AF2113" s="161"/>
      <c r="AG2113" s="153"/>
      <c r="AN2113" s="141"/>
      <c r="AO2113" s="141"/>
      <c r="AP2113" s="141"/>
      <c r="AQ2113" s="141"/>
      <c r="AR2113" s="141"/>
      <c r="AS2113" s="141"/>
      <c r="AT2113" s="141"/>
      <c r="AU2113" s="141"/>
    </row>
    <row r="2114" spans="3:47" x14ac:dyDescent="0.2">
      <c r="C2114" s="26"/>
      <c r="D2114" s="26"/>
      <c r="AA2114" s="141"/>
      <c r="AB2114" s="141"/>
      <c r="AC2114" s="141"/>
      <c r="AD2114" s="141"/>
      <c r="AE2114" s="141"/>
      <c r="AF2114" s="161"/>
      <c r="AG2114" s="153"/>
      <c r="AN2114" s="141"/>
      <c r="AO2114" s="141"/>
      <c r="AP2114" s="141"/>
      <c r="AQ2114" s="141"/>
      <c r="AR2114" s="141"/>
      <c r="AS2114" s="141"/>
      <c r="AT2114" s="141"/>
      <c r="AU2114" s="141"/>
    </row>
    <row r="2115" spans="3:47" x14ac:dyDescent="0.2">
      <c r="C2115" s="26"/>
      <c r="D2115" s="26"/>
      <c r="AA2115" s="141"/>
      <c r="AB2115" s="141"/>
      <c r="AC2115" s="141"/>
      <c r="AD2115" s="141"/>
      <c r="AE2115" s="141"/>
      <c r="AF2115" s="161"/>
      <c r="AG2115" s="153"/>
      <c r="AN2115" s="141"/>
      <c r="AO2115" s="141"/>
      <c r="AP2115" s="141"/>
      <c r="AQ2115" s="141"/>
      <c r="AR2115" s="141"/>
      <c r="AS2115" s="141"/>
      <c r="AT2115" s="141"/>
      <c r="AU2115" s="141"/>
    </row>
    <row r="2116" spans="3:47" x14ac:dyDescent="0.2">
      <c r="C2116" s="26"/>
      <c r="D2116" s="26"/>
      <c r="AA2116" s="141"/>
      <c r="AB2116" s="141"/>
      <c r="AC2116" s="141"/>
      <c r="AD2116" s="141"/>
      <c r="AE2116" s="141"/>
      <c r="AF2116" s="161"/>
      <c r="AG2116" s="153"/>
      <c r="AN2116" s="141"/>
      <c r="AO2116" s="141"/>
      <c r="AP2116" s="141"/>
      <c r="AQ2116" s="141"/>
      <c r="AR2116" s="141"/>
      <c r="AS2116" s="141"/>
      <c r="AT2116" s="141"/>
      <c r="AU2116" s="141"/>
    </row>
    <row r="2117" spans="3:47" x14ac:dyDescent="0.2">
      <c r="C2117" s="26"/>
      <c r="D2117" s="26"/>
      <c r="AA2117" s="141"/>
      <c r="AB2117" s="141"/>
      <c r="AC2117" s="141"/>
      <c r="AD2117" s="141"/>
      <c r="AE2117" s="141"/>
      <c r="AF2117" s="161"/>
      <c r="AG2117" s="153"/>
      <c r="AN2117" s="141"/>
      <c r="AO2117" s="141"/>
      <c r="AP2117" s="141"/>
      <c r="AQ2117" s="141"/>
      <c r="AR2117" s="141"/>
      <c r="AS2117" s="141"/>
      <c r="AT2117" s="141"/>
      <c r="AU2117" s="141"/>
    </row>
    <row r="2118" spans="3:47" x14ac:dyDescent="0.2">
      <c r="C2118" s="26"/>
      <c r="D2118" s="26"/>
      <c r="AA2118" s="141"/>
      <c r="AB2118" s="141"/>
      <c r="AC2118" s="141"/>
      <c r="AD2118" s="141"/>
      <c r="AE2118" s="141"/>
      <c r="AF2118" s="161"/>
      <c r="AG2118" s="153"/>
      <c r="AN2118" s="141"/>
      <c r="AO2118" s="141"/>
      <c r="AP2118" s="141"/>
      <c r="AQ2118" s="141"/>
      <c r="AR2118" s="141"/>
      <c r="AS2118" s="141"/>
      <c r="AT2118" s="141"/>
      <c r="AU2118" s="141"/>
    </row>
    <row r="2119" spans="3:47" x14ac:dyDescent="0.2">
      <c r="C2119" s="26"/>
      <c r="D2119" s="26"/>
      <c r="AA2119" s="141"/>
      <c r="AB2119" s="141"/>
      <c r="AC2119" s="141"/>
      <c r="AD2119" s="141"/>
      <c r="AE2119" s="141"/>
      <c r="AF2119" s="161"/>
      <c r="AG2119" s="153"/>
      <c r="AN2119" s="141"/>
      <c r="AO2119" s="141"/>
      <c r="AP2119" s="141"/>
      <c r="AQ2119" s="141"/>
      <c r="AR2119" s="141"/>
      <c r="AS2119" s="141"/>
      <c r="AT2119" s="141"/>
      <c r="AU2119" s="141"/>
    </row>
    <row r="2120" spans="3:47" x14ac:dyDescent="0.2">
      <c r="C2120" s="26"/>
      <c r="D2120" s="26"/>
      <c r="AA2120" s="141"/>
      <c r="AB2120" s="141"/>
      <c r="AC2120" s="141"/>
      <c r="AD2120" s="141"/>
      <c r="AE2120" s="141"/>
      <c r="AF2120" s="161"/>
      <c r="AG2120" s="153"/>
      <c r="AN2120" s="141"/>
      <c r="AO2120" s="141"/>
      <c r="AP2120" s="141"/>
      <c r="AQ2120" s="141"/>
      <c r="AR2120" s="141"/>
      <c r="AS2120" s="141"/>
      <c r="AT2120" s="141"/>
      <c r="AU2120" s="141"/>
    </row>
    <row r="2121" spans="3:47" x14ac:dyDescent="0.2">
      <c r="C2121" s="26"/>
      <c r="D2121" s="26"/>
      <c r="AA2121" s="141"/>
      <c r="AB2121" s="141"/>
      <c r="AC2121" s="141"/>
      <c r="AD2121" s="141"/>
      <c r="AE2121" s="141"/>
      <c r="AF2121" s="161"/>
      <c r="AG2121" s="153"/>
      <c r="AN2121" s="141"/>
      <c r="AO2121" s="141"/>
      <c r="AP2121" s="141"/>
      <c r="AQ2121" s="141"/>
      <c r="AR2121" s="141"/>
      <c r="AS2121" s="141"/>
      <c r="AT2121" s="141"/>
      <c r="AU2121" s="141"/>
    </row>
    <row r="2122" spans="3:47" x14ac:dyDescent="0.2">
      <c r="C2122" s="26"/>
      <c r="D2122" s="26"/>
      <c r="AA2122" s="141"/>
      <c r="AB2122" s="141"/>
      <c r="AC2122" s="141"/>
      <c r="AD2122" s="141"/>
      <c r="AE2122" s="141"/>
      <c r="AF2122" s="161"/>
      <c r="AG2122" s="153"/>
      <c r="AN2122" s="141"/>
      <c r="AO2122" s="141"/>
      <c r="AP2122" s="141"/>
      <c r="AQ2122" s="141"/>
      <c r="AR2122" s="141"/>
      <c r="AS2122" s="141"/>
      <c r="AT2122" s="141"/>
      <c r="AU2122" s="141"/>
    </row>
    <row r="2123" spans="3:47" x14ac:dyDescent="0.2">
      <c r="C2123" s="26"/>
      <c r="D2123" s="26"/>
      <c r="AA2123" s="141"/>
      <c r="AB2123" s="141"/>
      <c r="AC2123" s="141"/>
      <c r="AD2123" s="141"/>
      <c r="AE2123" s="141"/>
      <c r="AF2123" s="161"/>
      <c r="AG2123" s="153"/>
      <c r="AN2123" s="141"/>
      <c r="AO2123" s="141"/>
      <c r="AP2123" s="141"/>
      <c r="AQ2123" s="141"/>
      <c r="AR2123" s="141"/>
      <c r="AS2123" s="141"/>
      <c r="AT2123" s="141"/>
      <c r="AU2123" s="141"/>
    </row>
    <row r="2124" spans="3:47" x14ac:dyDescent="0.2">
      <c r="C2124" s="26"/>
      <c r="D2124" s="26"/>
      <c r="AA2124" s="141"/>
      <c r="AB2124" s="141"/>
      <c r="AC2124" s="141"/>
      <c r="AD2124" s="141"/>
      <c r="AE2124" s="141"/>
      <c r="AF2124" s="161"/>
      <c r="AG2124" s="153"/>
      <c r="AN2124" s="141"/>
      <c r="AO2124" s="141"/>
      <c r="AP2124" s="141"/>
      <c r="AQ2124" s="141"/>
      <c r="AR2124" s="141"/>
      <c r="AS2124" s="141"/>
      <c r="AT2124" s="141"/>
      <c r="AU2124" s="141"/>
    </row>
    <row r="2125" spans="3:47" x14ac:dyDescent="0.2">
      <c r="C2125" s="26"/>
      <c r="D2125" s="26"/>
      <c r="AA2125" s="141"/>
      <c r="AB2125" s="141"/>
      <c r="AC2125" s="141"/>
      <c r="AD2125" s="141"/>
      <c r="AE2125" s="141"/>
      <c r="AF2125" s="161"/>
      <c r="AG2125" s="153"/>
      <c r="AN2125" s="141"/>
      <c r="AO2125" s="141"/>
      <c r="AP2125" s="141"/>
      <c r="AQ2125" s="141"/>
      <c r="AR2125" s="141"/>
      <c r="AS2125" s="141"/>
      <c r="AT2125" s="141"/>
      <c r="AU2125" s="141"/>
    </row>
    <row r="2126" spans="3:47" x14ac:dyDescent="0.2">
      <c r="C2126" s="26"/>
      <c r="D2126" s="26"/>
      <c r="AA2126" s="141"/>
      <c r="AB2126" s="141"/>
      <c r="AC2126" s="141"/>
      <c r="AD2126" s="141"/>
      <c r="AE2126" s="141"/>
      <c r="AF2126" s="161"/>
      <c r="AG2126" s="153"/>
      <c r="AN2126" s="141"/>
      <c r="AO2126" s="141"/>
      <c r="AP2126" s="141"/>
      <c r="AQ2126" s="141"/>
      <c r="AR2126" s="141"/>
      <c r="AS2126" s="141"/>
      <c r="AT2126" s="141"/>
      <c r="AU2126" s="141"/>
    </row>
    <row r="2127" spans="3:47" x14ac:dyDescent="0.2">
      <c r="C2127" s="26"/>
      <c r="D2127" s="26"/>
      <c r="AA2127" s="141"/>
      <c r="AB2127" s="141"/>
      <c r="AC2127" s="141"/>
      <c r="AD2127" s="141"/>
      <c r="AE2127" s="141"/>
      <c r="AF2127" s="161"/>
      <c r="AG2127" s="153"/>
      <c r="AN2127" s="141"/>
      <c r="AO2127" s="141"/>
      <c r="AP2127" s="141"/>
      <c r="AQ2127" s="141"/>
      <c r="AR2127" s="141"/>
      <c r="AS2127" s="141"/>
      <c r="AT2127" s="141"/>
      <c r="AU2127" s="141"/>
    </row>
    <row r="2128" spans="3:47" x14ac:dyDescent="0.2">
      <c r="C2128" s="26"/>
      <c r="D2128" s="26"/>
      <c r="AA2128" s="141"/>
      <c r="AB2128" s="141"/>
      <c r="AC2128" s="141"/>
      <c r="AD2128" s="141"/>
      <c r="AE2128" s="141"/>
      <c r="AF2128" s="161"/>
      <c r="AG2128" s="153"/>
      <c r="AN2128" s="141"/>
      <c r="AO2128" s="141"/>
      <c r="AP2128" s="141"/>
      <c r="AQ2128" s="141"/>
      <c r="AR2128" s="141"/>
      <c r="AS2128" s="141"/>
      <c r="AT2128" s="141"/>
      <c r="AU2128" s="141"/>
    </row>
    <row r="2129" spans="3:47" x14ac:dyDescent="0.2">
      <c r="C2129" s="26"/>
      <c r="D2129" s="26"/>
      <c r="AA2129" s="141"/>
      <c r="AB2129" s="141"/>
      <c r="AC2129" s="141"/>
      <c r="AD2129" s="141"/>
      <c r="AE2129" s="141"/>
      <c r="AF2129" s="161"/>
      <c r="AG2129" s="153"/>
      <c r="AN2129" s="141"/>
      <c r="AO2129" s="141"/>
      <c r="AP2129" s="141"/>
      <c r="AQ2129" s="141"/>
      <c r="AR2129" s="141"/>
      <c r="AS2129" s="141"/>
      <c r="AT2129" s="141"/>
      <c r="AU2129" s="141"/>
    </row>
    <row r="2130" spans="3:47" x14ac:dyDescent="0.2">
      <c r="C2130" s="26"/>
      <c r="D2130" s="26"/>
      <c r="AA2130" s="141"/>
      <c r="AB2130" s="141"/>
      <c r="AC2130" s="141"/>
      <c r="AD2130" s="141"/>
      <c r="AE2130" s="141"/>
      <c r="AF2130" s="161"/>
      <c r="AG2130" s="153"/>
      <c r="AN2130" s="141"/>
      <c r="AO2130" s="141"/>
      <c r="AP2130" s="141"/>
      <c r="AQ2130" s="141"/>
      <c r="AR2130" s="141"/>
      <c r="AS2130" s="141"/>
      <c r="AT2130" s="141"/>
      <c r="AU2130" s="141"/>
    </row>
    <row r="2131" spans="3:47" x14ac:dyDescent="0.2">
      <c r="C2131" s="26"/>
      <c r="D2131" s="26"/>
      <c r="AA2131" s="141"/>
      <c r="AB2131" s="141"/>
      <c r="AC2131" s="141"/>
      <c r="AD2131" s="141"/>
      <c r="AE2131" s="141"/>
      <c r="AF2131" s="161"/>
      <c r="AG2131" s="153"/>
      <c r="AN2131" s="141"/>
      <c r="AO2131" s="141"/>
      <c r="AP2131" s="141"/>
      <c r="AQ2131" s="141"/>
      <c r="AR2131" s="141"/>
      <c r="AS2131" s="141"/>
      <c r="AT2131" s="141"/>
      <c r="AU2131" s="141"/>
    </row>
    <row r="2132" spans="3:47" x14ac:dyDescent="0.2">
      <c r="C2132" s="26"/>
      <c r="D2132" s="26"/>
      <c r="AA2132" s="141"/>
      <c r="AB2132" s="141"/>
      <c r="AC2132" s="141"/>
      <c r="AD2132" s="141"/>
      <c r="AE2132" s="141"/>
      <c r="AF2132" s="161"/>
      <c r="AG2132" s="153"/>
      <c r="AN2132" s="141"/>
      <c r="AO2132" s="141"/>
      <c r="AP2132" s="141"/>
      <c r="AQ2132" s="141"/>
      <c r="AR2132" s="141"/>
      <c r="AS2132" s="141"/>
      <c r="AT2132" s="141"/>
      <c r="AU2132" s="141"/>
    </row>
    <row r="2133" spans="3:47" x14ac:dyDescent="0.2">
      <c r="C2133" s="26"/>
      <c r="D2133" s="26"/>
      <c r="AA2133" s="141"/>
      <c r="AB2133" s="141"/>
      <c r="AC2133" s="141"/>
      <c r="AD2133" s="141"/>
      <c r="AE2133" s="141"/>
      <c r="AF2133" s="161"/>
      <c r="AG2133" s="153"/>
      <c r="AN2133" s="141"/>
      <c r="AO2133" s="141"/>
      <c r="AP2133" s="141"/>
      <c r="AQ2133" s="141"/>
      <c r="AR2133" s="141"/>
      <c r="AS2133" s="141"/>
      <c r="AT2133" s="141"/>
      <c r="AU2133" s="141"/>
    </row>
    <row r="2134" spans="3:47" x14ac:dyDescent="0.2">
      <c r="C2134" s="26"/>
      <c r="D2134" s="26"/>
      <c r="AA2134" s="141"/>
      <c r="AB2134" s="141"/>
      <c r="AC2134" s="141"/>
      <c r="AD2134" s="141"/>
      <c r="AE2134" s="141"/>
      <c r="AF2134" s="161"/>
      <c r="AG2134" s="153"/>
      <c r="AN2134" s="141"/>
      <c r="AO2134" s="141"/>
      <c r="AP2134" s="141"/>
      <c r="AQ2134" s="141"/>
      <c r="AR2134" s="141"/>
      <c r="AS2134" s="141"/>
      <c r="AT2134" s="141"/>
      <c r="AU2134" s="141"/>
    </row>
    <row r="2135" spans="3:47" x14ac:dyDescent="0.2">
      <c r="C2135" s="26"/>
      <c r="D2135" s="26"/>
      <c r="AA2135" s="141"/>
      <c r="AB2135" s="141"/>
      <c r="AC2135" s="141"/>
      <c r="AD2135" s="141"/>
      <c r="AE2135" s="141"/>
      <c r="AF2135" s="161"/>
      <c r="AG2135" s="153"/>
      <c r="AN2135" s="141"/>
      <c r="AO2135" s="141"/>
      <c r="AP2135" s="141"/>
      <c r="AQ2135" s="141"/>
      <c r="AR2135" s="141"/>
      <c r="AS2135" s="141"/>
      <c r="AT2135" s="141"/>
      <c r="AU2135" s="141"/>
    </row>
    <row r="2136" spans="3:47" x14ac:dyDescent="0.2">
      <c r="C2136" s="26"/>
      <c r="D2136" s="26"/>
      <c r="AA2136" s="141"/>
      <c r="AB2136" s="141"/>
      <c r="AC2136" s="141"/>
      <c r="AD2136" s="141"/>
      <c r="AE2136" s="141"/>
      <c r="AF2136" s="161"/>
      <c r="AG2136" s="153"/>
      <c r="AN2136" s="141"/>
      <c r="AO2136" s="141"/>
      <c r="AP2136" s="141"/>
      <c r="AQ2136" s="141"/>
      <c r="AR2136" s="141"/>
      <c r="AS2136" s="141"/>
      <c r="AT2136" s="141"/>
      <c r="AU2136" s="141"/>
    </row>
    <row r="2137" spans="3:47" x14ac:dyDescent="0.2">
      <c r="C2137" s="26"/>
      <c r="D2137" s="26"/>
      <c r="AA2137" s="141"/>
      <c r="AB2137" s="141"/>
      <c r="AC2137" s="141"/>
      <c r="AD2137" s="141"/>
      <c r="AE2137" s="141"/>
      <c r="AF2137" s="161"/>
      <c r="AG2137" s="153"/>
      <c r="AN2137" s="141"/>
      <c r="AO2137" s="141"/>
      <c r="AP2137" s="141"/>
      <c r="AQ2137" s="141"/>
      <c r="AR2137" s="141"/>
      <c r="AS2137" s="141"/>
      <c r="AT2137" s="141"/>
      <c r="AU2137" s="141"/>
    </row>
    <row r="2138" spans="3:47" x14ac:dyDescent="0.2">
      <c r="C2138" s="26"/>
      <c r="D2138" s="26"/>
      <c r="AA2138" s="141"/>
      <c r="AB2138" s="141"/>
      <c r="AC2138" s="141"/>
      <c r="AD2138" s="141"/>
      <c r="AE2138" s="141"/>
      <c r="AF2138" s="161"/>
      <c r="AG2138" s="153"/>
      <c r="AN2138" s="141"/>
      <c r="AO2138" s="141"/>
      <c r="AP2138" s="141"/>
      <c r="AQ2138" s="141"/>
      <c r="AR2138" s="141"/>
      <c r="AS2138" s="141"/>
      <c r="AT2138" s="141"/>
      <c r="AU2138" s="141"/>
    </row>
    <row r="2139" spans="3:47" x14ac:dyDescent="0.2">
      <c r="C2139" s="26"/>
      <c r="D2139" s="26"/>
      <c r="AA2139" s="141"/>
      <c r="AB2139" s="141"/>
      <c r="AC2139" s="141"/>
      <c r="AD2139" s="141"/>
      <c r="AE2139" s="141"/>
      <c r="AF2139" s="161"/>
      <c r="AG2139" s="153"/>
      <c r="AN2139" s="141"/>
      <c r="AO2139" s="141"/>
      <c r="AP2139" s="141"/>
      <c r="AQ2139" s="141"/>
      <c r="AR2139" s="141"/>
      <c r="AS2139" s="141"/>
      <c r="AT2139" s="141"/>
      <c r="AU2139" s="141"/>
    </row>
    <row r="2140" spans="3:47" x14ac:dyDescent="0.2">
      <c r="C2140" s="26"/>
      <c r="D2140" s="26"/>
      <c r="AA2140" s="141"/>
      <c r="AB2140" s="141"/>
      <c r="AC2140" s="141"/>
      <c r="AD2140" s="141"/>
      <c r="AE2140" s="141"/>
      <c r="AF2140" s="161"/>
      <c r="AG2140" s="153"/>
      <c r="AN2140" s="141"/>
      <c r="AO2140" s="141"/>
      <c r="AP2140" s="141"/>
      <c r="AQ2140" s="141"/>
      <c r="AR2140" s="141"/>
      <c r="AS2140" s="141"/>
      <c r="AT2140" s="141"/>
      <c r="AU2140" s="141"/>
    </row>
    <row r="2141" spans="3:47" x14ac:dyDescent="0.2">
      <c r="C2141" s="26"/>
      <c r="D2141" s="26"/>
      <c r="AA2141" s="141"/>
      <c r="AB2141" s="141"/>
      <c r="AC2141" s="141"/>
      <c r="AD2141" s="141"/>
      <c r="AE2141" s="141"/>
      <c r="AF2141" s="161"/>
      <c r="AG2141" s="153"/>
      <c r="AN2141" s="141"/>
      <c r="AO2141" s="141"/>
      <c r="AP2141" s="141"/>
      <c r="AQ2141" s="141"/>
      <c r="AR2141" s="141"/>
      <c r="AS2141" s="141"/>
      <c r="AT2141" s="141"/>
      <c r="AU2141" s="141"/>
    </row>
    <row r="2142" spans="3:47" x14ac:dyDescent="0.2">
      <c r="C2142" s="26"/>
      <c r="D2142" s="26"/>
      <c r="AA2142" s="141"/>
      <c r="AB2142" s="141"/>
      <c r="AC2142" s="141"/>
      <c r="AD2142" s="141"/>
      <c r="AE2142" s="141"/>
      <c r="AF2142" s="161"/>
      <c r="AG2142" s="153"/>
      <c r="AN2142" s="141"/>
      <c r="AO2142" s="141"/>
      <c r="AP2142" s="141"/>
      <c r="AQ2142" s="141"/>
      <c r="AR2142" s="141"/>
      <c r="AS2142" s="141"/>
      <c r="AT2142" s="141"/>
      <c r="AU2142" s="141"/>
    </row>
    <row r="2143" spans="3:47" x14ac:dyDescent="0.2">
      <c r="C2143" s="26"/>
      <c r="D2143" s="26"/>
      <c r="AA2143" s="141"/>
      <c r="AB2143" s="141"/>
      <c r="AC2143" s="141"/>
      <c r="AD2143" s="141"/>
      <c r="AE2143" s="141"/>
      <c r="AF2143" s="161"/>
      <c r="AG2143" s="153"/>
      <c r="AN2143" s="141"/>
      <c r="AO2143" s="141"/>
      <c r="AP2143" s="141"/>
      <c r="AQ2143" s="141"/>
      <c r="AR2143" s="141"/>
      <c r="AS2143" s="141"/>
      <c r="AT2143" s="141"/>
      <c r="AU2143" s="141"/>
    </row>
    <row r="2144" spans="3:47" x14ac:dyDescent="0.2">
      <c r="C2144" s="26"/>
      <c r="D2144" s="26"/>
      <c r="AA2144" s="141"/>
      <c r="AB2144" s="141"/>
      <c r="AC2144" s="141"/>
      <c r="AD2144" s="141"/>
      <c r="AE2144" s="141"/>
      <c r="AF2144" s="161"/>
      <c r="AG2144" s="153"/>
      <c r="AN2144" s="141"/>
      <c r="AO2144" s="141"/>
      <c r="AP2144" s="141"/>
      <c r="AQ2144" s="141"/>
      <c r="AR2144" s="141"/>
      <c r="AS2144" s="141"/>
      <c r="AT2144" s="141"/>
      <c r="AU2144" s="141"/>
    </row>
    <row r="2145" spans="3:47" x14ac:dyDescent="0.2">
      <c r="C2145" s="26"/>
      <c r="D2145" s="26"/>
      <c r="AA2145" s="141"/>
      <c r="AB2145" s="141"/>
      <c r="AC2145" s="141"/>
      <c r="AD2145" s="141"/>
      <c r="AE2145" s="141"/>
      <c r="AF2145" s="161"/>
      <c r="AG2145" s="153"/>
      <c r="AN2145" s="141"/>
      <c r="AO2145" s="141"/>
      <c r="AP2145" s="141"/>
      <c r="AQ2145" s="141"/>
      <c r="AR2145" s="141"/>
      <c r="AS2145" s="141"/>
      <c r="AT2145" s="141"/>
      <c r="AU2145" s="141"/>
    </row>
    <row r="2146" spans="3:47" x14ac:dyDescent="0.2">
      <c r="C2146" s="26"/>
      <c r="D2146" s="26"/>
      <c r="AA2146" s="141"/>
      <c r="AB2146" s="141"/>
      <c r="AC2146" s="141"/>
      <c r="AD2146" s="141"/>
      <c r="AE2146" s="141"/>
      <c r="AF2146" s="161"/>
      <c r="AG2146" s="153"/>
      <c r="AN2146" s="141"/>
      <c r="AO2146" s="141"/>
      <c r="AP2146" s="141"/>
      <c r="AQ2146" s="141"/>
      <c r="AR2146" s="141"/>
      <c r="AS2146" s="141"/>
      <c r="AT2146" s="141"/>
      <c r="AU2146" s="141"/>
    </row>
    <row r="2147" spans="3:47" x14ac:dyDescent="0.2">
      <c r="C2147" s="26"/>
      <c r="D2147" s="26"/>
      <c r="AA2147" s="141"/>
      <c r="AB2147" s="141"/>
      <c r="AC2147" s="141"/>
      <c r="AD2147" s="141"/>
      <c r="AE2147" s="141"/>
      <c r="AF2147" s="161"/>
      <c r="AG2147" s="153"/>
      <c r="AN2147" s="141"/>
      <c r="AO2147" s="141"/>
      <c r="AP2147" s="141"/>
      <c r="AQ2147" s="141"/>
      <c r="AR2147" s="141"/>
      <c r="AS2147" s="141"/>
      <c r="AT2147" s="141"/>
      <c r="AU2147" s="141"/>
    </row>
    <row r="2148" spans="3:47" x14ac:dyDescent="0.2">
      <c r="C2148" s="26"/>
      <c r="D2148" s="26"/>
      <c r="AA2148" s="141"/>
      <c r="AB2148" s="141"/>
      <c r="AC2148" s="141"/>
      <c r="AD2148" s="141"/>
      <c r="AE2148" s="141"/>
      <c r="AF2148" s="161"/>
      <c r="AG2148" s="153"/>
      <c r="AN2148" s="141"/>
      <c r="AO2148" s="141"/>
      <c r="AP2148" s="141"/>
      <c r="AQ2148" s="141"/>
      <c r="AR2148" s="141"/>
      <c r="AS2148" s="141"/>
      <c r="AT2148" s="141"/>
      <c r="AU2148" s="141"/>
    </row>
    <row r="2149" spans="3:47" x14ac:dyDescent="0.2">
      <c r="C2149" s="26"/>
      <c r="D2149" s="26"/>
      <c r="AA2149" s="141"/>
      <c r="AB2149" s="141"/>
      <c r="AC2149" s="141"/>
      <c r="AD2149" s="141"/>
      <c r="AE2149" s="141"/>
      <c r="AF2149" s="161"/>
      <c r="AG2149" s="153"/>
      <c r="AN2149" s="141"/>
      <c r="AO2149" s="141"/>
      <c r="AP2149" s="141"/>
      <c r="AQ2149" s="141"/>
      <c r="AR2149" s="141"/>
      <c r="AS2149" s="141"/>
      <c r="AT2149" s="141"/>
      <c r="AU2149" s="141"/>
    </row>
    <row r="2150" spans="3:47" x14ac:dyDescent="0.2">
      <c r="C2150" s="26"/>
      <c r="D2150" s="26"/>
      <c r="AA2150" s="141"/>
      <c r="AB2150" s="141"/>
      <c r="AC2150" s="141"/>
      <c r="AD2150" s="141"/>
      <c r="AE2150" s="141"/>
      <c r="AF2150" s="161"/>
      <c r="AG2150" s="153"/>
      <c r="AN2150" s="141"/>
      <c r="AO2150" s="141"/>
      <c r="AP2150" s="141"/>
      <c r="AQ2150" s="141"/>
      <c r="AR2150" s="141"/>
      <c r="AS2150" s="141"/>
      <c r="AT2150" s="141"/>
      <c r="AU2150" s="141"/>
    </row>
    <row r="2151" spans="3:47" x14ac:dyDescent="0.2">
      <c r="C2151" s="26"/>
      <c r="D2151" s="26"/>
      <c r="AA2151" s="141"/>
      <c r="AB2151" s="141"/>
      <c r="AC2151" s="141"/>
      <c r="AD2151" s="141"/>
      <c r="AE2151" s="141"/>
      <c r="AF2151" s="161"/>
      <c r="AG2151" s="153"/>
      <c r="AN2151" s="141"/>
      <c r="AO2151" s="141"/>
      <c r="AP2151" s="141"/>
      <c r="AQ2151" s="141"/>
      <c r="AR2151" s="141"/>
      <c r="AS2151" s="141"/>
      <c r="AT2151" s="141"/>
      <c r="AU2151" s="141"/>
    </row>
    <row r="2152" spans="3:47" x14ac:dyDescent="0.2">
      <c r="C2152" s="26"/>
      <c r="D2152" s="26"/>
      <c r="AA2152" s="141"/>
      <c r="AB2152" s="141"/>
      <c r="AC2152" s="141"/>
      <c r="AD2152" s="141"/>
      <c r="AE2152" s="141"/>
      <c r="AF2152" s="161"/>
      <c r="AG2152" s="153"/>
      <c r="AN2152" s="141"/>
      <c r="AO2152" s="141"/>
      <c r="AP2152" s="141"/>
      <c r="AQ2152" s="141"/>
      <c r="AR2152" s="141"/>
      <c r="AS2152" s="141"/>
      <c r="AT2152" s="141"/>
      <c r="AU2152" s="141"/>
    </row>
    <row r="2153" spans="3:47" x14ac:dyDescent="0.2">
      <c r="C2153" s="26"/>
      <c r="D2153" s="26"/>
      <c r="AA2153" s="141"/>
      <c r="AB2153" s="141"/>
      <c r="AC2153" s="141"/>
      <c r="AD2153" s="141"/>
      <c r="AE2153" s="141"/>
      <c r="AF2153" s="161"/>
      <c r="AG2153" s="153"/>
      <c r="AN2153" s="141"/>
      <c r="AO2153" s="141"/>
      <c r="AP2153" s="141"/>
      <c r="AQ2153" s="141"/>
      <c r="AR2153" s="141"/>
      <c r="AS2153" s="141"/>
      <c r="AT2153" s="141"/>
      <c r="AU2153" s="141"/>
    </row>
    <row r="2154" spans="3:47" x14ac:dyDescent="0.2">
      <c r="C2154" s="26"/>
      <c r="D2154" s="26"/>
      <c r="AA2154" s="141"/>
      <c r="AB2154" s="141"/>
      <c r="AC2154" s="141"/>
      <c r="AD2154" s="141"/>
      <c r="AE2154" s="141"/>
      <c r="AF2154" s="161"/>
      <c r="AG2154" s="153"/>
      <c r="AN2154" s="141"/>
      <c r="AO2154" s="141"/>
      <c r="AP2154" s="141"/>
      <c r="AQ2154" s="141"/>
      <c r="AR2154" s="141"/>
      <c r="AS2154" s="141"/>
      <c r="AT2154" s="141"/>
      <c r="AU2154" s="141"/>
    </row>
    <row r="2155" spans="3:47" x14ac:dyDescent="0.2">
      <c r="C2155" s="26"/>
      <c r="D2155" s="26"/>
      <c r="AA2155" s="141"/>
      <c r="AB2155" s="141"/>
      <c r="AC2155" s="141"/>
      <c r="AD2155" s="141"/>
      <c r="AE2155" s="141"/>
      <c r="AF2155" s="161"/>
      <c r="AG2155" s="153"/>
      <c r="AN2155" s="141"/>
      <c r="AO2155" s="141"/>
      <c r="AP2155" s="141"/>
      <c r="AQ2155" s="141"/>
      <c r="AR2155" s="141"/>
      <c r="AS2155" s="141"/>
      <c r="AT2155" s="141"/>
      <c r="AU2155" s="141"/>
    </row>
    <row r="2156" spans="3:47" x14ac:dyDescent="0.2">
      <c r="C2156" s="26"/>
      <c r="D2156" s="26"/>
      <c r="AA2156" s="141"/>
      <c r="AB2156" s="141"/>
      <c r="AC2156" s="141"/>
      <c r="AD2156" s="141"/>
      <c r="AE2156" s="141"/>
      <c r="AF2156" s="161"/>
      <c r="AG2156" s="153"/>
      <c r="AN2156" s="141"/>
      <c r="AO2156" s="141"/>
      <c r="AP2156" s="141"/>
      <c r="AQ2156" s="141"/>
      <c r="AR2156" s="141"/>
      <c r="AS2156" s="141"/>
      <c r="AT2156" s="141"/>
      <c r="AU2156" s="141"/>
    </row>
    <row r="2157" spans="3:47" x14ac:dyDescent="0.2">
      <c r="C2157" s="26"/>
      <c r="D2157" s="26"/>
      <c r="AA2157" s="141"/>
      <c r="AB2157" s="141"/>
      <c r="AC2157" s="141"/>
      <c r="AD2157" s="141"/>
      <c r="AE2157" s="141"/>
      <c r="AF2157" s="161"/>
      <c r="AG2157" s="153"/>
      <c r="AN2157" s="141"/>
      <c r="AO2157" s="141"/>
      <c r="AP2157" s="141"/>
      <c r="AQ2157" s="141"/>
      <c r="AR2157" s="141"/>
      <c r="AS2157" s="141"/>
      <c r="AT2157" s="141"/>
      <c r="AU2157" s="141"/>
    </row>
    <row r="2158" spans="3:47" x14ac:dyDescent="0.2">
      <c r="C2158" s="26"/>
      <c r="D2158" s="26"/>
      <c r="AA2158" s="141"/>
      <c r="AB2158" s="141"/>
      <c r="AC2158" s="141"/>
      <c r="AD2158" s="141"/>
      <c r="AE2158" s="141"/>
      <c r="AF2158" s="161"/>
      <c r="AG2158" s="153"/>
      <c r="AN2158" s="141"/>
      <c r="AO2158" s="141"/>
      <c r="AP2158" s="141"/>
      <c r="AQ2158" s="141"/>
      <c r="AR2158" s="141"/>
      <c r="AS2158" s="141"/>
      <c r="AT2158" s="141"/>
      <c r="AU2158" s="141"/>
    </row>
    <row r="2159" spans="3:47" x14ac:dyDescent="0.2">
      <c r="C2159" s="26"/>
      <c r="D2159" s="26"/>
      <c r="AA2159" s="141"/>
      <c r="AB2159" s="141"/>
      <c r="AC2159" s="141"/>
      <c r="AD2159" s="141"/>
      <c r="AE2159" s="141"/>
      <c r="AF2159" s="161"/>
      <c r="AG2159" s="153"/>
      <c r="AN2159" s="141"/>
      <c r="AO2159" s="141"/>
      <c r="AP2159" s="141"/>
      <c r="AQ2159" s="141"/>
      <c r="AR2159" s="141"/>
      <c r="AS2159" s="141"/>
      <c r="AT2159" s="141"/>
      <c r="AU2159" s="141"/>
    </row>
    <row r="2160" spans="3:47" x14ac:dyDescent="0.2">
      <c r="C2160" s="26"/>
      <c r="D2160" s="26"/>
      <c r="AA2160" s="141"/>
      <c r="AB2160" s="141"/>
      <c r="AC2160" s="141"/>
      <c r="AD2160" s="141"/>
      <c r="AE2160" s="141"/>
      <c r="AF2160" s="161"/>
      <c r="AG2160" s="153"/>
      <c r="AN2160" s="141"/>
      <c r="AO2160" s="141"/>
      <c r="AP2160" s="141"/>
      <c r="AQ2160" s="141"/>
      <c r="AR2160" s="141"/>
      <c r="AS2160" s="141"/>
      <c r="AT2160" s="141"/>
      <c r="AU2160" s="141"/>
    </row>
    <row r="2161" spans="3:47" x14ac:dyDescent="0.2">
      <c r="C2161" s="26"/>
      <c r="D2161" s="26"/>
      <c r="AA2161" s="141"/>
      <c r="AB2161" s="141"/>
      <c r="AC2161" s="141"/>
      <c r="AD2161" s="141"/>
      <c r="AE2161" s="141"/>
      <c r="AF2161" s="161"/>
      <c r="AG2161" s="153"/>
      <c r="AN2161" s="141"/>
      <c r="AO2161" s="141"/>
      <c r="AP2161" s="141"/>
      <c r="AQ2161" s="141"/>
      <c r="AR2161" s="141"/>
      <c r="AS2161" s="141"/>
      <c r="AT2161" s="141"/>
      <c r="AU2161" s="141"/>
    </row>
    <row r="2162" spans="3:47" x14ac:dyDescent="0.2">
      <c r="C2162" s="26"/>
      <c r="D2162" s="26"/>
      <c r="AA2162" s="141"/>
      <c r="AB2162" s="141"/>
      <c r="AC2162" s="141"/>
      <c r="AD2162" s="141"/>
      <c r="AE2162" s="141"/>
      <c r="AF2162" s="161"/>
      <c r="AG2162" s="153"/>
      <c r="AN2162" s="141"/>
      <c r="AO2162" s="141"/>
      <c r="AP2162" s="141"/>
      <c r="AQ2162" s="141"/>
      <c r="AR2162" s="141"/>
      <c r="AS2162" s="141"/>
      <c r="AT2162" s="141"/>
      <c r="AU2162" s="141"/>
    </row>
    <row r="2163" spans="3:47" x14ac:dyDescent="0.2">
      <c r="C2163" s="26"/>
      <c r="D2163" s="26"/>
      <c r="AA2163" s="141"/>
      <c r="AB2163" s="141"/>
      <c r="AC2163" s="141"/>
      <c r="AD2163" s="141"/>
      <c r="AE2163" s="141"/>
      <c r="AF2163" s="161"/>
      <c r="AG2163" s="153"/>
      <c r="AN2163" s="141"/>
      <c r="AO2163" s="141"/>
      <c r="AP2163" s="141"/>
      <c r="AQ2163" s="141"/>
      <c r="AR2163" s="141"/>
      <c r="AS2163" s="141"/>
      <c r="AT2163" s="141"/>
      <c r="AU2163" s="141"/>
    </row>
    <row r="2164" spans="3:47" x14ac:dyDescent="0.2">
      <c r="C2164" s="26"/>
      <c r="D2164" s="26"/>
      <c r="AA2164" s="141"/>
      <c r="AB2164" s="141"/>
      <c r="AC2164" s="141"/>
      <c r="AD2164" s="141"/>
      <c r="AE2164" s="141"/>
      <c r="AF2164" s="161"/>
      <c r="AG2164" s="153"/>
      <c r="AN2164" s="141"/>
      <c r="AO2164" s="141"/>
      <c r="AP2164" s="141"/>
      <c r="AQ2164" s="141"/>
      <c r="AR2164" s="141"/>
      <c r="AS2164" s="141"/>
      <c r="AT2164" s="141"/>
      <c r="AU2164" s="141"/>
    </row>
    <row r="2165" spans="3:47" x14ac:dyDescent="0.2">
      <c r="C2165" s="26"/>
      <c r="D2165" s="26"/>
      <c r="AA2165" s="141"/>
      <c r="AB2165" s="141"/>
      <c r="AC2165" s="141"/>
      <c r="AD2165" s="141"/>
      <c r="AE2165" s="141"/>
      <c r="AF2165" s="161"/>
      <c r="AG2165" s="153"/>
      <c r="AN2165" s="141"/>
      <c r="AO2165" s="141"/>
      <c r="AP2165" s="141"/>
      <c r="AQ2165" s="141"/>
      <c r="AR2165" s="141"/>
      <c r="AS2165" s="141"/>
      <c r="AT2165" s="141"/>
      <c r="AU2165" s="141"/>
    </row>
    <row r="2166" spans="3:47" x14ac:dyDescent="0.2">
      <c r="C2166" s="26"/>
      <c r="D2166" s="26"/>
      <c r="AA2166" s="141"/>
      <c r="AB2166" s="141"/>
      <c r="AC2166" s="141"/>
      <c r="AD2166" s="141"/>
      <c r="AE2166" s="141"/>
      <c r="AF2166" s="161"/>
      <c r="AG2166" s="153"/>
      <c r="AN2166" s="141"/>
      <c r="AO2166" s="141"/>
      <c r="AP2166" s="141"/>
      <c r="AQ2166" s="141"/>
      <c r="AR2166" s="141"/>
      <c r="AS2166" s="141"/>
      <c r="AT2166" s="141"/>
      <c r="AU2166" s="141"/>
    </row>
    <row r="2167" spans="3:47" x14ac:dyDescent="0.2">
      <c r="C2167" s="26"/>
      <c r="D2167" s="26"/>
      <c r="AA2167" s="141"/>
      <c r="AB2167" s="141"/>
      <c r="AC2167" s="141"/>
      <c r="AD2167" s="141"/>
      <c r="AE2167" s="141"/>
      <c r="AF2167" s="161"/>
      <c r="AG2167" s="153"/>
      <c r="AN2167" s="141"/>
      <c r="AO2167" s="141"/>
      <c r="AP2167" s="141"/>
      <c r="AQ2167" s="141"/>
      <c r="AR2167" s="141"/>
      <c r="AS2167" s="141"/>
      <c r="AT2167" s="141"/>
      <c r="AU2167" s="141"/>
    </row>
    <row r="2168" spans="3:47" x14ac:dyDescent="0.2">
      <c r="C2168" s="26"/>
      <c r="D2168" s="26"/>
      <c r="AA2168" s="141"/>
      <c r="AB2168" s="141"/>
      <c r="AC2168" s="141"/>
      <c r="AD2168" s="141"/>
      <c r="AE2168" s="141"/>
      <c r="AF2168" s="161"/>
      <c r="AG2168" s="153"/>
      <c r="AN2168" s="141"/>
      <c r="AO2168" s="141"/>
      <c r="AP2168" s="141"/>
      <c r="AQ2168" s="141"/>
      <c r="AR2168" s="141"/>
      <c r="AS2168" s="141"/>
      <c r="AT2168" s="141"/>
      <c r="AU2168" s="141"/>
    </row>
    <row r="2169" spans="3:47" x14ac:dyDescent="0.2">
      <c r="C2169" s="26"/>
      <c r="D2169" s="26"/>
      <c r="AA2169" s="141"/>
      <c r="AB2169" s="141"/>
      <c r="AC2169" s="141"/>
      <c r="AD2169" s="141"/>
      <c r="AE2169" s="141"/>
      <c r="AF2169" s="161"/>
      <c r="AG2169" s="153"/>
      <c r="AN2169" s="141"/>
      <c r="AO2169" s="141"/>
      <c r="AP2169" s="141"/>
      <c r="AQ2169" s="141"/>
      <c r="AR2169" s="141"/>
      <c r="AS2169" s="141"/>
      <c r="AT2169" s="141"/>
      <c r="AU2169" s="141"/>
    </row>
    <row r="2170" spans="3:47" x14ac:dyDescent="0.2">
      <c r="C2170" s="26"/>
      <c r="D2170" s="26"/>
      <c r="AA2170" s="141"/>
      <c r="AB2170" s="141"/>
      <c r="AC2170" s="141"/>
      <c r="AD2170" s="141"/>
      <c r="AE2170" s="141"/>
      <c r="AF2170" s="161"/>
      <c r="AG2170" s="153"/>
      <c r="AN2170" s="141"/>
      <c r="AO2170" s="141"/>
      <c r="AP2170" s="141"/>
      <c r="AQ2170" s="141"/>
      <c r="AR2170" s="141"/>
      <c r="AS2170" s="141"/>
      <c r="AT2170" s="141"/>
      <c r="AU2170" s="141"/>
    </row>
    <row r="2171" spans="3:47" x14ac:dyDescent="0.2">
      <c r="C2171" s="26"/>
      <c r="D2171" s="26"/>
      <c r="AA2171" s="141"/>
      <c r="AB2171" s="141"/>
      <c r="AC2171" s="141"/>
      <c r="AD2171" s="141"/>
      <c r="AE2171" s="141"/>
      <c r="AF2171" s="161"/>
      <c r="AG2171" s="153"/>
      <c r="AN2171" s="141"/>
      <c r="AO2171" s="141"/>
      <c r="AP2171" s="141"/>
      <c r="AQ2171" s="141"/>
      <c r="AR2171" s="141"/>
      <c r="AS2171" s="141"/>
      <c r="AT2171" s="141"/>
      <c r="AU2171" s="141"/>
    </row>
    <row r="2172" spans="3:47" x14ac:dyDescent="0.2">
      <c r="C2172" s="26"/>
      <c r="D2172" s="26"/>
      <c r="AA2172" s="141"/>
      <c r="AB2172" s="141"/>
      <c r="AC2172" s="141"/>
      <c r="AD2172" s="141"/>
      <c r="AE2172" s="141"/>
      <c r="AF2172" s="161"/>
      <c r="AG2172" s="153"/>
      <c r="AN2172" s="141"/>
      <c r="AO2172" s="141"/>
      <c r="AP2172" s="141"/>
      <c r="AQ2172" s="141"/>
      <c r="AR2172" s="141"/>
      <c r="AS2172" s="141"/>
      <c r="AT2172" s="141"/>
      <c r="AU2172" s="141"/>
    </row>
    <row r="2173" spans="3:47" x14ac:dyDescent="0.2">
      <c r="C2173" s="26"/>
      <c r="D2173" s="26"/>
      <c r="AA2173" s="141"/>
      <c r="AB2173" s="141"/>
      <c r="AC2173" s="141"/>
      <c r="AD2173" s="141"/>
      <c r="AE2173" s="141"/>
      <c r="AF2173" s="161"/>
      <c r="AG2173" s="153"/>
      <c r="AN2173" s="141"/>
      <c r="AO2173" s="141"/>
      <c r="AP2173" s="141"/>
      <c r="AQ2173" s="141"/>
      <c r="AR2173" s="141"/>
      <c r="AS2173" s="141"/>
      <c r="AT2173" s="141"/>
      <c r="AU2173" s="141"/>
    </row>
    <row r="2174" spans="3:47" x14ac:dyDescent="0.2">
      <c r="C2174" s="26"/>
      <c r="D2174" s="26"/>
      <c r="AA2174" s="141"/>
      <c r="AB2174" s="141"/>
      <c r="AC2174" s="141"/>
      <c r="AD2174" s="141"/>
      <c r="AE2174" s="141"/>
      <c r="AF2174" s="161"/>
      <c r="AG2174" s="153"/>
      <c r="AN2174" s="141"/>
      <c r="AO2174" s="141"/>
      <c r="AP2174" s="141"/>
      <c r="AQ2174" s="141"/>
      <c r="AR2174" s="141"/>
      <c r="AS2174" s="141"/>
      <c r="AT2174" s="141"/>
      <c r="AU2174" s="141"/>
    </row>
    <row r="2175" spans="3:47" x14ac:dyDescent="0.2">
      <c r="C2175" s="26"/>
      <c r="D2175" s="26"/>
      <c r="AA2175" s="141"/>
      <c r="AB2175" s="141"/>
      <c r="AC2175" s="141"/>
      <c r="AD2175" s="141"/>
      <c r="AE2175" s="141"/>
      <c r="AF2175" s="161"/>
      <c r="AG2175" s="153"/>
      <c r="AN2175" s="141"/>
      <c r="AO2175" s="141"/>
      <c r="AP2175" s="141"/>
      <c r="AQ2175" s="141"/>
      <c r="AR2175" s="141"/>
      <c r="AS2175" s="141"/>
      <c r="AT2175" s="141"/>
      <c r="AU2175" s="141"/>
    </row>
    <row r="2176" spans="3:47" x14ac:dyDescent="0.2">
      <c r="C2176" s="26"/>
      <c r="D2176" s="26"/>
      <c r="AA2176" s="141"/>
      <c r="AB2176" s="141"/>
      <c r="AC2176" s="141"/>
      <c r="AD2176" s="141"/>
      <c r="AE2176" s="141"/>
      <c r="AF2176" s="161"/>
      <c r="AG2176" s="153"/>
      <c r="AN2176" s="141"/>
      <c r="AO2176" s="141"/>
      <c r="AP2176" s="141"/>
      <c r="AQ2176" s="141"/>
      <c r="AR2176" s="141"/>
      <c r="AS2176" s="141"/>
      <c r="AT2176" s="141"/>
      <c r="AU2176" s="141"/>
    </row>
    <row r="2177" spans="3:47" x14ac:dyDescent="0.2">
      <c r="C2177" s="26"/>
      <c r="D2177" s="26"/>
      <c r="AA2177" s="141"/>
      <c r="AB2177" s="141"/>
      <c r="AC2177" s="141"/>
      <c r="AD2177" s="141"/>
      <c r="AE2177" s="141"/>
      <c r="AF2177" s="161"/>
      <c r="AG2177" s="153"/>
      <c r="AN2177" s="141"/>
      <c r="AO2177" s="141"/>
      <c r="AP2177" s="141"/>
      <c r="AQ2177" s="141"/>
      <c r="AR2177" s="141"/>
      <c r="AS2177" s="141"/>
      <c r="AT2177" s="141"/>
      <c r="AU2177" s="141"/>
    </row>
    <row r="2178" spans="3:47" x14ac:dyDescent="0.2">
      <c r="C2178" s="26"/>
      <c r="D2178" s="26"/>
      <c r="AA2178" s="141"/>
      <c r="AB2178" s="141"/>
      <c r="AC2178" s="141"/>
      <c r="AD2178" s="141"/>
      <c r="AE2178" s="141"/>
      <c r="AF2178" s="161"/>
      <c r="AG2178" s="153"/>
      <c r="AN2178" s="141"/>
      <c r="AO2178" s="141"/>
      <c r="AP2178" s="141"/>
      <c r="AQ2178" s="141"/>
      <c r="AR2178" s="141"/>
      <c r="AS2178" s="141"/>
      <c r="AT2178" s="141"/>
      <c r="AU2178" s="141"/>
    </row>
    <row r="2179" spans="3:47" x14ac:dyDescent="0.2">
      <c r="C2179" s="26"/>
      <c r="D2179" s="26"/>
      <c r="AA2179" s="141"/>
      <c r="AB2179" s="141"/>
      <c r="AC2179" s="141"/>
      <c r="AD2179" s="141"/>
      <c r="AE2179" s="141"/>
      <c r="AF2179" s="161"/>
      <c r="AG2179" s="153"/>
      <c r="AN2179" s="141"/>
      <c r="AO2179" s="141"/>
      <c r="AP2179" s="141"/>
      <c r="AQ2179" s="141"/>
      <c r="AR2179" s="141"/>
      <c r="AS2179" s="141"/>
      <c r="AT2179" s="141"/>
      <c r="AU2179" s="141"/>
    </row>
    <row r="2180" spans="3:47" x14ac:dyDescent="0.2">
      <c r="C2180" s="26"/>
      <c r="D2180" s="26"/>
      <c r="AA2180" s="141"/>
      <c r="AB2180" s="141"/>
      <c r="AC2180" s="141"/>
      <c r="AD2180" s="141"/>
      <c r="AE2180" s="141"/>
      <c r="AF2180" s="161"/>
      <c r="AG2180" s="153"/>
      <c r="AN2180" s="141"/>
      <c r="AO2180" s="141"/>
      <c r="AP2180" s="141"/>
      <c r="AQ2180" s="141"/>
      <c r="AR2180" s="141"/>
      <c r="AS2180" s="141"/>
      <c r="AT2180" s="141"/>
      <c r="AU2180" s="141"/>
    </row>
    <row r="2181" spans="3:47" x14ac:dyDescent="0.2">
      <c r="C2181" s="26"/>
      <c r="D2181" s="26"/>
      <c r="AA2181" s="141"/>
      <c r="AB2181" s="141"/>
      <c r="AC2181" s="141"/>
      <c r="AD2181" s="141"/>
      <c r="AE2181" s="141"/>
      <c r="AF2181" s="161"/>
      <c r="AG2181" s="153"/>
      <c r="AN2181" s="141"/>
      <c r="AO2181" s="141"/>
      <c r="AP2181" s="141"/>
      <c r="AQ2181" s="141"/>
      <c r="AR2181" s="141"/>
      <c r="AS2181" s="141"/>
      <c r="AT2181" s="141"/>
      <c r="AU2181" s="141"/>
    </row>
    <row r="2182" spans="3:47" x14ac:dyDescent="0.2">
      <c r="C2182" s="26"/>
      <c r="D2182" s="26"/>
      <c r="AA2182" s="141"/>
      <c r="AB2182" s="141"/>
      <c r="AC2182" s="141"/>
      <c r="AD2182" s="141"/>
      <c r="AE2182" s="141"/>
      <c r="AF2182" s="161"/>
      <c r="AG2182" s="153"/>
      <c r="AN2182" s="141"/>
      <c r="AO2182" s="141"/>
      <c r="AP2182" s="141"/>
      <c r="AQ2182" s="141"/>
      <c r="AR2182" s="141"/>
      <c r="AS2182" s="141"/>
      <c r="AT2182" s="141"/>
      <c r="AU2182" s="141"/>
    </row>
    <row r="2183" spans="3:47" x14ac:dyDescent="0.2">
      <c r="C2183" s="26"/>
      <c r="D2183" s="26"/>
      <c r="AA2183" s="141"/>
      <c r="AB2183" s="141"/>
      <c r="AC2183" s="141"/>
      <c r="AD2183" s="141"/>
      <c r="AE2183" s="141"/>
      <c r="AF2183" s="161"/>
      <c r="AG2183" s="153"/>
      <c r="AN2183" s="141"/>
      <c r="AO2183" s="141"/>
      <c r="AP2183" s="141"/>
      <c r="AQ2183" s="141"/>
      <c r="AR2183" s="141"/>
      <c r="AS2183" s="141"/>
      <c r="AT2183" s="141"/>
      <c r="AU2183" s="141"/>
    </row>
    <row r="2184" spans="3:47" x14ac:dyDescent="0.2">
      <c r="C2184" s="26"/>
      <c r="D2184" s="26"/>
      <c r="AA2184" s="141"/>
      <c r="AB2184" s="141"/>
      <c r="AC2184" s="141"/>
      <c r="AD2184" s="141"/>
      <c r="AE2184" s="141"/>
      <c r="AF2184" s="161"/>
      <c r="AG2184" s="153"/>
      <c r="AN2184" s="141"/>
      <c r="AO2184" s="141"/>
      <c r="AP2184" s="141"/>
      <c r="AQ2184" s="141"/>
      <c r="AR2184" s="141"/>
      <c r="AS2184" s="141"/>
      <c r="AT2184" s="141"/>
      <c r="AU2184" s="141"/>
    </row>
    <row r="2185" spans="3:47" x14ac:dyDescent="0.2">
      <c r="C2185" s="26"/>
      <c r="D2185" s="26"/>
      <c r="AA2185" s="141"/>
      <c r="AB2185" s="141"/>
      <c r="AC2185" s="141"/>
      <c r="AD2185" s="141"/>
      <c r="AE2185" s="141"/>
      <c r="AF2185" s="161"/>
      <c r="AG2185" s="153"/>
      <c r="AN2185" s="141"/>
      <c r="AO2185" s="141"/>
      <c r="AP2185" s="141"/>
      <c r="AQ2185" s="141"/>
      <c r="AR2185" s="141"/>
      <c r="AS2185" s="141"/>
      <c r="AT2185" s="141"/>
      <c r="AU2185" s="141"/>
    </row>
    <row r="2186" spans="3:47" x14ac:dyDescent="0.2">
      <c r="C2186" s="26"/>
      <c r="D2186" s="26"/>
      <c r="AA2186" s="141"/>
      <c r="AB2186" s="141"/>
      <c r="AC2186" s="141"/>
      <c r="AD2186" s="141"/>
      <c r="AE2186" s="141"/>
      <c r="AF2186" s="161"/>
      <c r="AG2186" s="153"/>
      <c r="AN2186" s="141"/>
      <c r="AO2186" s="141"/>
      <c r="AP2186" s="141"/>
      <c r="AQ2186" s="141"/>
      <c r="AR2186" s="141"/>
      <c r="AS2186" s="141"/>
      <c r="AT2186" s="141"/>
      <c r="AU2186" s="141"/>
    </row>
    <row r="2187" spans="3:47" x14ac:dyDescent="0.2">
      <c r="C2187" s="26"/>
      <c r="D2187" s="26"/>
      <c r="AA2187" s="141"/>
      <c r="AB2187" s="141"/>
      <c r="AC2187" s="141"/>
      <c r="AD2187" s="141"/>
      <c r="AE2187" s="141"/>
      <c r="AF2187" s="161"/>
      <c r="AG2187" s="153"/>
      <c r="AN2187" s="141"/>
      <c r="AO2187" s="141"/>
      <c r="AP2187" s="141"/>
      <c r="AQ2187" s="141"/>
      <c r="AR2187" s="141"/>
      <c r="AS2187" s="141"/>
      <c r="AT2187" s="141"/>
      <c r="AU2187" s="141"/>
    </row>
    <row r="2188" spans="3:47" x14ac:dyDescent="0.2">
      <c r="C2188" s="26"/>
      <c r="D2188" s="26"/>
      <c r="AA2188" s="141"/>
      <c r="AB2188" s="141"/>
      <c r="AC2188" s="141"/>
      <c r="AD2188" s="141"/>
      <c r="AE2188" s="141"/>
      <c r="AF2188" s="161"/>
      <c r="AG2188" s="153"/>
      <c r="AN2188" s="141"/>
      <c r="AO2188" s="141"/>
      <c r="AP2188" s="141"/>
      <c r="AQ2188" s="141"/>
      <c r="AR2188" s="141"/>
      <c r="AS2188" s="141"/>
      <c r="AT2188" s="141"/>
      <c r="AU2188" s="141"/>
    </row>
    <row r="2189" spans="3:47" x14ac:dyDescent="0.2">
      <c r="C2189" s="26"/>
      <c r="D2189" s="26"/>
      <c r="AA2189" s="141"/>
      <c r="AB2189" s="141"/>
      <c r="AC2189" s="141"/>
      <c r="AD2189" s="141"/>
      <c r="AE2189" s="141"/>
      <c r="AF2189" s="161"/>
      <c r="AG2189" s="153"/>
      <c r="AN2189" s="141"/>
      <c r="AO2189" s="141"/>
      <c r="AP2189" s="141"/>
      <c r="AQ2189" s="141"/>
      <c r="AR2189" s="141"/>
      <c r="AS2189" s="141"/>
      <c r="AT2189" s="141"/>
      <c r="AU2189" s="141"/>
    </row>
    <row r="2190" spans="3:47" x14ac:dyDescent="0.2">
      <c r="C2190" s="26"/>
      <c r="D2190" s="26"/>
      <c r="AA2190" s="141"/>
      <c r="AB2190" s="141"/>
      <c r="AC2190" s="141"/>
      <c r="AD2190" s="141"/>
      <c r="AE2190" s="141"/>
      <c r="AF2190" s="161"/>
      <c r="AG2190" s="153"/>
      <c r="AN2190" s="141"/>
      <c r="AO2190" s="141"/>
      <c r="AP2190" s="141"/>
      <c r="AQ2190" s="141"/>
      <c r="AR2190" s="141"/>
      <c r="AS2190" s="141"/>
      <c r="AT2190" s="141"/>
      <c r="AU2190" s="141"/>
    </row>
    <row r="2191" spans="3:47" x14ac:dyDescent="0.2">
      <c r="C2191" s="26"/>
      <c r="D2191" s="26"/>
      <c r="AA2191" s="141"/>
      <c r="AB2191" s="141"/>
      <c r="AC2191" s="141"/>
      <c r="AD2191" s="141"/>
      <c r="AE2191" s="141"/>
      <c r="AF2191" s="161"/>
      <c r="AG2191" s="153"/>
      <c r="AN2191" s="141"/>
      <c r="AO2191" s="141"/>
      <c r="AP2191" s="141"/>
      <c r="AQ2191" s="141"/>
      <c r="AR2191" s="141"/>
      <c r="AS2191" s="141"/>
      <c r="AT2191" s="141"/>
      <c r="AU2191" s="141"/>
    </row>
    <row r="2192" spans="3:47" x14ac:dyDescent="0.2">
      <c r="C2192" s="26"/>
      <c r="D2192" s="26"/>
      <c r="AA2192" s="141"/>
      <c r="AB2192" s="141"/>
      <c r="AC2192" s="141"/>
      <c r="AD2192" s="141"/>
      <c r="AE2192" s="141"/>
      <c r="AF2192" s="161"/>
      <c r="AG2192" s="153"/>
      <c r="AN2192" s="141"/>
      <c r="AO2192" s="141"/>
      <c r="AP2192" s="141"/>
      <c r="AQ2192" s="141"/>
      <c r="AR2192" s="141"/>
      <c r="AS2192" s="141"/>
      <c r="AT2192" s="141"/>
      <c r="AU2192" s="141"/>
    </row>
    <row r="2193" spans="3:47" x14ac:dyDescent="0.2">
      <c r="C2193" s="26"/>
      <c r="D2193" s="26"/>
      <c r="AA2193" s="141"/>
      <c r="AB2193" s="141"/>
      <c r="AC2193" s="141"/>
      <c r="AD2193" s="141"/>
      <c r="AE2193" s="141"/>
      <c r="AF2193" s="161"/>
      <c r="AG2193" s="153"/>
      <c r="AN2193" s="141"/>
      <c r="AO2193" s="141"/>
      <c r="AP2193" s="141"/>
      <c r="AQ2193" s="141"/>
      <c r="AR2193" s="141"/>
      <c r="AS2193" s="141"/>
      <c r="AT2193" s="141"/>
      <c r="AU2193" s="141"/>
    </row>
    <row r="2194" spans="3:47" x14ac:dyDescent="0.2">
      <c r="C2194" s="26"/>
      <c r="D2194" s="26"/>
      <c r="AA2194" s="141"/>
      <c r="AB2194" s="141"/>
      <c r="AC2194" s="141"/>
      <c r="AD2194" s="141"/>
      <c r="AE2194" s="141"/>
      <c r="AF2194" s="161"/>
      <c r="AG2194" s="153"/>
      <c r="AN2194" s="141"/>
      <c r="AO2194" s="141"/>
      <c r="AP2194" s="141"/>
      <c r="AQ2194" s="141"/>
      <c r="AR2194" s="141"/>
      <c r="AS2194" s="141"/>
      <c r="AT2194" s="141"/>
      <c r="AU2194" s="141"/>
    </row>
    <row r="2195" spans="3:47" x14ac:dyDescent="0.2">
      <c r="C2195" s="26"/>
      <c r="D2195" s="26"/>
      <c r="AA2195" s="141"/>
      <c r="AB2195" s="141"/>
      <c r="AC2195" s="141"/>
      <c r="AD2195" s="141"/>
      <c r="AE2195" s="141"/>
      <c r="AF2195" s="161"/>
      <c r="AG2195" s="153"/>
      <c r="AN2195" s="141"/>
      <c r="AO2195" s="141"/>
      <c r="AP2195" s="141"/>
      <c r="AQ2195" s="141"/>
      <c r="AR2195" s="141"/>
      <c r="AS2195" s="141"/>
      <c r="AT2195" s="141"/>
      <c r="AU2195" s="141"/>
    </row>
    <row r="2196" spans="3:47" x14ac:dyDescent="0.2">
      <c r="C2196" s="26"/>
      <c r="D2196" s="26"/>
      <c r="AA2196" s="141"/>
      <c r="AB2196" s="141"/>
      <c r="AC2196" s="141"/>
      <c r="AD2196" s="141"/>
      <c r="AE2196" s="141"/>
      <c r="AF2196" s="161"/>
      <c r="AG2196" s="153"/>
      <c r="AN2196" s="141"/>
      <c r="AO2196" s="141"/>
      <c r="AP2196" s="141"/>
      <c r="AQ2196" s="141"/>
      <c r="AR2196" s="141"/>
      <c r="AS2196" s="141"/>
      <c r="AT2196" s="141"/>
      <c r="AU2196" s="141"/>
    </row>
    <row r="2197" spans="3:47" x14ac:dyDescent="0.2">
      <c r="C2197" s="26"/>
      <c r="D2197" s="26"/>
      <c r="AA2197" s="141"/>
      <c r="AB2197" s="141"/>
      <c r="AC2197" s="141"/>
      <c r="AD2197" s="141"/>
      <c r="AE2197" s="141"/>
      <c r="AF2197" s="161"/>
      <c r="AG2197" s="153"/>
      <c r="AN2197" s="141"/>
      <c r="AO2197" s="141"/>
      <c r="AP2197" s="141"/>
      <c r="AQ2197" s="141"/>
      <c r="AR2197" s="141"/>
      <c r="AS2197" s="141"/>
      <c r="AT2197" s="141"/>
      <c r="AU2197" s="141"/>
    </row>
    <row r="2198" spans="3:47" x14ac:dyDescent="0.2">
      <c r="C2198" s="26"/>
      <c r="D2198" s="26"/>
      <c r="AA2198" s="141"/>
      <c r="AB2198" s="141"/>
      <c r="AC2198" s="141"/>
      <c r="AD2198" s="141"/>
      <c r="AE2198" s="141"/>
      <c r="AF2198" s="161"/>
      <c r="AG2198" s="153"/>
      <c r="AN2198" s="141"/>
      <c r="AO2198" s="141"/>
      <c r="AP2198" s="141"/>
      <c r="AQ2198" s="141"/>
      <c r="AR2198" s="141"/>
      <c r="AS2198" s="141"/>
      <c r="AT2198" s="141"/>
      <c r="AU2198" s="141"/>
    </row>
    <row r="2199" spans="3:47" x14ac:dyDescent="0.2">
      <c r="C2199" s="26"/>
      <c r="D2199" s="26"/>
      <c r="AA2199" s="141"/>
      <c r="AB2199" s="141"/>
      <c r="AC2199" s="141"/>
      <c r="AD2199" s="141"/>
      <c r="AE2199" s="141"/>
      <c r="AF2199" s="161"/>
      <c r="AG2199" s="153"/>
      <c r="AN2199" s="141"/>
      <c r="AO2199" s="141"/>
      <c r="AP2199" s="141"/>
      <c r="AQ2199" s="141"/>
      <c r="AR2199" s="141"/>
      <c r="AS2199" s="141"/>
      <c r="AT2199" s="141"/>
      <c r="AU2199" s="141"/>
    </row>
    <row r="2200" spans="3:47" x14ac:dyDescent="0.2">
      <c r="C2200" s="26"/>
      <c r="D2200" s="26"/>
      <c r="AA2200" s="141"/>
      <c r="AB2200" s="141"/>
      <c r="AC2200" s="141"/>
      <c r="AD2200" s="141"/>
      <c r="AE2200" s="141"/>
      <c r="AF2200" s="161"/>
      <c r="AG2200" s="153"/>
      <c r="AN2200" s="141"/>
      <c r="AO2200" s="141"/>
      <c r="AP2200" s="141"/>
      <c r="AQ2200" s="141"/>
      <c r="AR2200" s="141"/>
      <c r="AS2200" s="141"/>
      <c r="AT2200" s="141"/>
      <c r="AU2200" s="141"/>
    </row>
    <row r="2201" spans="3:47" x14ac:dyDescent="0.2">
      <c r="C2201" s="26"/>
      <c r="D2201" s="26"/>
      <c r="AA2201" s="141"/>
      <c r="AB2201" s="141"/>
      <c r="AC2201" s="141"/>
      <c r="AD2201" s="141"/>
      <c r="AE2201" s="141"/>
      <c r="AF2201" s="161"/>
      <c r="AG2201" s="153"/>
      <c r="AN2201" s="141"/>
      <c r="AO2201" s="141"/>
      <c r="AP2201" s="141"/>
      <c r="AQ2201" s="141"/>
      <c r="AR2201" s="141"/>
      <c r="AS2201" s="141"/>
      <c r="AT2201" s="141"/>
      <c r="AU2201" s="141"/>
    </row>
    <row r="2202" spans="3:47" x14ac:dyDescent="0.2">
      <c r="C2202" s="26"/>
      <c r="D2202" s="26"/>
      <c r="AA2202" s="141"/>
      <c r="AB2202" s="141"/>
      <c r="AC2202" s="141"/>
      <c r="AD2202" s="141"/>
      <c r="AE2202" s="141"/>
      <c r="AF2202" s="161"/>
      <c r="AG2202" s="153"/>
      <c r="AN2202" s="141"/>
      <c r="AO2202" s="141"/>
      <c r="AP2202" s="141"/>
      <c r="AQ2202" s="141"/>
      <c r="AR2202" s="141"/>
      <c r="AS2202" s="141"/>
      <c r="AT2202" s="141"/>
      <c r="AU2202" s="141"/>
    </row>
    <row r="2203" spans="3:47" x14ac:dyDescent="0.2">
      <c r="C2203" s="26"/>
      <c r="D2203" s="26"/>
      <c r="AA2203" s="141"/>
      <c r="AB2203" s="141"/>
      <c r="AC2203" s="141"/>
      <c r="AD2203" s="141"/>
      <c r="AE2203" s="141"/>
      <c r="AF2203" s="161"/>
      <c r="AG2203" s="153"/>
      <c r="AN2203" s="141"/>
      <c r="AO2203" s="141"/>
      <c r="AP2203" s="141"/>
      <c r="AQ2203" s="141"/>
      <c r="AR2203" s="141"/>
      <c r="AS2203" s="141"/>
      <c r="AT2203" s="141"/>
      <c r="AU2203" s="141"/>
    </row>
    <row r="2204" spans="3:47" x14ac:dyDescent="0.2">
      <c r="C2204" s="26"/>
      <c r="D2204" s="26"/>
      <c r="AA2204" s="141"/>
      <c r="AB2204" s="141"/>
      <c r="AC2204" s="141"/>
      <c r="AD2204" s="141"/>
      <c r="AE2204" s="141"/>
      <c r="AF2204" s="161"/>
      <c r="AG2204" s="153"/>
      <c r="AN2204" s="141"/>
      <c r="AO2204" s="141"/>
      <c r="AP2204" s="141"/>
      <c r="AQ2204" s="141"/>
      <c r="AR2204" s="141"/>
      <c r="AS2204" s="141"/>
      <c r="AT2204" s="141"/>
      <c r="AU2204" s="141"/>
    </row>
    <row r="2205" spans="3:47" x14ac:dyDescent="0.2">
      <c r="C2205" s="26"/>
      <c r="D2205" s="26"/>
      <c r="AA2205" s="141"/>
      <c r="AB2205" s="141"/>
      <c r="AC2205" s="141"/>
      <c r="AD2205" s="141"/>
      <c r="AE2205" s="141"/>
      <c r="AF2205" s="161"/>
      <c r="AG2205" s="153"/>
      <c r="AN2205" s="141"/>
      <c r="AO2205" s="141"/>
      <c r="AP2205" s="141"/>
      <c r="AQ2205" s="141"/>
      <c r="AR2205" s="141"/>
      <c r="AS2205" s="141"/>
      <c r="AT2205" s="141"/>
      <c r="AU2205" s="141"/>
    </row>
    <row r="2206" spans="3:47" x14ac:dyDescent="0.2">
      <c r="C2206" s="26"/>
      <c r="D2206" s="26"/>
      <c r="AA2206" s="141"/>
      <c r="AB2206" s="141"/>
      <c r="AC2206" s="141"/>
      <c r="AD2206" s="141"/>
      <c r="AE2206" s="141"/>
      <c r="AF2206" s="161"/>
      <c r="AG2206" s="153"/>
      <c r="AN2206" s="141"/>
      <c r="AO2206" s="141"/>
      <c r="AP2206" s="141"/>
      <c r="AQ2206" s="141"/>
      <c r="AR2206" s="141"/>
      <c r="AS2206" s="141"/>
      <c r="AT2206" s="141"/>
      <c r="AU2206" s="141"/>
    </row>
    <row r="2207" spans="3:47" x14ac:dyDescent="0.2">
      <c r="C2207" s="26"/>
      <c r="D2207" s="26"/>
      <c r="AA2207" s="141"/>
      <c r="AB2207" s="141"/>
      <c r="AC2207" s="141"/>
      <c r="AD2207" s="141"/>
      <c r="AE2207" s="141"/>
      <c r="AF2207" s="161"/>
      <c r="AG2207" s="153"/>
      <c r="AN2207" s="141"/>
      <c r="AO2207" s="141"/>
      <c r="AP2207" s="141"/>
      <c r="AQ2207" s="141"/>
      <c r="AR2207" s="141"/>
      <c r="AS2207" s="141"/>
      <c r="AT2207" s="141"/>
      <c r="AU2207" s="141"/>
    </row>
    <row r="2208" spans="3:47" x14ac:dyDescent="0.2">
      <c r="C2208" s="26"/>
      <c r="D2208" s="26"/>
      <c r="AA2208" s="141"/>
      <c r="AB2208" s="141"/>
      <c r="AC2208" s="141"/>
      <c r="AD2208" s="141"/>
      <c r="AE2208" s="141"/>
      <c r="AF2208" s="161"/>
      <c r="AG2208" s="153"/>
      <c r="AN2208" s="141"/>
      <c r="AO2208" s="141"/>
      <c r="AP2208" s="141"/>
      <c r="AQ2208" s="141"/>
      <c r="AR2208" s="141"/>
      <c r="AS2208" s="141"/>
      <c r="AT2208" s="141"/>
      <c r="AU2208" s="141"/>
    </row>
    <row r="2209" spans="3:47" x14ac:dyDescent="0.2">
      <c r="C2209" s="26"/>
      <c r="D2209" s="26"/>
      <c r="AA2209" s="141"/>
      <c r="AB2209" s="141"/>
      <c r="AC2209" s="141"/>
      <c r="AD2209" s="141"/>
      <c r="AE2209" s="141"/>
      <c r="AF2209" s="161"/>
      <c r="AG2209" s="153"/>
      <c r="AN2209" s="141"/>
      <c r="AO2209" s="141"/>
      <c r="AP2209" s="141"/>
      <c r="AQ2209" s="141"/>
      <c r="AR2209" s="141"/>
      <c r="AS2209" s="141"/>
      <c r="AT2209" s="141"/>
      <c r="AU2209" s="141"/>
    </row>
    <row r="2210" spans="3:47" x14ac:dyDescent="0.2">
      <c r="C2210" s="26"/>
      <c r="D2210" s="26"/>
      <c r="AA2210" s="141"/>
      <c r="AB2210" s="141"/>
      <c r="AC2210" s="141"/>
      <c r="AD2210" s="141"/>
      <c r="AE2210" s="141"/>
      <c r="AF2210" s="161"/>
      <c r="AG2210" s="153"/>
      <c r="AN2210" s="141"/>
      <c r="AO2210" s="141"/>
      <c r="AP2210" s="141"/>
      <c r="AQ2210" s="141"/>
      <c r="AR2210" s="141"/>
      <c r="AS2210" s="141"/>
      <c r="AT2210" s="141"/>
      <c r="AU2210" s="141"/>
    </row>
    <row r="2211" spans="3:47" x14ac:dyDescent="0.2">
      <c r="C2211" s="26"/>
      <c r="D2211" s="26"/>
      <c r="AA2211" s="141"/>
      <c r="AB2211" s="141"/>
      <c r="AC2211" s="141"/>
      <c r="AD2211" s="141"/>
      <c r="AE2211" s="141"/>
      <c r="AF2211" s="161"/>
      <c r="AG2211" s="153"/>
      <c r="AN2211" s="141"/>
      <c r="AO2211" s="141"/>
      <c r="AP2211" s="141"/>
      <c r="AQ2211" s="141"/>
      <c r="AR2211" s="141"/>
      <c r="AS2211" s="141"/>
      <c r="AT2211" s="141"/>
      <c r="AU2211" s="141"/>
    </row>
    <row r="2212" spans="3:47" x14ac:dyDescent="0.2">
      <c r="C2212" s="26"/>
      <c r="D2212" s="26"/>
      <c r="AA2212" s="141"/>
      <c r="AB2212" s="141"/>
      <c r="AC2212" s="141"/>
      <c r="AD2212" s="141"/>
      <c r="AE2212" s="141"/>
      <c r="AF2212" s="161"/>
      <c r="AG2212" s="153"/>
      <c r="AN2212" s="141"/>
      <c r="AO2212" s="141"/>
      <c r="AP2212" s="141"/>
      <c r="AQ2212" s="141"/>
      <c r="AR2212" s="141"/>
      <c r="AS2212" s="141"/>
      <c r="AT2212" s="141"/>
      <c r="AU2212" s="141"/>
    </row>
    <row r="2213" spans="3:47" x14ac:dyDescent="0.2">
      <c r="C2213" s="26"/>
      <c r="D2213" s="26"/>
      <c r="AA2213" s="141"/>
      <c r="AB2213" s="141"/>
      <c r="AC2213" s="141"/>
      <c r="AD2213" s="141"/>
      <c r="AE2213" s="141"/>
      <c r="AF2213" s="161"/>
      <c r="AG2213" s="153"/>
      <c r="AN2213" s="141"/>
      <c r="AO2213" s="141"/>
      <c r="AP2213" s="141"/>
      <c r="AQ2213" s="141"/>
      <c r="AR2213" s="141"/>
      <c r="AS2213" s="141"/>
      <c r="AT2213" s="141"/>
      <c r="AU2213" s="141"/>
    </row>
    <row r="2214" spans="3:47" x14ac:dyDescent="0.2">
      <c r="C2214" s="26"/>
      <c r="D2214" s="26"/>
      <c r="AA2214" s="141"/>
      <c r="AB2214" s="141"/>
      <c r="AC2214" s="141"/>
      <c r="AD2214" s="141"/>
      <c r="AE2214" s="141"/>
      <c r="AF2214" s="161"/>
      <c r="AG2214" s="153"/>
      <c r="AN2214" s="141"/>
      <c r="AO2214" s="141"/>
      <c r="AP2214" s="141"/>
      <c r="AQ2214" s="141"/>
      <c r="AR2214" s="141"/>
      <c r="AS2214" s="141"/>
      <c r="AT2214" s="141"/>
      <c r="AU2214" s="141"/>
    </row>
    <row r="2215" spans="3:47" x14ac:dyDescent="0.2">
      <c r="C2215" s="26"/>
      <c r="D2215" s="26"/>
      <c r="AA2215" s="141"/>
      <c r="AB2215" s="141"/>
      <c r="AC2215" s="141"/>
      <c r="AD2215" s="141"/>
      <c r="AE2215" s="141"/>
      <c r="AF2215" s="161"/>
      <c r="AG2215" s="153"/>
      <c r="AN2215" s="141"/>
      <c r="AO2215" s="141"/>
      <c r="AP2215" s="141"/>
      <c r="AQ2215" s="141"/>
      <c r="AR2215" s="141"/>
      <c r="AS2215" s="141"/>
      <c r="AT2215" s="141"/>
      <c r="AU2215" s="141"/>
    </row>
    <row r="2216" spans="3:47" x14ac:dyDescent="0.2">
      <c r="C2216" s="26"/>
      <c r="D2216" s="26"/>
      <c r="AA2216" s="141"/>
      <c r="AB2216" s="141"/>
      <c r="AC2216" s="141"/>
      <c r="AD2216" s="141"/>
      <c r="AE2216" s="141"/>
      <c r="AF2216" s="161"/>
      <c r="AG2216" s="153"/>
      <c r="AN2216" s="141"/>
      <c r="AO2216" s="141"/>
      <c r="AP2216" s="141"/>
      <c r="AQ2216" s="141"/>
      <c r="AR2216" s="141"/>
      <c r="AS2216" s="141"/>
      <c r="AT2216" s="141"/>
      <c r="AU2216" s="141"/>
    </row>
    <row r="2217" spans="3:47" x14ac:dyDescent="0.2">
      <c r="C2217" s="26"/>
      <c r="D2217" s="26"/>
      <c r="AA2217" s="141"/>
      <c r="AB2217" s="141"/>
      <c r="AC2217" s="141"/>
      <c r="AD2217" s="141"/>
      <c r="AE2217" s="141"/>
      <c r="AF2217" s="161"/>
      <c r="AG2217" s="153"/>
      <c r="AN2217" s="141"/>
      <c r="AO2217" s="141"/>
      <c r="AP2217" s="141"/>
      <c r="AQ2217" s="141"/>
      <c r="AR2217" s="141"/>
      <c r="AS2217" s="141"/>
      <c r="AT2217" s="141"/>
      <c r="AU2217" s="141"/>
    </row>
    <row r="2218" spans="3:47" x14ac:dyDescent="0.2">
      <c r="C2218" s="26"/>
      <c r="D2218" s="26"/>
      <c r="AA2218" s="141"/>
      <c r="AB2218" s="141"/>
      <c r="AC2218" s="141"/>
      <c r="AD2218" s="141"/>
      <c r="AE2218" s="141"/>
      <c r="AF2218" s="161"/>
      <c r="AG2218" s="153"/>
      <c r="AN2218" s="141"/>
      <c r="AO2218" s="141"/>
      <c r="AP2218" s="141"/>
      <c r="AQ2218" s="141"/>
      <c r="AR2218" s="141"/>
      <c r="AS2218" s="141"/>
      <c r="AT2218" s="141"/>
      <c r="AU2218" s="141"/>
    </row>
    <row r="2219" spans="3:47" x14ac:dyDescent="0.2">
      <c r="C2219" s="26"/>
      <c r="D2219" s="26"/>
      <c r="AA2219" s="141"/>
      <c r="AB2219" s="141"/>
      <c r="AC2219" s="141"/>
      <c r="AD2219" s="141"/>
      <c r="AE2219" s="141"/>
      <c r="AF2219" s="161"/>
      <c r="AG2219" s="153"/>
      <c r="AN2219" s="141"/>
      <c r="AO2219" s="141"/>
      <c r="AP2219" s="141"/>
      <c r="AQ2219" s="141"/>
      <c r="AR2219" s="141"/>
      <c r="AS2219" s="141"/>
      <c r="AT2219" s="141"/>
      <c r="AU2219" s="141"/>
    </row>
    <row r="2220" spans="3:47" x14ac:dyDescent="0.2">
      <c r="C2220" s="26"/>
      <c r="D2220" s="26"/>
      <c r="AA2220" s="141"/>
      <c r="AB2220" s="141"/>
      <c r="AC2220" s="141"/>
      <c r="AD2220" s="141"/>
      <c r="AE2220" s="141"/>
      <c r="AF2220" s="161"/>
      <c r="AG2220" s="153"/>
      <c r="AN2220" s="141"/>
      <c r="AO2220" s="141"/>
      <c r="AP2220" s="141"/>
      <c r="AQ2220" s="141"/>
      <c r="AR2220" s="141"/>
      <c r="AS2220" s="141"/>
      <c r="AT2220" s="141"/>
      <c r="AU2220" s="141"/>
    </row>
    <row r="2221" spans="3:47" x14ac:dyDescent="0.2">
      <c r="C2221" s="26"/>
      <c r="D2221" s="26"/>
      <c r="AA2221" s="141"/>
      <c r="AB2221" s="141"/>
      <c r="AC2221" s="141"/>
      <c r="AD2221" s="141"/>
      <c r="AE2221" s="141"/>
      <c r="AF2221" s="161"/>
      <c r="AG2221" s="153"/>
      <c r="AN2221" s="141"/>
      <c r="AO2221" s="141"/>
      <c r="AP2221" s="141"/>
      <c r="AQ2221" s="141"/>
      <c r="AR2221" s="141"/>
      <c r="AS2221" s="141"/>
      <c r="AT2221" s="141"/>
      <c r="AU2221" s="141"/>
    </row>
    <row r="2222" spans="3:47" x14ac:dyDescent="0.2">
      <c r="C2222" s="26"/>
      <c r="D2222" s="26"/>
      <c r="AA2222" s="141"/>
      <c r="AB2222" s="141"/>
      <c r="AC2222" s="141"/>
      <c r="AD2222" s="141"/>
      <c r="AE2222" s="141"/>
      <c r="AF2222" s="161"/>
      <c r="AG2222" s="153"/>
      <c r="AN2222" s="141"/>
      <c r="AO2222" s="141"/>
      <c r="AP2222" s="141"/>
      <c r="AQ2222" s="141"/>
      <c r="AR2222" s="141"/>
      <c r="AS2222" s="141"/>
      <c r="AT2222" s="141"/>
      <c r="AU2222" s="141"/>
    </row>
    <row r="2223" spans="3:47" x14ac:dyDescent="0.2">
      <c r="C2223" s="26"/>
      <c r="D2223" s="26"/>
      <c r="AA2223" s="141"/>
      <c r="AB2223" s="141"/>
      <c r="AC2223" s="141"/>
      <c r="AD2223" s="141"/>
      <c r="AE2223" s="141"/>
      <c r="AF2223" s="161"/>
      <c r="AG2223" s="153"/>
      <c r="AN2223" s="141"/>
      <c r="AO2223" s="141"/>
      <c r="AP2223" s="141"/>
      <c r="AQ2223" s="141"/>
      <c r="AR2223" s="141"/>
      <c r="AS2223" s="141"/>
      <c r="AT2223" s="141"/>
      <c r="AU2223" s="141"/>
    </row>
    <row r="2224" spans="3:47" x14ac:dyDescent="0.2">
      <c r="C2224" s="26"/>
      <c r="D2224" s="26"/>
      <c r="AA2224" s="141"/>
      <c r="AB2224" s="141"/>
      <c r="AC2224" s="141"/>
      <c r="AD2224" s="141"/>
      <c r="AE2224" s="141"/>
      <c r="AF2224" s="161"/>
      <c r="AG2224" s="153"/>
      <c r="AN2224" s="141"/>
      <c r="AO2224" s="141"/>
      <c r="AP2224" s="141"/>
      <c r="AQ2224" s="141"/>
      <c r="AR2224" s="141"/>
      <c r="AS2224" s="141"/>
      <c r="AT2224" s="141"/>
      <c r="AU2224" s="141"/>
    </row>
    <row r="2225" spans="3:47" x14ac:dyDescent="0.2">
      <c r="C2225" s="26"/>
      <c r="D2225" s="26"/>
      <c r="AA2225" s="141"/>
      <c r="AB2225" s="141"/>
      <c r="AC2225" s="141"/>
      <c r="AD2225" s="141"/>
      <c r="AE2225" s="141"/>
      <c r="AF2225" s="161"/>
      <c r="AG2225" s="153"/>
      <c r="AN2225" s="141"/>
      <c r="AO2225" s="141"/>
      <c r="AP2225" s="141"/>
      <c r="AQ2225" s="141"/>
      <c r="AR2225" s="141"/>
      <c r="AS2225" s="141"/>
      <c r="AT2225" s="141"/>
      <c r="AU2225" s="141"/>
    </row>
    <row r="2226" spans="3:47" x14ac:dyDescent="0.2">
      <c r="C2226" s="26"/>
      <c r="D2226" s="26"/>
      <c r="AA2226" s="141"/>
      <c r="AB2226" s="141"/>
      <c r="AC2226" s="141"/>
      <c r="AD2226" s="141"/>
      <c r="AE2226" s="141"/>
      <c r="AF2226" s="161"/>
      <c r="AG2226" s="153"/>
      <c r="AN2226" s="141"/>
      <c r="AO2226" s="141"/>
      <c r="AP2226" s="141"/>
      <c r="AQ2226" s="141"/>
      <c r="AR2226" s="141"/>
      <c r="AS2226" s="141"/>
      <c r="AT2226" s="141"/>
      <c r="AU2226" s="141"/>
    </row>
    <row r="2227" spans="3:47" x14ac:dyDescent="0.2">
      <c r="C2227" s="26"/>
      <c r="D2227" s="26"/>
      <c r="AA2227" s="141"/>
      <c r="AB2227" s="141"/>
      <c r="AC2227" s="141"/>
      <c r="AD2227" s="141"/>
      <c r="AE2227" s="141"/>
      <c r="AF2227" s="161"/>
      <c r="AG2227" s="153"/>
      <c r="AN2227" s="141"/>
      <c r="AO2227" s="141"/>
      <c r="AP2227" s="141"/>
      <c r="AQ2227" s="141"/>
      <c r="AR2227" s="141"/>
      <c r="AS2227" s="141"/>
      <c r="AT2227" s="141"/>
      <c r="AU2227" s="141"/>
    </row>
    <row r="2228" spans="3:47" x14ac:dyDescent="0.2">
      <c r="C2228" s="26"/>
      <c r="D2228" s="26"/>
      <c r="AA2228" s="141"/>
      <c r="AB2228" s="141"/>
      <c r="AC2228" s="141"/>
      <c r="AD2228" s="141"/>
      <c r="AE2228" s="141"/>
      <c r="AF2228" s="161"/>
      <c r="AG2228" s="153"/>
      <c r="AN2228" s="141"/>
      <c r="AO2228" s="141"/>
      <c r="AP2228" s="141"/>
      <c r="AQ2228" s="141"/>
      <c r="AR2228" s="141"/>
      <c r="AS2228" s="141"/>
      <c r="AT2228" s="141"/>
      <c r="AU2228" s="141"/>
    </row>
    <row r="2229" spans="3:47" x14ac:dyDescent="0.2">
      <c r="C2229" s="26"/>
      <c r="D2229" s="26"/>
      <c r="AA2229" s="141"/>
      <c r="AB2229" s="141"/>
      <c r="AC2229" s="141"/>
      <c r="AD2229" s="141"/>
      <c r="AE2229" s="141"/>
      <c r="AF2229" s="161"/>
      <c r="AG2229" s="153"/>
      <c r="AN2229" s="141"/>
      <c r="AO2229" s="141"/>
      <c r="AP2229" s="141"/>
      <c r="AQ2229" s="141"/>
      <c r="AR2229" s="141"/>
      <c r="AS2229" s="141"/>
      <c r="AT2229" s="141"/>
      <c r="AU2229" s="141"/>
    </row>
    <row r="2230" spans="3:47" x14ac:dyDescent="0.2">
      <c r="C2230" s="26"/>
      <c r="D2230" s="26"/>
      <c r="AA2230" s="141"/>
      <c r="AB2230" s="141"/>
      <c r="AC2230" s="141"/>
      <c r="AD2230" s="141"/>
      <c r="AE2230" s="141"/>
      <c r="AF2230" s="161"/>
      <c r="AG2230" s="153"/>
      <c r="AN2230" s="141"/>
      <c r="AO2230" s="141"/>
      <c r="AP2230" s="141"/>
      <c r="AQ2230" s="141"/>
      <c r="AR2230" s="141"/>
      <c r="AS2230" s="141"/>
      <c r="AT2230" s="141"/>
      <c r="AU2230" s="141"/>
    </row>
    <row r="2231" spans="3:47" x14ac:dyDescent="0.2">
      <c r="C2231" s="26"/>
      <c r="D2231" s="26"/>
      <c r="AA2231" s="141"/>
      <c r="AB2231" s="141"/>
      <c r="AC2231" s="141"/>
      <c r="AD2231" s="141"/>
      <c r="AE2231" s="141"/>
      <c r="AF2231" s="161"/>
      <c r="AG2231" s="153"/>
      <c r="AN2231" s="141"/>
      <c r="AO2231" s="141"/>
      <c r="AP2231" s="141"/>
      <c r="AQ2231" s="141"/>
      <c r="AR2231" s="141"/>
      <c r="AS2231" s="141"/>
      <c r="AT2231" s="141"/>
      <c r="AU2231" s="141"/>
    </row>
    <row r="2232" spans="3:47" x14ac:dyDescent="0.2">
      <c r="C2232" s="26"/>
      <c r="D2232" s="26"/>
      <c r="AA2232" s="141"/>
      <c r="AB2232" s="141"/>
      <c r="AC2232" s="141"/>
      <c r="AD2232" s="141"/>
      <c r="AE2232" s="141"/>
      <c r="AF2232" s="161"/>
      <c r="AG2232" s="153"/>
      <c r="AN2232" s="141"/>
      <c r="AO2232" s="141"/>
      <c r="AP2232" s="141"/>
      <c r="AQ2232" s="141"/>
      <c r="AR2232" s="141"/>
      <c r="AS2232" s="141"/>
      <c r="AT2232" s="141"/>
      <c r="AU2232" s="141"/>
    </row>
    <row r="2233" spans="3:47" x14ac:dyDescent="0.2">
      <c r="C2233" s="26"/>
      <c r="D2233" s="26"/>
      <c r="AA2233" s="141"/>
      <c r="AB2233" s="141"/>
      <c r="AC2233" s="141"/>
      <c r="AD2233" s="141"/>
      <c r="AE2233" s="141"/>
      <c r="AF2233" s="161"/>
      <c r="AG2233" s="153"/>
      <c r="AN2233" s="141"/>
      <c r="AO2233" s="141"/>
      <c r="AP2233" s="141"/>
      <c r="AQ2233" s="141"/>
      <c r="AR2233" s="141"/>
      <c r="AS2233" s="141"/>
      <c r="AT2233" s="141"/>
      <c r="AU2233" s="141"/>
    </row>
    <row r="2234" spans="3:47" x14ac:dyDescent="0.2">
      <c r="C2234" s="26"/>
      <c r="D2234" s="26"/>
      <c r="AA2234" s="141"/>
      <c r="AB2234" s="141"/>
      <c r="AC2234" s="141"/>
      <c r="AD2234" s="141"/>
      <c r="AE2234" s="141"/>
      <c r="AF2234" s="161"/>
      <c r="AG2234" s="153"/>
      <c r="AN2234" s="141"/>
      <c r="AO2234" s="141"/>
      <c r="AP2234" s="141"/>
      <c r="AQ2234" s="141"/>
      <c r="AR2234" s="141"/>
      <c r="AS2234" s="141"/>
      <c r="AT2234" s="141"/>
      <c r="AU2234" s="141"/>
    </row>
    <row r="2235" spans="3:47" x14ac:dyDescent="0.2">
      <c r="C2235" s="26"/>
      <c r="D2235" s="26"/>
      <c r="AA2235" s="141"/>
      <c r="AB2235" s="141"/>
      <c r="AC2235" s="141"/>
      <c r="AD2235" s="141"/>
      <c r="AE2235" s="141"/>
      <c r="AF2235" s="161"/>
      <c r="AG2235" s="153"/>
      <c r="AN2235" s="141"/>
      <c r="AO2235" s="141"/>
      <c r="AP2235" s="141"/>
      <c r="AQ2235" s="141"/>
      <c r="AR2235" s="141"/>
      <c r="AS2235" s="141"/>
      <c r="AT2235" s="141"/>
      <c r="AU2235" s="141"/>
    </row>
    <row r="2236" spans="3:47" x14ac:dyDescent="0.2">
      <c r="C2236" s="26"/>
      <c r="D2236" s="26"/>
      <c r="AA2236" s="141"/>
      <c r="AB2236" s="141"/>
      <c r="AC2236" s="141"/>
      <c r="AD2236" s="141"/>
      <c r="AE2236" s="141"/>
      <c r="AF2236" s="161"/>
      <c r="AG2236" s="153"/>
      <c r="AN2236" s="141"/>
      <c r="AO2236" s="141"/>
      <c r="AP2236" s="141"/>
      <c r="AQ2236" s="141"/>
      <c r="AR2236" s="141"/>
      <c r="AS2236" s="141"/>
      <c r="AT2236" s="141"/>
      <c r="AU2236" s="141"/>
    </row>
    <row r="2237" spans="3:47" x14ac:dyDescent="0.2">
      <c r="C2237" s="26"/>
      <c r="D2237" s="26"/>
      <c r="AA2237" s="141"/>
      <c r="AB2237" s="141"/>
      <c r="AC2237" s="141"/>
      <c r="AD2237" s="141"/>
      <c r="AE2237" s="141"/>
      <c r="AF2237" s="161"/>
      <c r="AG2237" s="153"/>
      <c r="AN2237" s="141"/>
      <c r="AO2237" s="141"/>
      <c r="AP2237" s="141"/>
      <c r="AQ2237" s="141"/>
      <c r="AR2237" s="141"/>
      <c r="AS2237" s="141"/>
      <c r="AT2237" s="141"/>
      <c r="AU2237" s="141"/>
    </row>
    <row r="2238" spans="3:47" x14ac:dyDescent="0.2">
      <c r="C2238" s="26"/>
      <c r="D2238" s="26"/>
      <c r="AA2238" s="141"/>
      <c r="AB2238" s="141"/>
      <c r="AC2238" s="141"/>
      <c r="AD2238" s="141"/>
      <c r="AE2238" s="141"/>
      <c r="AF2238" s="161"/>
      <c r="AG2238" s="153"/>
      <c r="AN2238" s="141"/>
      <c r="AO2238" s="141"/>
      <c r="AP2238" s="141"/>
      <c r="AQ2238" s="141"/>
      <c r="AR2238" s="141"/>
      <c r="AS2238" s="141"/>
      <c r="AT2238" s="141"/>
      <c r="AU2238" s="141"/>
    </row>
    <row r="2239" spans="3:47" x14ac:dyDescent="0.2">
      <c r="C2239" s="26"/>
      <c r="D2239" s="26"/>
      <c r="AA2239" s="141"/>
      <c r="AB2239" s="141"/>
      <c r="AC2239" s="141"/>
      <c r="AD2239" s="141"/>
      <c r="AE2239" s="141"/>
      <c r="AF2239" s="161"/>
      <c r="AG2239" s="153"/>
      <c r="AN2239" s="141"/>
      <c r="AO2239" s="141"/>
      <c r="AP2239" s="141"/>
      <c r="AQ2239" s="141"/>
      <c r="AR2239" s="141"/>
      <c r="AS2239" s="141"/>
      <c r="AT2239" s="141"/>
      <c r="AU2239" s="141"/>
    </row>
    <row r="2240" spans="3:47" x14ac:dyDescent="0.2">
      <c r="C2240" s="26"/>
      <c r="D2240" s="26"/>
      <c r="AA2240" s="141"/>
      <c r="AB2240" s="141"/>
      <c r="AC2240" s="141"/>
      <c r="AD2240" s="141"/>
      <c r="AE2240" s="141"/>
      <c r="AF2240" s="161"/>
      <c r="AG2240" s="153"/>
      <c r="AN2240" s="141"/>
      <c r="AO2240" s="141"/>
      <c r="AP2240" s="141"/>
      <c r="AQ2240" s="141"/>
      <c r="AR2240" s="141"/>
      <c r="AS2240" s="141"/>
      <c r="AT2240" s="141"/>
      <c r="AU2240" s="141"/>
    </row>
    <row r="2241" spans="3:47" x14ac:dyDescent="0.2">
      <c r="C2241" s="26"/>
      <c r="D2241" s="26"/>
      <c r="AA2241" s="141"/>
      <c r="AB2241" s="141"/>
      <c r="AC2241" s="141"/>
      <c r="AD2241" s="141"/>
      <c r="AE2241" s="141"/>
      <c r="AF2241" s="161"/>
      <c r="AG2241" s="153"/>
      <c r="AN2241" s="141"/>
      <c r="AO2241" s="141"/>
      <c r="AP2241" s="141"/>
      <c r="AQ2241" s="141"/>
      <c r="AR2241" s="141"/>
      <c r="AS2241" s="141"/>
      <c r="AT2241" s="141"/>
      <c r="AU2241" s="141"/>
    </row>
    <row r="2242" spans="3:47" x14ac:dyDescent="0.2">
      <c r="C2242" s="26"/>
      <c r="D2242" s="26"/>
      <c r="AA2242" s="141"/>
      <c r="AB2242" s="141"/>
      <c r="AC2242" s="141"/>
      <c r="AD2242" s="141"/>
      <c r="AE2242" s="141"/>
      <c r="AF2242" s="161"/>
      <c r="AG2242" s="153"/>
      <c r="AN2242" s="141"/>
      <c r="AO2242" s="141"/>
      <c r="AP2242" s="141"/>
      <c r="AQ2242" s="141"/>
      <c r="AR2242" s="141"/>
      <c r="AS2242" s="141"/>
      <c r="AT2242" s="141"/>
      <c r="AU2242" s="141"/>
    </row>
    <row r="2243" spans="3:47" x14ac:dyDescent="0.2">
      <c r="C2243" s="26"/>
      <c r="D2243" s="26"/>
      <c r="AA2243" s="141"/>
      <c r="AB2243" s="141"/>
      <c r="AC2243" s="141"/>
      <c r="AD2243" s="141"/>
      <c r="AE2243" s="141"/>
      <c r="AF2243" s="161"/>
      <c r="AG2243" s="153"/>
      <c r="AN2243" s="141"/>
      <c r="AO2243" s="141"/>
      <c r="AP2243" s="141"/>
      <c r="AQ2243" s="141"/>
      <c r="AR2243" s="141"/>
      <c r="AS2243" s="141"/>
      <c r="AT2243" s="141"/>
      <c r="AU2243" s="141"/>
    </row>
    <row r="2244" spans="3:47" x14ac:dyDescent="0.2">
      <c r="C2244" s="26"/>
      <c r="D2244" s="26"/>
      <c r="AA2244" s="141"/>
      <c r="AB2244" s="141"/>
      <c r="AC2244" s="141"/>
      <c r="AD2244" s="141"/>
      <c r="AE2244" s="141"/>
      <c r="AF2244" s="161"/>
      <c r="AG2244" s="153"/>
      <c r="AN2244" s="141"/>
      <c r="AO2244" s="141"/>
      <c r="AP2244" s="141"/>
      <c r="AQ2244" s="141"/>
      <c r="AR2244" s="141"/>
      <c r="AS2244" s="141"/>
      <c r="AT2244" s="141"/>
      <c r="AU2244" s="141"/>
    </row>
    <row r="2245" spans="3:47" x14ac:dyDescent="0.2">
      <c r="C2245" s="26"/>
      <c r="D2245" s="26"/>
      <c r="AA2245" s="141"/>
      <c r="AB2245" s="141"/>
      <c r="AC2245" s="141"/>
      <c r="AD2245" s="141"/>
      <c r="AE2245" s="141"/>
      <c r="AF2245" s="161"/>
      <c r="AG2245" s="153"/>
      <c r="AN2245" s="141"/>
      <c r="AO2245" s="141"/>
      <c r="AP2245" s="141"/>
      <c r="AQ2245" s="141"/>
      <c r="AR2245" s="141"/>
      <c r="AS2245" s="141"/>
      <c r="AT2245" s="141"/>
      <c r="AU2245" s="141"/>
    </row>
    <row r="2246" spans="3:47" x14ac:dyDescent="0.2">
      <c r="C2246" s="26"/>
      <c r="D2246" s="26"/>
      <c r="AA2246" s="141"/>
      <c r="AB2246" s="141"/>
      <c r="AC2246" s="141"/>
      <c r="AD2246" s="141"/>
      <c r="AE2246" s="141"/>
      <c r="AF2246" s="161"/>
      <c r="AG2246" s="153"/>
      <c r="AN2246" s="141"/>
      <c r="AO2246" s="141"/>
      <c r="AP2246" s="141"/>
      <c r="AQ2246" s="141"/>
      <c r="AR2246" s="141"/>
      <c r="AS2246" s="141"/>
      <c r="AT2246" s="141"/>
      <c r="AU2246" s="141"/>
    </row>
    <row r="2247" spans="3:47" x14ac:dyDescent="0.2">
      <c r="C2247" s="26"/>
      <c r="D2247" s="26"/>
      <c r="AA2247" s="141"/>
      <c r="AB2247" s="141"/>
      <c r="AC2247" s="141"/>
      <c r="AD2247" s="141"/>
      <c r="AE2247" s="141"/>
      <c r="AF2247" s="161"/>
      <c r="AG2247" s="153"/>
      <c r="AN2247" s="141"/>
      <c r="AO2247" s="141"/>
      <c r="AP2247" s="141"/>
      <c r="AQ2247" s="141"/>
      <c r="AR2247" s="141"/>
      <c r="AS2247" s="141"/>
      <c r="AT2247" s="141"/>
      <c r="AU2247" s="141"/>
    </row>
    <row r="2248" spans="3:47" x14ac:dyDescent="0.2">
      <c r="C2248" s="26"/>
      <c r="D2248" s="26"/>
      <c r="AA2248" s="141"/>
      <c r="AB2248" s="141"/>
      <c r="AC2248" s="141"/>
      <c r="AD2248" s="141"/>
      <c r="AE2248" s="141"/>
      <c r="AF2248" s="161"/>
      <c r="AG2248" s="153"/>
      <c r="AN2248" s="141"/>
      <c r="AO2248" s="141"/>
      <c r="AP2248" s="141"/>
      <c r="AQ2248" s="141"/>
      <c r="AR2248" s="141"/>
      <c r="AS2248" s="141"/>
      <c r="AT2248" s="141"/>
      <c r="AU2248" s="141"/>
    </row>
    <row r="2249" spans="3:47" x14ac:dyDescent="0.2">
      <c r="C2249" s="26"/>
      <c r="D2249" s="26"/>
      <c r="AA2249" s="141"/>
      <c r="AB2249" s="141"/>
      <c r="AC2249" s="141"/>
      <c r="AD2249" s="141"/>
      <c r="AE2249" s="141"/>
      <c r="AF2249" s="161"/>
      <c r="AG2249" s="153"/>
      <c r="AN2249" s="141"/>
      <c r="AO2249" s="141"/>
      <c r="AP2249" s="141"/>
      <c r="AQ2249" s="141"/>
      <c r="AR2249" s="141"/>
      <c r="AS2249" s="141"/>
      <c r="AT2249" s="141"/>
      <c r="AU2249" s="141"/>
    </row>
    <row r="2250" spans="3:47" x14ac:dyDescent="0.2">
      <c r="C2250" s="26"/>
      <c r="D2250" s="26"/>
      <c r="AA2250" s="141"/>
      <c r="AB2250" s="141"/>
      <c r="AC2250" s="141"/>
      <c r="AD2250" s="141"/>
      <c r="AE2250" s="141"/>
      <c r="AF2250" s="161"/>
      <c r="AG2250" s="153"/>
      <c r="AN2250" s="141"/>
      <c r="AO2250" s="141"/>
      <c r="AP2250" s="141"/>
      <c r="AQ2250" s="141"/>
      <c r="AR2250" s="141"/>
      <c r="AS2250" s="141"/>
      <c r="AT2250" s="141"/>
      <c r="AU2250" s="141"/>
    </row>
    <row r="2251" spans="3:47" x14ac:dyDescent="0.2">
      <c r="C2251" s="26"/>
      <c r="D2251" s="26"/>
      <c r="AA2251" s="141"/>
      <c r="AB2251" s="141"/>
      <c r="AC2251" s="141"/>
      <c r="AD2251" s="141"/>
      <c r="AE2251" s="141"/>
      <c r="AF2251" s="161"/>
      <c r="AG2251" s="153"/>
      <c r="AN2251" s="141"/>
      <c r="AO2251" s="141"/>
      <c r="AP2251" s="141"/>
      <c r="AQ2251" s="141"/>
      <c r="AR2251" s="141"/>
      <c r="AS2251" s="141"/>
      <c r="AT2251" s="141"/>
      <c r="AU2251" s="141"/>
    </row>
    <row r="2252" spans="3:47" x14ac:dyDescent="0.2">
      <c r="C2252" s="26"/>
      <c r="D2252" s="26"/>
      <c r="AA2252" s="141"/>
      <c r="AB2252" s="141"/>
      <c r="AC2252" s="141"/>
      <c r="AD2252" s="141"/>
      <c r="AE2252" s="141"/>
      <c r="AF2252" s="161"/>
      <c r="AG2252" s="153"/>
      <c r="AN2252" s="141"/>
      <c r="AO2252" s="141"/>
      <c r="AP2252" s="141"/>
      <c r="AQ2252" s="141"/>
      <c r="AR2252" s="141"/>
      <c r="AS2252" s="141"/>
      <c r="AT2252" s="141"/>
      <c r="AU2252" s="141"/>
    </row>
    <row r="2253" spans="3:47" x14ac:dyDescent="0.2">
      <c r="C2253" s="26"/>
      <c r="D2253" s="26"/>
      <c r="AA2253" s="141"/>
      <c r="AB2253" s="141"/>
      <c r="AC2253" s="141"/>
      <c r="AD2253" s="141"/>
      <c r="AE2253" s="141"/>
      <c r="AF2253" s="161"/>
      <c r="AG2253" s="153"/>
      <c r="AN2253" s="141"/>
      <c r="AO2253" s="141"/>
      <c r="AP2253" s="141"/>
      <c r="AQ2253" s="141"/>
      <c r="AR2253" s="141"/>
      <c r="AS2253" s="141"/>
      <c r="AT2253" s="141"/>
      <c r="AU2253" s="141"/>
    </row>
    <row r="2254" spans="3:47" x14ac:dyDescent="0.2">
      <c r="C2254" s="26"/>
      <c r="D2254" s="26"/>
      <c r="AA2254" s="141"/>
      <c r="AB2254" s="141"/>
      <c r="AC2254" s="141"/>
      <c r="AD2254" s="141"/>
      <c r="AE2254" s="141"/>
      <c r="AF2254" s="161"/>
      <c r="AG2254" s="153"/>
      <c r="AN2254" s="141"/>
      <c r="AO2254" s="141"/>
      <c r="AP2254" s="141"/>
      <c r="AQ2254" s="141"/>
      <c r="AR2254" s="141"/>
      <c r="AS2254" s="141"/>
      <c r="AT2254" s="141"/>
      <c r="AU2254" s="141"/>
    </row>
    <row r="2255" spans="3:47" x14ac:dyDescent="0.2">
      <c r="C2255" s="26"/>
      <c r="D2255" s="26"/>
      <c r="AA2255" s="141"/>
      <c r="AB2255" s="141"/>
      <c r="AC2255" s="141"/>
      <c r="AD2255" s="141"/>
      <c r="AE2255" s="141"/>
      <c r="AF2255" s="161"/>
      <c r="AG2255" s="153"/>
      <c r="AN2255" s="141"/>
      <c r="AO2255" s="141"/>
      <c r="AP2255" s="141"/>
      <c r="AQ2255" s="141"/>
      <c r="AR2255" s="141"/>
      <c r="AS2255" s="141"/>
      <c r="AT2255" s="141"/>
      <c r="AU2255" s="141"/>
    </row>
    <row r="2256" spans="3:47" x14ac:dyDescent="0.2">
      <c r="C2256" s="26"/>
      <c r="D2256" s="26"/>
      <c r="AA2256" s="141"/>
      <c r="AB2256" s="141"/>
      <c r="AC2256" s="141"/>
      <c r="AD2256" s="141"/>
      <c r="AE2256" s="141"/>
      <c r="AF2256" s="161"/>
      <c r="AG2256" s="153"/>
      <c r="AN2256" s="141"/>
      <c r="AO2256" s="141"/>
      <c r="AP2256" s="141"/>
      <c r="AQ2256" s="141"/>
      <c r="AR2256" s="141"/>
      <c r="AS2256" s="141"/>
      <c r="AT2256" s="141"/>
      <c r="AU2256" s="141"/>
    </row>
    <row r="2257" spans="3:47" x14ac:dyDescent="0.2">
      <c r="C2257" s="26"/>
      <c r="D2257" s="26"/>
      <c r="AA2257" s="141"/>
      <c r="AB2257" s="141"/>
      <c r="AC2257" s="141"/>
      <c r="AD2257" s="141"/>
      <c r="AE2257" s="141"/>
      <c r="AF2257" s="161"/>
      <c r="AG2257" s="153"/>
      <c r="AN2257" s="141"/>
      <c r="AO2257" s="141"/>
      <c r="AP2257" s="141"/>
      <c r="AQ2257" s="141"/>
      <c r="AR2257" s="141"/>
      <c r="AS2257" s="141"/>
      <c r="AT2257" s="141"/>
      <c r="AU2257" s="141"/>
    </row>
    <row r="2258" spans="3:47" x14ac:dyDescent="0.2">
      <c r="C2258" s="26"/>
      <c r="D2258" s="26"/>
      <c r="AA2258" s="141"/>
      <c r="AB2258" s="141"/>
      <c r="AC2258" s="141"/>
      <c r="AD2258" s="141"/>
      <c r="AE2258" s="141"/>
      <c r="AF2258" s="161"/>
      <c r="AG2258" s="153"/>
      <c r="AN2258" s="141"/>
      <c r="AO2258" s="141"/>
      <c r="AP2258" s="141"/>
      <c r="AQ2258" s="141"/>
      <c r="AR2258" s="141"/>
      <c r="AS2258" s="141"/>
      <c r="AT2258" s="141"/>
      <c r="AU2258" s="141"/>
    </row>
    <row r="2259" spans="3:47" x14ac:dyDescent="0.2">
      <c r="C2259" s="26"/>
      <c r="D2259" s="26"/>
      <c r="AA2259" s="141"/>
      <c r="AB2259" s="141"/>
      <c r="AC2259" s="141"/>
      <c r="AD2259" s="141"/>
      <c r="AE2259" s="141"/>
      <c r="AF2259" s="161"/>
      <c r="AG2259" s="153"/>
      <c r="AN2259" s="141"/>
      <c r="AO2259" s="141"/>
      <c r="AP2259" s="141"/>
      <c r="AQ2259" s="141"/>
      <c r="AR2259" s="141"/>
      <c r="AS2259" s="141"/>
      <c r="AT2259" s="141"/>
      <c r="AU2259" s="141"/>
    </row>
    <row r="2260" spans="3:47" x14ac:dyDescent="0.2">
      <c r="C2260" s="26"/>
      <c r="D2260" s="26"/>
      <c r="AA2260" s="141"/>
      <c r="AB2260" s="141"/>
      <c r="AC2260" s="141"/>
      <c r="AD2260" s="141"/>
      <c r="AE2260" s="141"/>
      <c r="AF2260" s="161"/>
      <c r="AG2260" s="153"/>
      <c r="AN2260" s="141"/>
      <c r="AO2260" s="141"/>
      <c r="AP2260" s="141"/>
      <c r="AQ2260" s="141"/>
      <c r="AR2260" s="141"/>
      <c r="AS2260" s="141"/>
      <c r="AT2260" s="141"/>
      <c r="AU2260" s="141"/>
    </row>
    <row r="2261" spans="3:47" x14ac:dyDescent="0.2">
      <c r="C2261" s="26"/>
      <c r="D2261" s="26"/>
      <c r="AA2261" s="141"/>
      <c r="AB2261" s="141"/>
      <c r="AC2261" s="141"/>
      <c r="AD2261" s="141"/>
      <c r="AE2261" s="141"/>
      <c r="AF2261" s="161"/>
      <c r="AG2261" s="153"/>
      <c r="AN2261" s="141"/>
      <c r="AO2261" s="141"/>
      <c r="AP2261" s="141"/>
      <c r="AQ2261" s="141"/>
      <c r="AR2261" s="141"/>
      <c r="AS2261" s="141"/>
      <c r="AT2261" s="141"/>
      <c r="AU2261" s="141"/>
    </row>
    <row r="2262" spans="3:47" x14ac:dyDescent="0.2">
      <c r="C2262" s="26"/>
      <c r="D2262" s="26"/>
      <c r="AA2262" s="141"/>
      <c r="AB2262" s="141"/>
      <c r="AC2262" s="141"/>
      <c r="AD2262" s="141"/>
      <c r="AE2262" s="141"/>
      <c r="AF2262" s="161"/>
      <c r="AG2262" s="153"/>
      <c r="AN2262" s="141"/>
      <c r="AO2262" s="141"/>
      <c r="AP2262" s="141"/>
      <c r="AQ2262" s="141"/>
      <c r="AR2262" s="141"/>
      <c r="AS2262" s="141"/>
      <c r="AT2262" s="141"/>
      <c r="AU2262" s="141"/>
    </row>
    <row r="2263" spans="3:47" x14ac:dyDescent="0.2">
      <c r="C2263" s="26"/>
      <c r="D2263" s="26"/>
      <c r="AA2263" s="141"/>
      <c r="AB2263" s="141"/>
      <c r="AC2263" s="141"/>
      <c r="AD2263" s="141"/>
      <c r="AE2263" s="141"/>
      <c r="AF2263" s="161"/>
      <c r="AG2263" s="153"/>
      <c r="AN2263" s="141"/>
      <c r="AO2263" s="141"/>
      <c r="AP2263" s="141"/>
      <c r="AQ2263" s="141"/>
      <c r="AR2263" s="141"/>
      <c r="AS2263" s="141"/>
      <c r="AT2263" s="141"/>
      <c r="AU2263" s="141"/>
    </row>
    <row r="2264" spans="3:47" x14ac:dyDescent="0.2">
      <c r="C2264" s="26"/>
      <c r="D2264" s="26"/>
      <c r="AA2264" s="141"/>
      <c r="AB2264" s="141"/>
      <c r="AC2264" s="141"/>
      <c r="AD2264" s="141"/>
      <c r="AE2264" s="141"/>
      <c r="AF2264" s="161"/>
      <c r="AG2264" s="153"/>
      <c r="AN2264" s="141"/>
      <c r="AO2264" s="141"/>
      <c r="AP2264" s="141"/>
      <c r="AQ2264" s="141"/>
      <c r="AR2264" s="141"/>
      <c r="AS2264" s="141"/>
      <c r="AT2264" s="141"/>
      <c r="AU2264" s="141"/>
    </row>
    <row r="2265" spans="3:47" x14ac:dyDescent="0.2">
      <c r="C2265" s="26"/>
      <c r="D2265" s="26"/>
      <c r="AA2265" s="141"/>
      <c r="AB2265" s="141"/>
      <c r="AC2265" s="141"/>
      <c r="AD2265" s="141"/>
      <c r="AE2265" s="141"/>
      <c r="AF2265" s="161"/>
      <c r="AG2265" s="153"/>
      <c r="AN2265" s="141"/>
      <c r="AO2265" s="141"/>
      <c r="AP2265" s="141"/>
      <c r="AQ2265" s="141"/>
      <c r="AR2265" s="141"/>
      <c r="AS2265" s="141"/>
      <c r="AT2265" s="141"/>
      <c r="AU2265" s="141"/>
    </row>
    <row r="2266" spans="3:47" x14ac:dyDescent="0.2">
      <c r="C2266" s="26"/>
      <c r="D2266" s="26"/>
      <c r="AA2266" s="141"/>
      <c r="AB2266" s="141"/>
      <c r="AC2266" s="141"/>
      <c r="AD2266" s="141"/>
      <c r="AE2266" s="141"/>
      <c r="AF2266" s="161"/>
      <c r="AG2266" s="153"/>
      <c r="AN2266" s="141"/>
      <c r="AO2266" s="141"/>
      <c r="AP2266" s="141"/>
      <c r="AQ2266" s="141"/>
      <c r="AR2266" s="141"/>
      <c r="AS2266" s="141"/>
      <c r="AT2266" s="141"/>
      <c r="AU2266" s="141"/>
    </row>
    <row r="2267" spans="3:47" x14ac:dyDescent="0.2">
      <c r="C2267" s="26"/>
      <c r="D2267" s="26"/>
      <c r="AA2267" s="141"/>
      <c r="AB2267" s="141"/>
      <c r="AC2267" s="141"/>
      <c r="AD2267" s="141"/>
      <c r="AE2267" s="141"/>
      <c r="AF2267" s="161"/>
      <c r="AG2267" s="153"/>
      <c r="AN2267" s="141"/>
      <c r="AO2267" s="141"/>
      <c r="AP2267" s="141"/>
      <c r="AQ2267" s="141"/>
      <c r="AR2267" s="141"/>
      <c r="AS2267" s="141"/>
      <c r="AT2267" s="141"/>
      <c r="AU2267" s="141"/>
    </row>
    <row r="2268" spans="3:47" x14ac:dyDescent="0.2">
      <c r="C2268" s="26"/>
      <c r="D2268" s="26"/>
      <c r="AA2268" s="141"/>
      <c r="AB2268" s="141"/>
      <c r="AC2268" s="141"/>
      <c r="AD2268" s="141"/>
      <c r="AE2268" s="141"/>
      <c r="AF2268" s="161"/>
      <c r="AG2268" s="153"/>
      <c r="AN2268" s="141"/>
      <c r="AO2268" s="141"/>
      <c r="AP2268" s="141"/>
      <c r="AQ2268" s="141"/>
      <c r="AR2268" s="141"/>
      <c r="AS2268" s="141"/>
      <c r="AT2268" s="141"/>
      <c r="AU2268" s="141"/>
    </row>
    <row r="2269" spans="3:47" x14ac:dyDescent="0.2">
      <c r="C2269" s="26"/>
      <c r="D2269" s="26"/>
      <c r="AA2269" s="141"/>
      <c r="AB2269" s="141"/>
      <c r="AC2269" s="141"/>
      <c r="AD2269" s="141"/>
      <c r="AE2269" s="141"/>
      <c r="AF2269" s="161"/>
      <c r="AG2269" s="153"/>
      <c r="AN2269" s="141"/>
      <c r="AO2269" s="141"/>
      <c r="AP2269" s="141"/>
      <c r="AQ2269" s="141"/>
      <c r="AR2269" s="141"/>
      <c r="AS2269" s="141"/>
      <c r="AT2269" s="141"/>
      <c r="AU2269" s="141"/>
    </row>
    <row r="2270" spans="3:47" x14ac:dyDescent="0.2">
      <c r="C2270" s="26"/>
      <c r="D2270" s="26"/>
      <c r="AA2270" s="141"/>
      <c r="AB2270" s="141"/>
      <c r="AC2270" s="141"/>
      <c r="AD2270" s="141"/>
      <c r="AE2270" s="141"/>
      <c r="AF2270" s="161"/>
      <c r="AG2270" s="153"/>
      <c r="AN2270" s="141"/>
      <c r="AO2270" s="141"/>
      <c r="AP2270" s="141"/>
      <c r="AQ2270" s="141"/>
      <c r="AR2270" s="141"/>
      <c r="AS2270" s="141"/>
      <c r="AT2270" s="141"/>
      <c r="AU2270" s="141"/>
    </row>
    <row r="2271" spans="3:47" x14ac:dyDescent="0.2">
      <c r="C2271" s="26"/>
      <c r="D2271" s="26"/>
      <c r="AA2271" s="141"/>
      <c r="AB2271" s="141"/>
      <c r="AC2271" s="141"/>
      <c r="AD2271" s="141"/>
      <c r="AE2271" s="141"/>
      <c r="AF2271" s="161"/>
      <c r="AG2271" s="153"/>
      <c r="AN2271" s="141"/>
      <c r="AO2271" s="141"/>
      <c r="AP2271" s="141"/>
      <c r="AQ2271" s="141"/>
      <c r="AR2271" s="141"/>
      <c r="AS2271" s="141"/>
      <c r="AT2271" s="141"/>
      <c r="AU2271" s="141"/>
    </row>
    <row r="2272" spans="3:47" x14ac:dyDescent="0.2">
      <c r="C2272" s="26"/>
      <c r="D2272" s="26"/>
      <c r="AA2272" s="141"/>
      <c r="AB2272" s="141"/>
      <c r="AC2272" s="141"/>
      <c r="AD2272" s="141"/>
      <c r="AE2272" s="141"/>
      <c r="AF2272" s="161"/>
      <c r="AG2272" s="153"/>
      <c r="AN2272" s="141"/>
      <c r="AO2272" s="141"/>
      <c r="AP2272" s="141"/>
      <c r="AQ2272" s="141"/>
      <c r="AR2272" s="141"/>
      <c r="AS2272" s="141"/>
      <c r="AT2272" s="141"/>
      <c r="AU2272" s="141"/>
    </row>
    <row r="2273" spans="3:47" x14ac:dyDescent="0.2">
      <c r="C2273" s="26"/>
      <c r="D2273" s="26"/>
      <c r="AA2273" s="141"/>
      <c r="AB2273" s="141"/>
      <c r="AC2273" s="141"/>
      <c r="AD2273" s="141"/>
      <c r="AE2273" s="141"/>
      <c r="AF2273" s="161"/>
      <c r="AG2273" s="153"/>
      <c r="AN2273" s="141"/>
      <c r="AO2273" s="141"/>
      <c r="AP2273" s="141"/>
      <c r="AQ2273" s="141"/>
      <c r="AR2273" s="141"/>
      <c r="AS2273" s="141"/>
      <c r="AT2273" s="141"/>
      <c r="AU2273" s="141"/>
    </row>
    <row r="2274" spans="3:47" x14ac:dyDescent="0.2">
      <c r="C2274" s="26"/>
      <c r="D2274" s="26"/>
      <c r="AA2274" s="141"/>
      <c r="AB2274" s="141"/>
      <c r="AC2274" s="141"/>
      <c r="AD2274" s="141"/>
      <c r="AE2274" s="141"/>
      <c r="AF2274" s="161"/>
      <c r="AG2274" s="153"/>
      <c r="AN2274" s="141"/>
      <c r="AO2274" s="141"/>
      <c r="AP2274" s="141"/>
      <c r="AQ2274" s="141"/>
      <c r="AR2274" s="141"/>
      <c r="AS2274" s="141"/>
      <c r="AT2274" s="141"/>
      <c r="AU2274" s="141"/>
    </row>
    <row r="2275" spans="3:47" x14ac:dyDescent="0.2">
      <c r="C2275" s="26"/>
      <c r="D2275" s="26"/>
      <c r="AA2275" s="141"/>
      <c r="AB2275" s="141"/>
      <c r="AC2275" s="141"/>
      <c r="AD2275" s="141"/>
      <c r="AE2275" s="141"/>
      <c r="AF2275" s="161"/>
      <c r="AG2275" s="153"/>
      <c r="AN2275" s="141"/>
      <c r="AO2275" s="141"/>
      <c r="AP2275" s="141"/>
      <c r="AQ2275" s="141"/>
      <c r="AR2275" s="141"/>
      <c r="AS2275" s="141"/>
      <c r="AT2275" s="141"/>
      <c r="AU2275" s="141"/>
    </row>
    <row r="2276" spans="3:47" x14ac:dyDescent="0.2">
      <c r="C2276" s="26"/>
      <c r="D2276" s="26"/>
      <c r="AA2276" s="141"/>
      <c r="AB2276" s="141"/>
      <c r="AC2276" s="141"/>
      <c r="AD2276" s="141"/>
      <c r="AE2276" s="141"/>
      <c r="AF2276" s="161"/>
      <c r="AG2276" s="153"/>
      <c r="AN2276" s="141"/>
      <c r="AO2276" s="141"/>
      <c r="AP2276" s="141"/>
      <c r="AQ2276" s="141"/>
      <c r="AR2276" s="141"/>
      <c r="AS2276" s="141"/>
      <c r="AT2276" s="141"/>
      <c r="AU2276" s="141"/>
    </row>
    <row r="2277" spans="3:47" x14ac:dyDescent="0.2">
      <c r="C2277" s="26"/>
      <c r="D2277" s="26"/>
      <c r="AA2277" s="141"/>
      <c r="AB2277" s="141"/>
      <c r="AC2277" s="141"/>
      <c r="AD2277" s="141"/>
      <c r="AE2277" s="141"/>
      <c r="AF2277" s="161"/>
      <c r="AG2277" s="153"/>
      <c r="AN2277" s="141"/>
      <c r="AO2277" s="141"/>
      <c r="AP2277" s="141"/>
      <c r="AQ2277" s="141"/>
      <c r="AR2277" s="141"/>
      <c r="AS2277" s="141"/>
      <c r="AT2277" s="141"/>
      <c r="AU2277" s="141"/>
    </row>
    <row r="2278" spans="3:47" x14ac:dyDescent="0.2">
      <c r="C2278" s="26"/>
      <c r="D2278" s="26"/>
      <c r="AA2278" s="141"/>
      <c r="AB2278" s="141"/>
      <c r="AC2278" s="141"/>
      <c r="AD2278" s="141"/>
      <c r="AE2278" s="141"/>
      <c r="AF2278" s="161"/>
      <c r="AG2278" s="153"/>
      <c r="AN2278" s="141"/>
      <c r="AO2278" s="141"/>
      <c r="AP2278" s="141"/>
      <c r="AQ2278" s="141"/>
      <c r="AR2278" s="141"/>
      <c r="AS2278" s="141"/>
      <c r="AT2278" s="141"/>
      <c r="AU2278" s="141"/>
    </row>
    <row r="2279" spans="3:47" x14ac:dyDescent="0.2">
      <c r="C2279" s="26"/>
      <c r="D2279" s="26"/>
      <c r="AA2279" s="141"/>
      <c r="AB2279" s="141"/>
      <c r="AC2279" s="141"/>
      <c r="AD2279" s="141"/>
      <c r="AE2279" s="141"/>
      <c r="AF2279" s="161"/>
      <c r="AG2279" s="153"/>
      <c r="AN2279" s="141"/>
      <c r="AO2279" s="141"/>
      <c r="AP2279" s="141"/>
      <c r="AQ2279" s="141"/>
      <c r="AR2279" s="141"/>
      <c r="AS2279" s="141"/>
      <c r="AT2279" s="141"/>
      <c r="AU2279" s="141"/>
    </row>
    <row r="2280" spans="3:47" x14ac:dyDescent="0.2">
      <c r="C2280" s="26"/>
      <c r="D2280" s="26"/>
      <c r="AA2280" s="141"/>
      <c r="AB2280" s="141"/>
      <c r="AC2280" s="141"/>
      <c r="AD2280" s="141"/>
      <c r="AE2280" s="141"/>
      <c r="AF2280" s="161"/>
      <c r="AG2280" s="153"/>
      <c r="AN2280" s="141"/>
      <c r="AO2280" s="141"/>
      <c r="AP2280" s="141"/>
      <c r="AQ2280" s="141"/>
      <c r="AR2280" s="141"/>
      <c r="AS2280" s="141"/>
      <c r="AT2280" s="141"/>
      <c r="AU2280" s="141"/>
    </row>
    <row r="2281" spans="3:47" x14ac:dyDescent="0.2">
      <c r="C2281" s="26"/>
      <c r="D2281" s="26"/>
      <c r="AA2281" s="141"/>
      <c r="AB2281" s="141"/>
      <c r="AC2281" s="141"/>
      <c r="AD2281" s="141"/>
      <c r="AE2281" s="141"/>
      <c r="AF2281" s="161"/>
      <c r="AG2281" s="153"/>
      <c r="AN2281" s="141"/>
      <c r="AO2281" s="141"/>
      <c r="AP2281" s="141"/>
      <c r="AQ2281" s="141"/>
      <c r="AR2281" s="141"/>
      <c r="AS2281" s="141"/>
      <c r="AT2281" s="141"/>
      <c r="AU2281" s="141"/>
    </row>
    <row r="2282" spans="3:47" x14ac:dyDescent="0.2">
      <c r="C2282" s="26"/>
      <c r="D2282" s="26"/>
      <c r="AA2282" s="141"/>
      <c r="AB2282" s="141"/>
      <c r="AC2282" s="141"/>
      <c r="AD2282" s="141"/>
      <c r="AE2282" s="141"/>
      <c r="AF2282" s="161"/>
      <c r="AG2282" s="153"/>
      <c r="AN2282" s="141"/>
      <c r="AO2282" s="141"/>
      <c r="AP2282" s="141"/>
      <c r="AQ2282" s="141"/>
      <c r="AR2282" s="141"/>
      <c r="AS2282" s="141"/>
      <c r="AT2282" s="141"/>
      <c r="AU2282" s="141"/>
    </row>
    <row r="2283" spans="3:47" x14ac:dyDescent="0.2">
      <c r="C2283" s="26"/>
      <c r="D2283" s="26"/>
      <c r="AA2283" s="141"/>
      <c r="AB2283" s="141"/>
      <c r="AC2283" s="141"/>
      <c r="AD2283" s="141"/>
      <c r="AE2283" s="141"/>
      <c r="AF2283" s="161"/>
      <c r="AG2283" s="153"/>
      <c r="AN2283" s="141"/>
      <c r="AO2283" s="141"/>
      <c r="AP2283" s="141"/>
      <c r="AQ2283" s="141"/>
      <c r="AR2283" s="141"/>
      <c r="AS2283" s="141"/>
      <c r="AT2283" s="141"/>
      <c r="AU2283" s="141"/>
    </row>
    <row r="2284" spans="3:47" x14ac:dyDescent="0.2">
      <c r="C2284" s="26"/>
      <c r="D2284" s="26"/>
      <c r="AA2284" s="141"/>
      <c r="AB2284" s="141"/>
      <c r="AC2284" s="141"/>
      <c r="AD2284" s="141"/>
      <c r="AE2284" s="141"/>
      <c r="AF2284" s="161"/>
      <c r="AG2284" s="153"/>
      <c r="AN2284" s="141"/>
      <c r="AO2284" s="141"/>
      <c r="AP2284" s="141"/>
      <c r="AQ2284" s="141"/>
      <c r="AR2284" s="141"/>
      <c r="AS2284" s="141"/>
      <c r="AT2284" s="141"/>
      <c r="AU2284" s="141"/>
    </row>
    <row r="2285" spans="3:47" x14ac:dyDescent="0.2">
      <c r="C2285" s="26"/>
      <c r="D2285" s="26"/>
      <c r="AA2285" s="141"/>
      <c r="AB2285" s="141"/>
      <c r="AC2285" s="141"/>
      <c r="AD2285" s="141"/>
      <c r="AE2285" s="141"/>
      <c r="AF2285" s="161"/>
      <c r="AG2285" s="153"/>
      <c r="AN2285" s="141"/>
      <c r="AO2285" s="141"/>
      <c r="AP2285" s="141"/>
      <c r="AQ2285" s="141"/>
      <c r="AR2285" s="141"/>
      <c r="AS2285" s="141"/>
      <c r="AT2285" s="141"/>
      <c r="AU2285" s="141"/>
    </row>
    <row r="2286" spans="3:47" x14ac:dyDescent="0.2">
      <c r="C2286" s="26"/>
      <c r="D2286" s="26"/>
      <c r="AA2286" s="141"/>
      <c r="AB2286" s="141"/>
      <c r="AC2286" s="141"/>
      <c r="AD2286" s="141"/>
      <c r="AE2286" s="141"/>
      <c r="AF2286" s="161"/>
      <c r="AG2286" s="153"/>
      <c r="AN2286" s="141"/>
      <c r="AO2286" s="141"/>
      <c r="AP2286" s="141"/>
      <c r="AQ2286" s="141"/>
      <c r="AR2286" s="141"/>
      <c r="AS2286" s="141"/>
      <c r="AT2286" s="141"/>
      <c r="AU2286" s="141"/>
    </row>
    <row r="2287" spans="3:47" x14ac:dyDescent="0.2">
      <c r="C2287" s="26"/>
      <c r="D2287" s="26"/>
      <c r="AA2287" s="141"/>
      <c r="AB2287" s="141"/>
      <c r="AC2287" s="141"/>
      <c r="AD2287" s="141"/>
      <c r="AE2287" s="141"/>
      <c r="AF2287" s="161"/>
      <c r="AG2287" s="153"/>
      <c r="AN2287" s="141"/>
      <c r="AO2287" s="141"/>
      <c r="AP2287" s="141"/>
      <c r="AQ2287" s="141"/>
      <c r="AR2287" s="141"/>
      <c r="AS2287" s="141"/>
      <c r="AT2287" s="141"/>
      <c r="AU2287" s="141"/>
    </row>
    <row r="2288" spans="3:47" x14ac:dyDescent="0.2">
      <c r="C2288" s="26"/>
      <c r="D2288" s="26"/>
      <c r="AA2288" s="141"/>
      <c r="AB2288" s="141"/>
      <c r="AC2288" s="141"/>
      <c r="AD2288" s="141"/>
      <c r="AE2288" s="141"/>
      <c r="AF2288" s="161"/>
      <c r="AG2288" s="153"/>
      <c r="AN2288" s="141"/>
      <c r="AO2288" s="141"/>
      <c r="AP2288" s="141"/>
      <c r="AQ2288" s="141"/>
      <c r="AR2288" s="141"/>
      <c r="AS2288" s="141"/>
      <c r="AT2288" s="141"/>
      <c r="AU2288" s="141"/>
    </row>
    <row r="2289" spans="3:47" x14ac:dyDescent="0.2">
      <c r="C2289" s="26"/>
      <c r="D2289" s="26"/>
      <c r="AA2289" s="141"/>
      <c r="AB2289" s="141"/>
      <c r="AC2289" s="141"/>
      <c r="AD2289" s="141"/>
      <c r="AE2289" s="141"/>
      <c r="AF2289" s="161"/>
      <c r="AG2289" s="153"/>
      <c r="AN2289" s="141"/>
      <c r="AO2289" s="141"/>
      <c r="AP2289" s="141"/>
      <c r="AQ2289" s="141"/>
      <c r="AR2289" s="141"/>
      <c r="AS2289" s="141"/>
      <c r="AT2289" s="141"/>
      <c r="AU2289" s="141"/>
    </row>
    <row r="2290" spans="3:47" x14ac:dyDescent="0.2">
      <c r="C2290" s="26"/>
      <c r="D2290" s="26"/>
      <c r="AA2290" s="141"/>
      <c r="AB2290" s="141"/>
      <c r="AC2290" s="141"/>
      <c r="AD2290" s="141"/>
      <c r="AE2290" s="141"/>
      <c r="AF2290" s="161"/>
      <c r="AG2290" s="153"/>
      <c r="AN2290" s="141"/>
      <c r="AO2290" s="141"/>
      <c r="AP2290" s="141"/>
      <c r="AQ2290" s="141"/>
      <c r="AR2290" s="141"/>
      <c r="AS2290" s="141"/>
      <c r="AT2290" s="141"/>
      <c r="AU2290" s="141"/>
    </row>
    <row r="2291" spans="3:47" x14ac:dyDescent="0.2">
      <c r="C2291" s="26"/>
      <c r="D2291" s="26"/>
      <c r="AA2291" s="141"/>
      <c r="AB2291" s="141"/>
      <c r="AC2291" s="141"/>
      <c r="AD2291" s="141"/>
      <c r="AE2291" s="141"/>
      <c r="AF2291" s="161"/>
      <c r="AG2291" s="153"/>
      <c r="AN2291" s="141"/>
      <c r="AO2291" s="141"/>
      <c r="AP2291" s="141"/>
      <c r="AQ2291" s="141"/>
      <c r="AR2291" s="141"/>
      <c r="AS2291" s="141"/>
      <c r="AT2291" s="141"/>
      <c r="AU2291" s="141"/>
    </row>
    <row r="2292" spans="3:47" x14ac:dyDescent="0.2">
      <c r="C2292" s="26"/>
      <c r="D2292" s="26"/>
      <c r="AA2292" s="141"/>
      <c r="AB2292" s="141"/>
      <c r="AC2292" s="141"/>
      <c r="AD2292" s="141"/>
      <c r="AE2292" s="141"/>
      <c r="AF2292" s="161"/>
      <c r="AG2292" s="153"/>
      <c r="AN2292" s="141"/>
      <c r="AO2292" s="141"/>
      <c r="AP2292" s="141"/>
      <c r="AQ2292" s="141"/>
      <c r="AR2292" s="141"/>
      <c r="AS2292" s="141"/>
      <c r="AT2292" s="141"/>
      <c r="AU2292" s="141"/>
    </row>
    <row r="2293" spans="3:47" x14ac:dyDescent="0.2">
      <c r="C2293" s="26"/>
      <c r="D2293" s="26"/>
      <c r="AA2293" s="141"/>
      <c r="AB2293" s="141"/>
      <c r="AC2293" s="141"/>
      <c r="AD2293" s="141"/>
      <c r="AE2293" s="141"/>
      <c r="AF2293" s="161"/>
      <c r="AG2293" s="153"/>
      <c r="AN2293" s="141"/>
      <c r="AO2293" s="141"/>
      <c r="AP2293" s="141"/>
      <c r="AQ2293" s="141"/>
      <c r="AR2293" s="141"/>
      <c r="AS2293" s="141"/>
      <c r="AT2293" s="141"/>
      <c r="AU2293" s="141"/>
    </row>
    <row r="2294" spans="3:47" x14ac:dyDescent="0.2">
      <c r="C2294" s="26"/>
      <c r="D2294" s="26"/>
      <c r="AA2294" s="141"/>
      <c r="AB2294" s="141"/>
      <c r="AC2294" s="141"/>
      <c r="AD2294" s="141"/>
      <c r="AE2294" s="141"/>
      <c r="AF2294" s="161"/>
      <c r="AG2294" s="153"/>
      <c r="AN2294" s="141"/>
      <c r="AO2294" s="141"/>
      <c r="AP2294" s="141"/>
      <c r="AQ2294" s="141"/>
      <c r="AR2294" s="141"/>
      <c r="AS2294" s="141"/>
      <c r="AT2294" s="141"/>
      <c r="AU2294" s="141"/>
    </row>
    <row r="2295" spans="3:47" x14ac:dyDescent="0.2">
      <c r="C2295" s="26"/>
      <c r="D2295" s="26"/>
      <c r="AA2295" s="141"/>
      <c r="AB2295" s="141"/>
      <c r="AC2295" s="141"/>
      <c r="AD2295" s="141"/>
      <c r="AE2295" s="141"/>
      <c r="AF2295" s="161"/>
      <c r="AG2295" s="153"/>
      <c r="AN2295" s="141"/>
      <c r="AO2295" s="141"/>
      <c r="AP2295" s="141"/>
      <c r="AQ2295" s="141"/>
      <c r="AR2295" s="141"/>
      <c r="AS2295" s="141"/>
      <c r="AT2295" s="141"/>
      <c r="AU2295" s="141"/>
    </row>
    <row r="2296" spans="3:47" x14ac:dyDescent="0.2">
      <c r="C2296" s="26"/>
      <c r="D2296" s="26"/>
      <c r="AA2296" s="141"/>
      <c r="AB2296" s="141"/>
      <c r="AC2296" s="141"/>
      <c r="AD2296" s="141"/>
      <c r="AE2296" s="141"/>
      <c r="AF2296" s="161"/>
      <c r="AG2296" s="153"/>
      <c r="AN2296" s="141"/>
      <c r="AO2296" s="141"/>
      <c r="AP2296" s="141"/>
      <c r="AQ2296" s="141"/>
      <c r="AR2296" s="141"/>
      <c r="AS2296" s="141"/>
      <c r="AT2296" s="141"/>
      <c r="AU2296" s="141"/>
    </row>
    <row r="2297" spans="3:47" x14ac:dyDescent="0.2">
      <c r="C2297" s="26"/>
      <c r="D2297" s="26"/>
      <c r="AA2297" s="141"/>
      <c r="AB2297" s="141"/>
      <c r="AC2297" s="141"/>
      <c r="AD2297" s="141"/>
      <c r="AE2297" s="141"/>
      <c r="AF2297" s="161"/>
      <c r="AG2297" s="153"/>
      <c r="AN2297" s="141"/>
      <c r="AO2297" s="141"/>
      <c r="AP2297" s="141"/>
      <c r="AQ2297" s="141"/>
      <c r="AR2297" s="141"/>
      <c r="AS2297" s="141"/>
      <c r="AT2297" s="141"/>
      <c r="AU2297" s="141"/>
    </row>
    <row r="2298" spans="3:47" x14ac:dyDescent="0.2">
      <c r="C2298" s="26"/>
      <c r="D2298" s="26"/>
      <c r="AA2298" s="141"/>
      <c r="AB2298" s="141"/>
      <c r="AC2298" s="141"/>
      <c r="AD2298" s="141"/>
      <c r="AE2298" s="141"/>
      <c r="AF2298" s="161"/>
      <c r="AG2298" s="153"/>
      <c r="AN2298" s="141"/>
      <c r="AO2298" s="141"/>
      <c r="AP2298" s="141"/>
      <c r="AQ2298" s="141"/>
      <c r="AR2298" s="141"/>
      <c r="AS2298" s="141"/>
      <c r="AT2298" s="141"/>
      <c r="AU2298" s="141"/>
    </row>
    <row r="2299" spans="3:47" x14ac:dyDescent="0.2">
      <c r="C2299" s="26"/>
      <c r="D2299" s="26"/>
      <c r="AA2299" s="141"/>
      <c r="AB2299" s="141"/>
      <c r="AC2299" s="141"/>
      <c r="AD2299" s="141"/>
      <c r="AE2299" s="141"/>
      <c r="AF2299" s="161"/>
      <c r="AG2299" s="153"/>
      <c r="AN2299" s="141"/>
      <c r="AO2299" s="141"/>
      <c r="AP2299" s="141"/>
      <c r="AQ2299" s="141"/>
      <c r="AR2299" s="141"/>
      <c r="AS2299" s="141"/>
      <c r="AT2299" s="141"/>
      <c r="AU2299" s="141"/>
    </row>
    <row r="2300" spans="3:47" x14ac:dyDescent="0.2">
      <c r="C2300" s="26"/>
      <c r="D2300" s="26"/>
      <c r="AA2300" s="141"/>
      <c r="AB2300" s="141"/>
      <c r="AC2300" s="141"/>
      <c r="AD2300" s="141"/>
      <c r="AE2300" s="141"/>
      <c r="AF2300" s="161"/>
      <c r="AG2300" s="153"/>
      <c r="AN2300" s="141"/>
      <c r="AO2300" s="141"/>
      <c r="AP2300" s="141"/>
      <c r="AQ2300" s="141"/>
      <c r="AR2300" s="141"/>
      <c r="AS2300" s="141"/>
      <c r="AT2300" s="141"/>
      <c r="AU2300" s="141"/>
    </row>
    <row r="2301" spans="3:47" x14ac:dyDescent="0.2">
      <c r="C2301" s="26"/>
      <c r="D2301" s="26"/>
      <c r="AA2301" s="141"/>
      <c r="AB2301" s="141"/>
      <c r="AC2301" s="141"/>
      <c r="AD2301" s="141"/>
      <c r="AE2301" s="141"/>
      <c r="AF2301" s="161"/>
      <c r="AG2301" s="153"/>
      <c r="AN2301" s="141"/>
      <c r="AO2301" s="141"/>
      <c r="AP2301" s="141"/>
      <c r="AQ2301" s="141"/>
      <c r="AR2301" s="141"/>
      <c r="AS2301" s="141"/>
      <c r="AT2301" s="141"/>
      <c r="AU2301" s="141"/>
    </row>
    <row r="2302" spans="3:47" x14ac:dyDescent="0.2">
      <c r="C2302" s="26"/>
      <c r="D2302" s="26"/>
      <c r="AA2302" s="141"/>
      <c r="AB2302" s="141"/>
      <c r="AC2302" s="141"/>
      <c r="AD2302" s="141"/>
      <c r="AE2302" s="141"/>
      <c r="AF2302" s="161"/>
      <c r="AG2302" s="153"/>
      <c r="AN2302" s="141"/>
      <c r="AO2302" s="141"/>
      <c r="AP2302" s="141"/>
      <c r="AQ2302" s="141"/>
      <c r="AR2302" s="141"/>
      <c r="AS2302" s="141"/>
      <c r="AT2302" s="141"/>
      <c r="AU2302" s="141"/>
    </row>
    <row r="2303" spans="3:47" x14ac:dyDescent="0.2">
      <c r="C2303" s="26"/>
      <c r="D2303" s="26"/>
      <c r="AA2303" s="141"/>
      <c r="AB2303" s="141"/>
      <c r="AC2303" s="141"/>
      <c r="AD2303" s="141"/>
      <c r="AE2303" s="141"/>
      <c r="AF2303" s="161"/>
      <c r="AG2303" s="153"/>
      <c r="AN2303" s="141"/>
      <c r="AO2303" s="141"/>
      <c r="AP2303" s="141"/>
      <c r="AQ2303" s="141"/>
      <c r="AR2303" s="141"/>
      <c r="AS2303" s="141"/>
      <c r="AT2303" s="141"/>
      <c r="AU2303" s="141"/>
    </row>
    <row r="2304" spans="3:47" x14ac:dyDescent="0.2">
      <c r="C2304" s="26"/>
      <c r="D2304" s="26"/>
      <c r="AA2304" s="141"/>
      <c r="AB2304" s="141"/>
      <c r="AC2304" s="141"/>
      <c r="AD2304" s="141"/>
      <c r="AE2304" s="141"/>
      <c r="AF2304" s="161"/>
      <c r="AG2304" s="153"/>
      <c r="AN2304" s="141"/>
      <c r="AO2304" s="141"/>
      <c r="AP2304" s="141"/>
      <c r="AQ2304" s="141"/>
      <c r="AR2304" s="141"/>
      <c r="AS2304" s="141"/>
      <c r="AT2304" s="141"/>
      <c r="AU2304" s="141"/>
    </row>
    <row r="2305" spans="3:47" x14ac:dyDescent="0.2">
      <c r="C2305" s="26"/>
      <c r="D2305" s="26"/>
      <c r="AA2305" s="141"/>
      <c r="AB2305" s="141"/>
      <c r="AC2305" s="141"/>
      <c r="AD2305" s="141"/>
      <c r="AE2305" s="141"/>
      <c r="AF2305" s="161"/>
      <c r="AG2305" s="153"/>
      <c r="AN2305" s="141"/>
      <c r="AO2305" s="141"/>
      <c r="AP2305" s="141"/>
      <c r="AQ2305" s="141"/>
      <c r="AR2305" s="141"/>
      <c r="AS2305" s="141"/>
      <c r="AT2305" s="141"/>
      <c r="AU2305" s="141"/>
    </row>
    <row r="2306" spans="3:47" x14ac:dyDescent="0.2">
      <c r="C2306" s="26"/>
      <c r="D2306" s="26"/>
      <c r="AA2306" s="141"/>
      <c r="AB2306" s="141"/>
      <c r="AC2306" s="141"/>
      <c r="AD2306" s="141"/>
      <c r="AE2306" s="141"/>
      <c r="AF2306" s="161"/>
      <c r="AG2306" s="153"/>
      <c r="AN2306" s="141"/>
      <c r="AO2306" s="141"/>
      <c r="AP2306" s="141"/>
      <c r="AQ2306" s="141"/>
      <c r="AR2306" s="141"/>
      <c r="AS2306" s="141"/>
      <c r="AT2306" s="141"/>
      <c r="AU2306" s="141"/>
    </row>
    <row r="2307" spans="3:47" x14ac:dyDescent="0.2">
      <c r="C2307" s="26"/>
      <c r="D2307" s="26"/>
      <c r="AA2307" s="141"/>
      <c r="AB2307" s="141"/>
      <c r="AC2307" s="141"/>
      <c r="AD2307" s="141"/>
      <c r="AE2307" s="141"/>
      <c r="AF2307" s="161"/>
      <c r="AG2307" s="153"/>
      <c r="AN2307" s="141"/>
      <c r="AO2307" s="141"/>
      <c r="AP2307" s="141"/>
      <c r="AQ2307" s="141"/>
      <c r="AR2307" s="141"/>
      <c r="AS2307" s="141"/>
      <c r="AT2307" s="141"/>
      <c r="AU2307" s="141"/>
    </row>
    <row r="2308" spans="3:47" x14ac:dyDescent="0.2">
      <c r="C2308" s="26"/>
      <c r="D2308" s="26"/>
      <c r="AA2308" s="141"/>
      <c r="AB2308" s="141"/>
      <c r="AC2308" s="141"/>
      <c r="AD2308" s="141"/>
      <c r="AE2308" s="141"/>
      <c r="AF2308" s="161"/>
      <c r="AG2308" s="153"/>
      <c r="AN2308" s="141"/>
      <c r="AO2308" s="141"/>
      <c r="AP2308" s="141"/>
      <c r="AQ2308" s="141"/>
      <c r="AR2308" s="141"/>
      <c r="AS2308" s="141"/>
      <c r="AT2308" s="141"/>
      <c r="AU2308" s="141"/>
    </row>
    <row r="2309" spans="3:47" x14ac:dyDescent="0.2">
      <c r="C2309" s="26"/>
      <c r="D2309" s="26"/>
      <c r="AA2309" s="141"/>
      <c r="AB2309" s="141"/>
      <c r="AC2309" s="141"/>
      <c r="AD2309" s="141"/>
      <c r="AE2309" s="141"/>
      <c r="AF2309" s="161"/>
      <c r="AG2309" s="153"/>
      <c r="AN2309" s="141"/>
      <c r="AO2309" s="141"/>
      <c r="AP2309" s="141"/>
      <c r="AQ2309" s="141"/>
      <c r="AR2309" s="141"/>
      <c r="AS2309" s="141"/>
      <c r="AT2309" s="141"/>
      <c r="AU2309" s="141"/>
    </row>
    <row r="2310" spans="3:47" x14ac:dyDescent="0.2">
      <c r="C2310" s="26"/>
      <c r="D2310" s="26"/>
      <c r="AA2310" s="141"/>
      <c r="AB2310" s="141"/>
      <c r="AC2310" s="141"/>
      <c r="AD2310" s="141"/>
      <c r="AE2310" s="141"/>
      <c r="AF2310" s="161"/>
      <c r="AG2310" s="153"/>
      <c r="AN2310" s="141"/>
      <c r="AO2310" s="141"/>
      <c r="AP2310" s="141"/>
      <c r="AQ2310" s="141"/>
      <c r="AR2310" s="141"/>
      <c r="AS2310" s="141"/>
      <c r="AT2310" s="141"/>
      <c r="AU2310" s="141"/>
    </row>
    <row r="2311" spans="3:47" x14ac:dyDescent="0.2">
      <c r="C2311" s="26"/>
      <c r="D2311" s="26"/>
      <c r="AA2311" s="141"/>
      <c r="AB2311" s="141"/>
      <c r="AC2311" s="141"/>
      <c r="AD2311" s="141"/>
      <c r="AE2311" s="141"/>
      <c r="AF2311" s="161"/>
      <c r="AG2311" s="153"/>
      <c r="AN2311" s="141"/>
      <c r="AO2311" s="141"/>
      <c r="AP2311" s="141"/>
      <c r="AQ2311" s="141"/>
      <c r="AR2311" s="141"/>
      <c r="AS2311" s="141"/>
      <c r="AT2311" s="141"/>
      <c r="AU2311" s="141"/>
    </row>
    <row r="2312" spans="3:47" x14ac:dyDescent="0.2">
      <c r="C2312" s="26"/>
      <c r="D2312" s="26"/>
      <c r="AA2312" s="141"/>
      <c r="AB2312" s="141"/>
      <c r="AC2312" s="141"/>
      <c r="AD2312" s="141"/>
      <c r="AE2312" s="141"/>
      <c r="AF2312" s="161"/>
      <c r="AG2312" s="153"/>
      <c r="AN2312" s="141"/>
      <c r="AO2312" s="141"/>
      <c r="AP2312" s="141"/>
      <c r="AQ2312" s="141"/>
      <c r="AR2312" s="141"/>
      <c r="AS2312" s="141"/>
      <c r="AT2312" s="141"/>
      <c r="AU2312" s="141"/>
    </row>
    <row r="2313" spans="3:47" x14ac:dyDescent="0.2">
      <c r="C2313" s="26"/>
      <c r="D2313" s="26"/>
      <c r="AA2313" s="141"/>
      <c r="AB2313" s="141"/>
      <c r="AC2313" s="141"/>
      <c r="AD2313" s="141"/>
      <c r="AE2313" s="141"/>
      <c r="AF2313" s="161"/>
      <c r="AG2313" s="153"/>
      <c r="AN2313" s="141"/>
      <c r="AO2313" s="141"/>
      <c r="AP2313" s="141"/>
      <c r="AQ2313" s="141"/>
      <c r="AR2313" s="141"/>
      <c r="AS2313" s="141"/>
      <c r="AT2313" s="141"/>
      <c r="AU2313" s="141"/>
    </row>
    <row r="2314" spans="3:47" x14ac:dyDescent="0.2">
      <c r="C2314" s="26"/>
      <c r="D2314" s="26"/>
      <c r="AA2314" s="141"/>
      <c r="AB2314" s="141"/>
      <c r="AC2314" s="141"/>
      <c r="AD2314" s="141"/>
      <c r="AE2314" s="141"/>
      <c r="AF2314" s="161"/>
      <c r="AG2314" s="153"/>
      <c r="AN2314" s="141"/>
      <c r="AO2314" s="141"/>
      <c r="AP2314" s="141"/>
      <c r="AQ2314" s="141"/>
      <c r="AR2314" s="141"/>
      <c r="AS2314" s="141"/>
      <c r="AT2314" s="141"/>
      <c r="AU2314" s="141"/>
    </row>
    <row r="2315" spans="3:47" x14ac:dyDescent="0.2">
      <c r="C2315" s="26"/>
      <c r="D2315" s="26"/>
      <c r="AA2315" s="141"/>
      <c r="AB2315" s="141"/>
      <c r="AC2315" s="141"/>
      <c r="AD2315" s="141"/>
      <c r="AE2315" s="141"/>
      <c r="AF2315" s="161"/>
      <c r="AG2315" s="153"/>
      <c r="AN2315" s="141"/>
      <c r="AO2315" s="141"/>
      <c r="AP2315" s="141"/>
      <c r="AQ2315" s="141"/>
      <c r="AR2315" s="141"/>
      <c r="AS2315" s="141"/>
      <c r="AT2315" s="141"/>
      <c r="AU2315" s="141"/>
    </row>
    <row r="2316" spans="3:47" x14ac:dyDescent="0.2">
      <c r="C2316" s="26"/>
      <c r="D2316" s="26"/>
      <c r="AA2316" s="141"/>
      <c r="AB2316" s="141"/>
      <c r="AC2316" s="141"/>
      <c r="AD2316" s="141"/>
      <c r="AE2316" s="141"/>
      <c r="AF2316" s="161"/>
      <c r="AG2316" s="153"/>
      <c r="AN2316" s="141"/>
      <c r="AO2316" s="141"/>
      <c r="AP2316" s="141"/>
      <c r="AQ2316" s="141"/>
      <c r="AR2316" s="141"/>
      <c r="AS2316" s="141"/>
      <c r="AT2316" s="141"/>
      <c r="AU2316" s="141"/>
    </row>
    <row r="2317" spans="3:47" x14ac:dyDescent="0.2">
      <c r="C2317" s="26"/>
      <c r="D2317" s="26"/>
      <c r="AA2317" s="141"/>
      <c r="AB2317" s="141"/>
      <c r="AC2317" s="141"/>
      <c r="AD2317" s="141"/>
      <c r="AE2317" s="141"/>
      <c r="AF2317" s="161"/>
      <c r="AG2317" s="153"/>
      <c r="AN2317" s="141"/>
      <c r="AO2317" s="141"/>
      <c r="AP2317" s="141"/>
      <c r="AQ2317" s="141"/>
      <c r="AR2317" s="141"/>
      <c r="AS2317" s="141"/>
      <c r="AT2317" s="141"/>
      <c r="AU2317" s="141"/>
    </row>
    <row r="2318" spans="3:47" x14ac:dyDescent="0.2">
      <c r="C2318" s="26"/>
      <c r="D2318" s="26"/>
      <c r="AA2318" s="141"/>
      <c r="AB2318" s="141"/>
      <c r="AC2318" s="141"/>
      <c r="AD2318" s="141"/>
      <c r="AE2318" s="141"/>
      <c r="AF2318" s="161"/>
      <c r="AG2318" s="153"/>
      <c r="AN2318" s="141"/>
      <c r="AO2318" s="141"/>
      <c r="AP2318" s="141"/>
      <c r="AQ2318" s="141"/>
      <c r="AR2318" s="141"/>
      <c r="AS2318" s="141"/>
      <c r="AT2318" s="141"/>
      <c r="AU2318" s="141"/>
    </row>
    <row r="2319" spans="3:47" x14ac:dyDescent="0.2">
      <c r="C2319" s="26"/>
      <c r="D2319" s="26"/>
      <c r="AA2319" s="141"/>
      <c r="AB2319" s="141"/>
      <c r="AC2319" s="141"/>
      <c r="AD2319" s="141"/>
      <c r="AE2319" s="141"/>
      <c r="AF2319" s="161"/>
      <c r="AG2319" s="153"/>
      <c r="AN2319" s="141"/>
      <c r="AO2319" s="141"/>
      <c r="AP2319" s="141"/>
      <c r="AQ2319" s="141"/>
      <c r="AR2319" s="141"/>
      <c r="AS2319" s="141"/>
      <c r="AT2319" s="141"/>
      <c r="AU2319" s="141"/>
    </row>
    <row r="2320" spans="3:47" x14ac:dyDescent="0.2">
      <c r="C2320" s="26"/>
      <c r="D2320" s="26"/>
      <c r="AA2320" s="141"/>
      <c r="AB2320" s="141"/>
      <c r="AC2320" s="141"/>
      <c r="AD2320" s="141"/>
      <c r="AE2320" s="141"/>
      <c r="AF2320" s="161"/>
      <c r="AG2320" s="153"/>
      <c r="AN2320" s="141"/>
      <c r="AO2320" s="141"/>
      <c r="AP2320" s="141"/>
      <c r="AQ2320" s="141"/>
      <c r="AR2320" s="141"/>
      <c r="AS2320" s="141"/>
      <c r="AT2320" s="141"/>
      <c r="AU2320" s="141"/>
    </row>
    <row r="2321" spans="3:47" x14ac:dyDescent="0.2">
      <c r="C2321" s="26"/>
      <c r="D2321" s="26"/>
      <c r="AA2321" s="141"/>
      <c r="AB2321" s="141"/>
      <c r="AC2321" s="141"/>
      <c r="AD2321" s="141"/>
      <c r="AE2321" s="141"/>
      <c r="AF2321" s="161"/>
      <c r="AG2321" s="153"/>
      <c r="AN2321" s="141"/>
      <c r="AO2321" s="141"/>
      <c r="AP2321" s="141"/>
      <c r="AQ2321" s="141"/>
      <c r="AR2321" s="141"/>
      <c r="AS2321" s="141"/>
      <c r="AT2321" s="141"/>
      <c r="AU2321" s="141"/>
    </row>
    <row r="2322" spans="3:47" x14ac:dyDescent="0.2">
      <c r="C2322" s="26"/>
      <c r="D2322" s="26"/>
      <c r="AA2322" s="141"/>
      <c r="AB2322" s="141"/>
      <c r="AC2322" s="141"/>
      <c r="AD2322" s="141"/>
      <c r="AE2322" s="141"/>
      <c r="AF2322" s="161"/>
      <c r="AG2322" s="153"/>
      <c r="AN2322" s="141"/>
      <c r="AO2322" s="141"/>
      <c r="AP2322" s="141"/>
      <c r="AQ2322" s="141"/>
      <c r="AR2322" s="141"/>
      <c r="AS2322" s="141"/>
      <c r="AT2322" s="141"/>
      <c r="AU2322" s="141"/>
    </row>
    <row r="2323" spans="3:47" x14ac:dyDescent="0.2">
      <c r="C2323" s="26"/>
      <c r="D2323" s="26"/>
      <c r="AA2323" s="141"/>
      <c r="AB2323" s="141"/>
      <c r="AC2323" s="141"/>
      <c r="AD2323" s="141"/>
      <c r="AE2323" s="141"/>
      <c r="AF2323" s="161"/>
      <c r="AG2323" s="153"/>
      <c r="AN2323" s="141"/>
      <c r="AO2323" s="141"/>
      <c r="AP2323" s="141"/>
      <c r="AQ2323" s="141"/>
      <c r="AR2323" s="141"/>
      <c r="AS2323" s="141"/>
      <c r="AT2323" s="141"/>
      <c r="AU2323" s="141"/>
    </row>
    <row r="2324" spans="3:47" x14ac:dyDescent="0.2">
      <c r="C2324" s="26"/>
      <c r="D2324" s="26"/>
      <c r="AA2324" s="141"/>
      <c r="AB2324" s="141"/>
      <c r="AC2324" s="141"/>
      <c r="AD2324" s="141"/>
      <c r="AE2324" s="141"/>
      <c r="AF2324" s="161"/>
      <c r="AG2324" s="153"/>
      <c r="AN2324" s="141"/>
      <c r="AO2324" s="141"/>
      <c r="AP2324" s="141"/>
      <c r="AQ2324" s="141"/>
      <c r="AR2324" s="141"/>
      <c r="AS2324" s="141"/>
      <c r="AT2324" s="141"/>
      <c r="AU2324" s="141"/>
    </row>
    <row r="2325" spans="3:47" x14ac:dyDescent="0.2">
      <c r="C2325" s="26"/>
      <c r="D2325" s="26"/>
      <c r="AA2325" s="141"/>
      <c r="AB2325" s="141"/>
      <c r="AC2325" s="141"/>
      <c r="AD2325" s="141"/>
      <c r="AE2325" s="141"/>
      <c r="AF2325" s="161"/>
      <c r="AG2325" s="153"/>
      <c r="AN2325" s="141"/>
      <c r="AO2325" s="141"/>
      <c r="AP2325" s="141"/>
      <c r="AQ2325" s="141"/>
      <c r="AR2325" s="141"/>
      <c r="AS2325" s="141"/>
      <c r="AT2325" s="141"/>
      <c r="AU2325" s="141"/>
    </row>
    <row r="2326" spans="3:47" x14ac:dyDescent="0.2">
      <c r="C2326" s="26"/>
      <c r="D2326" s="26"/>
      <c r="AA2326" s="141"/>
      <c r="AB2326" s="141"/>
      <c r="AC2326" s="141"/>
      <c r="AD2326" s="141"/>
      <c r="AE2326" s="141"/>
      <c r="AF2326" s="161"/>
      <c r="AG2326" s="153"/>
      <c r="AN2326" s="141"/>
      <c r="AO2326" s="141"/>
      <c r="AP2326" s="141"/>
      <c r="AQ2326" s="141"/>
      <c r="AR2326" s="141"/>
      <c r="AS2326" s="141"/>
      <c r="AT2326" s="141"/>
      <c r="AU2326" s="141"/>
    </row>
    <row r="2327" spans="3:47" x14ac:dyDescent="0.2">
      <c r="C2327" s="26"/>
      <c r="D2327" s="26"/>
      <c r="AA2327" s="141"/>
      <c r="AB2327" s="141"/>
      <c r="AC2327" s="141"/>
      <c r="AD2327" s="141"/>
      <c r="AE2327" s="141"/>
      <c r="AF2327" s="161"/>
      <c r="AG2327" s="153"/>
      <c r="AN2327" s="141"/>
      <c r="AO2327" s="141"/>
      <c r="AP2327" s="141"/>
      <c r="AQ2327" s="141"/>
      <c r="AR2327" s="141"/>
      <c r="AS2327" s="141"/>
      <c r="AT2327" s="141"/>
      <c r="AU2327" s="141"/>
    </row>
    <row r="2328" spans="3:47" x14ac:dyDescent="0.2">
      <c r="C2328" s="26"/>
      <c r="D2328" s="26"/>
      <c r="AA2328" s="141"/>
      <c r="AB2328" s="141"/>
      <c r="AC2328" s="141"/>
      <c r="AD2328" s="141"/>
      <c r="AE2328" s="141"/>
      <c r="AF2328" s="161"/>
      <c r="AG2328" s="153"/>
      <c r="AN2328" s="141"/>
      <c r="AO2328" s="141"/>
      <c r="AP2328" s="141"/>
      <c r="AQ2328" s="141"/>
      <c r="AR2328" s="141"/>
      <c r="AS2328" s="141"/>
      <c r="AT2328" s="141"/>
      <c r="AU2328" s="141"/>
    </row>
    <row r="2329" spans="3:47" x14ac:dyDescent="0.2">
      <c r="C2329" s="26"/>
      <c r="D2329" s="26"/>
      <c r="AA2329" s="141"/>
      <c r="AB2329" s="141"/>
      <c r="AC2329" s="141"/>
      <c r="AD2329" s="141"/>
      <c r="AE2329" s="141"/>
      <c r="AF2329" s="161"/>
      <c r="AG2329" s="153"/>
      <c r="AN2329" s="141"/>
      <c r="AO2329" s="141"/>
      <c r="AP2329" s="141"/>
      <c r="AQ2329" s="141"/>
      <c r="AR2329" s="141"/>
      <c r="AS2329" s="141"/>
      <c r="AT2329" s="141"/>
      <c r="AU2329" s="141"/>
    </row>
    <row r="2330" spans="3:47" x14ac:dyDescent="0.2">
      <c r="C2330" s="26"/>
      <c r="D2330" s="26"/>
      <c r="AA2330" s="141"/>
      <c r="AB2330" s="141"/>
      <c r="AC2330" s="141"/>
      <c r="AD2330" s="141"/>
      <c r="AE2330" s="141"/>
      <c r="AF2330" s="161"/>
      <c r="AG2330" s="153"/>
      <c r="AN2330" s="141"/>
      <c r="AO2330" s="141"/>
      <c r="AP2330" s="141"/>
      <c r="AQ2330" s="141"/>
      <c r="AR2330" s="141"/>
      <c r="AS2330" s="141"/>
      <c r="AT2330" s="141"/>
      <c r="AU2330" s="141"/>
    </row>
    <row r="2331" spans="3:47" x14ac:dyDescent="0.2">
      <c r="C2331" s="26"/>
      <c r="D2331" s="26"/>
      <c r="AA2331" s="141"/>
      <c r="AB2331" s="141"/>
      <c r="AC2331" s="141"/>
      <c r="AD2331" s="141"/>
      <c r="AE2331" s="141"/>
      <c r="AF2331" s="161"/>
      <c r="AG2331" s="153"/>
      <c r="AN2331" s="141"/>
      <c r="AO2331" s="141"/>
      <c r="AP2331" s="141"/>
      <c r="AQ2331" s="141"/>
      <c r="AR2331" s="141"/>
      <c r="AS2331" s="141"/>
      <c r="AT2331" s="141"/>
      <c r="AU2331" s="141"/>
    </row>
    <row r="2332" spans="3:47" x14ac:dyDescent="0.2">
      <c r="C2332" s="26"/>
      <c r="D2332" s="26"/>
      <c r="AA2332" s="141"/>
      <c r="AB2332" s="141"/>
      <c r="AC2332" s="141"/>
      <c r="AD2332" s="141"/>
      <c r="AE2332" s="141"/>
      <c r="AF2332" s="161"/>
      <c r="AG2332" s="153"/>
      <c r="AN2332" s="141"/>
      <c r="AO2332" s="141"/>
      <c r="AP2332" s="141"/>
      <c r="AQ2332" s="141"/>
      <c r="AR2332" s="141"/>
      <c r="AS2332" s="141"/>
      <c r="AT2332" s="141"/>
      <c r="AU2332" s="141"/>
    </row>
    <row r="2333" spans="3:47" x14ac:dyDescent="0.2">
      <c r="C2333" s="26"/>
      <c r="D2333" s="26"/>
      <c r="AA2333" s="141"/>
      <c r="AB2333" s="141"/>
      <c r="AC2333" s="141"/>
      <c r="AD2333" s="141"/>
      <c r="AE2333" s="141"/>
      <c r="AF2333" s="161"/>
      <c r="AG2333" s="153"/>
      <c r="AN2333" s="141"/>
      <c r="AO2333" s="141"/>
      <c r="AP2333" s="141"/>
      <c r="AQ2333" s="141"/>
      <c r="AR2333" s="141"/>
      <c r="AS2333" s="141"/>
      <c r="AT2333" s="141"/>
      <c r="AU2333" s="141"/>
    </row>
    <row r="2334" spans="3:47" x14ac:dyDescent="0.2">
      <c r="C2334" s="26"/>
      <c r="D2334" s="26"/>
      <c r="AA2334" s="141"/>
      <c r="AB2334" s="141"/>
      <c r="AC2334" s="141"/>
      <c r="AD2334" s="141"/>
      <c r="AE2334" s="141"/>
      <c r="AF2334" s="161"/>
      <c r="AG2334" s="153"/>
      <c r="AN2334" s="141"/>
      <c r="AO2334" s="141"/>
      <c r="AP2334" s="141"/>
      <c r="AQ2334" s="141"/>
      <c r="AR2334" s="141"/>
      <c r="AS2334" s="141"/>
      <c r="AT2334" s="141"/>
      <c r="AU2334" s="141"/>
    </row>
    <row r="2335" spans="3:47" x14ac:dyDescent="0.2">
      <c r="C2335" s="26"/>
      <c r="D2335" s="26"/>
      <c r="AA2335" s="141"/>
      <c r="AB2335" s="141"/>
      <c r="AC2335" s="141"/>
      <c r="AD2335" s="141"/>
      <c r="AE2335" s="141"/>
      <c r="AF2335" s="161"/>
      <c r="AG2335" s="153"/>
      <c r="AN2335" s="141"/>
      <c r="AO2335" s="141"/>
      <c r="AP2335" s="141"/>
      <c r="AQ2335" s="141"/>
      <c r="AR2335" s="141"/>
      <c r="AS2335" s="141"/>
      <c r="AT2335" s="141"/>
      <c r="AU2335" s="141"/>
    </row>
    <row r="2336" spans="3:47" x14ac:dyDescent="0.2">
      <c r="C2336" s="26"/>
      <c r="D2336" s="26"/>
      <c r="AA2336" s="141"/>
      <c r="AB2336" s="141"/>
      <c r="AC2336" s="141"/>
      <c r="AD2336" s="141"/>
      <c r="AE2336" s="141"/>
      <c r="AF2336" s="161"/>
      <c r="AG2336" s="153"/>
      <c r="AN2336" s="141"/>
      <c r="AO2336" s="141"/>
      <c r="AP2336" s="141"/>
      <c r="AQ2336" s="141"/>
      <c r="AR2336" s="141"/>
      <c r="AS2336" s="141"/>
      <c r="AT2336" s="141"/>
      <c r="AU2336" s="141"/>
    </row>
    <row r="2337" spans="3:47" x14ac:dyDescent="0.2">
      <c r="C2337" s="26"/>
      <c r="D2337" s="26"/>
      <c r="AA2337" s="141"/>
      <c r="AB2337" s="141"/>
      <c r="AC2337" s="141"/>
      <c r="AD2337" s="141"/>
      <c r="AE2337" s="141"/>
      <c r="AF2337" s="161"/>
      <c r="AG2337" s="153"/>
      <c r="AN2337" s="141"/>
      <c r="AO2337" s="141"/>
      <c r="AP2337" s="141"/>
      <c r="AQ2337" s="141"/>
      <c r="AR2337" s="141"/>
      <c r="AS2337" s="141"/>
      <c r="AT2337" s="141"/>
      <c r="AU2337" s="141"/>
    </row>
    <row r="2338" spans="3:47" x14ac:dyDescent="0.2">
      <c r="C2338" s="26"/>
      <c r="D2338" s="26"/>
      <c r="AA2338" s="141"/>
      <c r="AB2338" s="141"/>
      <c r="AC2338" s="141"/>
      <c r="AD2338" s="141"/>
      <c r="AE2338" s="141"/>
      <c r="AF2338" s="161"/>
      <c r="AG2338" s="153"/>
      <c r="AN2338" s="141"/>
      <c r="AO2338" s="141"/>
      <c r="AP2338" s="141"/>
      <c r="AQ2338" s="141"/>
      <c r="AR2338" s="141"/>
      <c r="AS2338" s="141"/>
      <c r="AT2338" s="141"/>
      <c r="AU2338" s="141"/>
    </row>
    <row r="2339" spans="3:47" x14ac:dyDescent="0.2">
      <c r="C2339" s="26"/>
      <c r="D2339" s="26"/>
      <c r="AA2339" s="141"/>
      <c r="AB2339" s="141"/>
      <c r="AC2339" s="141"/>
      <c r="AD2339" s="141"/>
      <c r="AE2339" s="141"/>
      <c r="AF2339" s="161"/>
      <c r="AG2339" s="153"/>
      <c r="AN2339" s="141"/>
      <c r="AO2339" s="141"/>
      <c r="AP2339" s="141"/>
      <c r="AQ2339" s="141"/>
      <c r="AR2339" s="141"/>
      <c r="AS2339" s="141"/>
      <c r="AT2339" s="141"/>
      <c r="AU2339" s="141"/>
    </row>
    <row r="2340" spans="3:47" x14ac:dyDescent="0.2">
      <c r="C2340" s="26"/>
      <c r="D2340" s="26"/>
      <c r="AA2340" s="141"/>
      <c r="AB2340" s="141"/>
      <c r="AC2340" s="141"/>
      <c r="AD2340" s="141"/>
      <c r="AE2340" s="141"/>
      <c r="AF2340" s="161"/>
      <c r="AG2340" s="153"/>
      <c r="AN2340" s="141"/>
      <c r="AO2340" s="141"/>
      <c r="AP2340" s="141"/>
      <c r="AQ2340" s="141"/>
      <c r="AR2340" s="141"/>
      <c r="AS2340" s="141"/>
      <c r="AT2340" s="141"/>
      <c r="AU2340" s="141"/>
    </row>
    <row r="2341" spans="3:47" x14ac:dyDescent="0.2">
      <c r="C2341" s="26"/>
      <c r="D2341" s="26"/>
      <c r="AA2341" s="141"/>
      <c r="AB2341" s="141"/>
      <c r="AC2341" s="141"/>
      <c r="AD2341" s="141"/>
      <c r="AE2341" s="141"/>
      <c r="AF2341" s="161"/>
      <c r="AG2341" s="153"/>
      <c r="AN2341" s="141"/>
      <c r="AO2341" s="141"/>
      <c r="AP2341" s="141"/>
      <c r="AQ2341" s="141"/>
      <c r="AR2341" s="141"/>
      <c r="AS2341" s="141"/>
      <c r="AT2341" s="141"/>
      <c r="AU2341" s="141"/>
    </row>
    <row r="2342" spans="3:47" x14ac:dyDescent="0.2">
      <c r="C2342" s="26"/>
      <c r="D2342" s="26"/>
      <c r="AA2342" s="141"/>
      <c r="AB2342" s="141"/>
      <c r="AC2342" s="141"/>
      <c r="AD2342" s="141"/>
      <c r="AE2342" s="141"/>
      <c r="AF2342" s="161"/>
      <c r="AG2342" s="153"/>
      <c r="AN2342" s="141"/>
      <c r="AO2342" s="141"/>
      <c r="AP2342" s="141"/>
      <c r="AQ2342" s="141"/>
      <c r="AR2342" s="141"/>
      <c r="AS2342" s="141"/>
      <c r="AT2342" s="141"/>
      <c r="AU2342" s="141"/>
    </row>
    <row r="2343" spans="3:47" x14ac:dyDescent="0.2">
      <c r="C2343" s="26"/>
      <c r="D2343" s="26"/>
      <c r="AA2343" s="141"/>
      <c r="AB2343" s="141"/>
      <c r="AC2343" s="141"/>
      <c r="AD2343" s="141"/>
      <c r="AE2343" s="141"/>
      <c r="AF2343" s="161"/>
      <c r="AG2343" s="153"/>
      <c r="AN2343" s="141"/>
      <c r="AO2343" s="141"/>
      <c r="AP2343" s="141"/>
      <c r="AQ2343" s="141"/>
      <c r="AR2343" s="141"/>
      <c r="AS2343" s="141"/>
      <c r="AT2343" s="141"/>
      <c r="AU2343" s="141"/>
    </row>
    <row r="2344" spans="3:47" x14ac:dyDescent="0.2">
      <c r="C2344" s="26"/>
      <c r="D2344" s="26"/>
      <c r="AA2344" s="141"/>
      <c r="AB2344" s="141"/>
      <c r="AC2344" s="141"/>
      <c r="AD2344" s="141"/>
      <c r="AE2344" s="141"/>
      <c r="AF2344" s="161"/>
      <c r="AG2344" s="153"/>
      <c r="AN2344" s="141"/>
      <c r="AO2344" s="141"/>
      <c r="AP2344" s="141"/>
      <c r="AQ2344" s="141"/>
      <c r="AR2344" s="141"/>
      <c r="AS2344" s="141"/>
      <c r="AT2344" s="141"/>
      <c r="AU2344" s="141"/>
    </row>
    <row r="2345" spans="3:47" x14ac:dyDescent="0.2">
      <c r="C2345" s="26"/>
      <c r="D2345" s="26"/>
      <c r="AA2345" s="141"/>
      <c r="AB2345" s="141"/>
      <c r="AC2345" s="141"/>
      <c r="AD2345" s="141"/>
      <c r="AE2345" s="141"/>
      <c r="AF2345" s="161"/>
      <c r="AG2345" s="153"/>
      <c r="AN2345" s="141"/>
      <c r="AO2345" s="141"/>
      <c r="AP2345" s="141"/>
      <c r="AQ2345" s="141"/>
      <c r="AR2345" s="141"/>
      <c r="AS2345" s="141"/>
      <c r="AT2345" s="141"/>
      <c r="AU2345" s="141"/>
    </row>
    <row r="2346" spans="3:47" x14ac:dyDescent="0.2">
      <c r="C2346" s="26"/>
      <c r="D2346" s="26"/>
      <c r="AA2346" s="141"/>
      <c r="AB2346" s="141"/>
      <c r="AC2346" s="141"/>
      <c r="AD2346" s="141"/>
      <c r="AE2346" s="141"/>
      <c r="AF2346" s="161"/>
      <c r="AG2346" s="153"/>
      <c r="AN2346" s="141"/>
      <c r="AO2346" s="141"/>
      <c r="AP2346" s="141"/>
      <c r="AQ2346" s="141"/>
      <c r="AR2346" s="141"/>
      <c r="AS2346" s="141"/>
      <c r="AT2346" s="141"/>
      <c r="AU2346" s="141"/>
    </row>
    <row r="2347" spans="3:47" x14ac:dyDescent="0.2">
      <c r="C2347" s="26"/>
      <c r="D2347" s="26"/>
      <c r="AA2347" s="141"/>
      <c r="AB2347" s="141"/>
      <c r="AC2347" s="141"/>
      <c r="AD2347" s="141"/>
      <c r="AE2347" s="141"/>
      <c r="AF2347" s="161"/>
      <c r="AG2347" s="153"/>
      <c r="AN2347" s="141"/>
      <c r="AO2347" s="141"/>
      <c r="AP2347" s="141"/>
      <c r="AQ2347" s="141"/>
      <c r="AR2347" s="141"/>
      <c r="AS2347" s="141"/>
      <c r="AT2347" s="141"/>
      <c r="AU2347" s="141"/>
    </row>
    <row r="2348" spans="3:47" x14ac:dyDescent="0.2">
      <c r="C2348" s="26"/>
      <c r="D2348" s="26"/>
      <c r="AA2348" s="141"/>
      <c r="AB2348" s="141"/>
      <c r="AC2348" s="141"/>
      <c r="AD2348" s="141"/>
      <c r="AE2348" s="141"/>
      <c r="AF2348" s="161"/>
      <c r="AG2348" s="153"/>
      <c r="AN2348" s="141"/>
      <c r="AO2348" s="141"/>
      <c r="AP2348" s="141"/>
      <c r="AQ2348" s="141"/>
      <c r="AR2348" s="141"/>
      <c r="AS2348" s="141"/>
      <c r="AT2348" s="141"/>
      <c r="AU2348" s="141"/>
    </row>
    <row r="2349" spans="3:47" x14ac:dyDescent="0.2">
      <c r="C2349" s="26"/>
      <c r="D2349" s="26"/>
      <c r="AA2349" s="141"/>
      <c r="AB2349" s="141"/>
      <c r="AC2349" s="141"/>
      <c r="AD2349" s="141"/>
      <c r="AE2349" s="141"/>
      <c r="AF2349" s="161"/>
      <c r="AG2349" s="153"/>
      <c r="AN2349" s="141"/>
      <c r="AO2349" s="141"/>
      <c r="AP2349" s="141"/>
      <c r="AQ2349" s="141"/>
      <c r="AR2349" s="141"/>
      <c r="AS2349" s="141"/>
      <c r="AT2349" s="141"/>
      <c r="AU2349" s="141"/>
    </row>
    <row r="2350" spans="3:47" x14ac:dyDescent="0.2">
      <c r="C2350" s="26"/>
      <c r="D2350" s="26"/>
      <c r="AA2350" s="141"/>
      <c r="AB2350" s="141"/>
      <c r="AC2350" s="141"/>
      <c r="AD2350" s="141"/>
      <c r="AE2350" s="141"/>
      <c r="AF2350" s="161"/>
      <c r="AG2350" s="153"/>
      <c r="AN2350" s="141"/>
      <c r="AO2350" s="141"/>
      <c r="AP2350" s="141"/>
      <c r="AQ2350" s="141"/>
      <c r="AR2350" s="141"/>
      <c r="AS2350" s="141"/>
      <c r="AT2350" s="141"/>
      <c r="AU2350" s="141"/>
    </row>
    <row r="2351" spans="3:47" x14ac:dyDescent="0.2">
      <c r="C2351" s="26"/>
      <c r="D2351" s="26"/>
      <c r="AA2351" s="141"/>
      <c r="AB2351" s="141"/>
      <c r="AC2351" s="141"/>
      <c r="AD2351" s="141"/>
      <c r="AE2351" s="141"/>
      <c r="AF2351" s="161"/>
      <c r="AG2351" s="153"/>
      <c r="AN2351" s="141"/>
      <c r="AO2351" s="141"/>
      <c r="AP2351" s="141"/>
      <c r="AQ2351" s="141"/>
      <c r="AR2351" s="141"/>
      <c r="AS2351" s="141"/>
      <c r="AT2351" s="141"/>
      <c r="AU2351" s="141"/>
    </row>
    <row r="2352" spans="3:47" x14ac:dyDescent="0.2">
      <c r="C2352" s="26"/>
      <c r="D2352" s="26"/>
      <c r="AA2352" s="141"/>
      <c r="AB2352" s="141"/>
      <c r="AC2352" s="141"/>
      <c r="AD2352" s="141"/>
      <c r="AE2352" s="141"/>
      <c r="AF2352" s="161"/>
      <c r="AG2352" s="153"/>
      <c r="AN2352" s="141"/>
      <c r="AO2352" s="141"/>
      <c r="AP2352" s="141"/>
      <c r="AQ2352" s="141"/>
      <c r="AR2352" s="141"/>
      <c r="AS2352" s="141"/>
      <c r="AT2352" s="141"/>
      <c r="AU2352" s="141"/>
    </row>
    <row r="2353" spans="3:47" x14ac:dyDescent="0.2">
      <c r="C2353" s="26"/>
      <c r="D2353" s="26"/>
      <c r="AA2353" s="141"/>
      <c r="AB2353" s="141"/>
      <c r="AC2353" s="141"/>
      <c r="AD2353" s="141"/>
      <c r="AE2353" s="141"/>
      <c r="AF2353" s="161"/>
      <c r="AG2353" s="153"/>
      <c r="AN2353" s="141"/>
      <c r="AO2353" s="141"/>
      <c r="AP2353" s="141"/>
      <c r="AQ2353" s="141"/>
      <c r="AR2353" s="141"/>
      <c r="AS2353" s="141"/>
      <c r="AT2353" s="141"/>
      <c r="AU2353" s="141"/>
    </row>
    <row r="2354" spans="3:47" x14ac:dyDescent="0.2">
      <c r="C2354" s="26"/>
      <c r="D2354" s="26"/>
      <c r="AA2354" s="141"/>
      <c r="AB2354" s="141"/>
      <c r="AC2354" s="141"/>
      <c r="AD2354" s="141"/>
      <c r="AE2354" s="141"/>
      <c r="AF2354" s="161"/>
      <c r="AG2354" s="153"/>
      <c r="AN2354" s="141"/>
      <c r="AO2354" s="141"/>
      <c r="AP2354" s="141"/>
      <c r="AQ2354" s="141"/>
      <c r="AR2354" s="141"/>
      <c r="AS2354" s="141"/>
      <c r="AT2354" s="141"/>
      <c r="AU2354" s="141"/>
    </row>
    <row r="2355" spans="3:47" x14ac:dyDescent="0.2">
      <c r="C2355" s="26"/>
      <c r="D2355" s="26"/>
      <c r="AA2355" s="141"/>
      <c r="AB2355" s="141"/>
      <c r="AC2355" s="141"/>
      <c r="AD2355" s="141"/>
      <c r="AE2355" s="141"/>
      <c r="AF2355" s="161"/>
      <c r="AG2355" s="153"/>
      <c r="AN2355" s="141"/>
      <c r="AO2355" s="141"/>
      <c r="AP2355" s="141"/>
      <c r="AQ2355" s="141"/>
      <c r="AR2355" s="141"/>
      <c r="AS2355" s="141"/>
      <c r="AT2355" s="141"/>
      <c r="AU2355" s="141"/>
    </row>
    <row r="2356" spans="3:47" x14ac:dyDescent="0.2">
      <c r="C2356" s="26"/>
      <c r="D2356" s="26"/>
      <c r="AA2356" s="141"/>
      <c r="AB2356" s="141"/>
      <c r="AC2356" s="141"/>
      <c r="AD2356" s="141"/>
      <c r="AE2356" s="141"/>
      <c r="AF2356" s="161"/>
      <c r="AG2356" s="153"/>
      <c r="AN2356" s="141"/>
      <c r="AO2356" s="141"/>
      <c r="AP2356" s="141"/>
      <c r="AQ2356" s="141"/>
      <c r="AR2356" s="141"/>
      <c r="AS2356" s="141"/>
      <c r="AT2356" s="141"/>
      <c r="AU2356" s="141"/>
    </row>
    <row r="2357" spans="3:47" x14ac:dyDescent="0.2">
      <c r="C2357" s="26"/>
      <c r="D2357" s="26"/>
      <c r="AA2357" s="141"/>
      <c r="AB2357" s="141"/>
      <c r="AC2357" s="141"/>
      <c r="AD2357" s="141"/>
      <c r="AE2357" s="141"/>
      <c r="AF2357" s="161"/>
      <c r="AG2357" s="153"/>
      <c r="AN2357" s="141"/>
      <c r="AO2357" s="141"/>
      <c r="AP2357" s="141"/>
      <c r="AQ2357" s="141"/>
      <c r="AR2357" s="141"/>
      <c r="AS2357" s="141"/>
      <c r="AT2357" s="141"/>
      <c r="AU2357" s="141"/>
    </row>
    <row r="2358" spans="3:47" x14ac:dyDescent="0.2">
      <c r="C2358" s="26"/>
      <c r="D2358" s="26"/>
      <c r="AA2358" s="141"/>
      <c r="AB2358" s="141"/>
      <c r="AC2358" s="141"/>
      <c r="AD2358" s="141"/>
      <c r="AE2358" s="141"/>
      <c r="AF2358" s="161"/>
      <c r="AG2358" s="153"/>
      <c r="AN2358" s="141"/>
      <c r="AO2358" s="141"/>
      <c r="AP2358" s="141"/>
      <c r="AQ2358" s="141"/>
      <c r="AR2358" s="141"/>
      <c r="AS2358" s="141"/>
      <c r="AT2358" s="141"/>
      <c r="AU2358" s="141"/>
    </row>
    <row r="2359" spans="3:47" x14ac:dyDescent="0.2">
      <c r="C2359" s="26"/>
      <c r="D2359" s="26"/>
      <c r="AA2359" s="141"/>
      <c r="AB2359" s="141"/>
      <c r="AC2359" s="141"/>
      <c r="AD2359" s="141"/>
      <c r="AE2359" s="141"/>
      <c r="AF2359" s="161"/>
      <c r="AG2359" s="153"/>
      <c r="AN2359" s="141"/>
      <c r="AO2359" s="141"/>
      <c r="AP2359" s="141"/>
      <c r="AQ2359" s="141"/>
      <c r="AR2359" s="141"/>
      <c r="AS2359" s="141"/>
      <c r="AT2359" s="141"/>
      <c r="AU2359" s="141"/>
    </row>
    <row r="2360" spans="3:47" x14ac:dyDescent="0.2">
      <c r="C2360" s="26"/>
      <c r="D2360" s="26"/>
      <c r="AA2360" s="141"/>
      <c r="AB2360" s="141"/>
      <c r="AC2360" s="141"/>
      <c r="AD2360" s="141"/>
      <c r="AE2360" s="141"/>
      <c r="AF2360" s="161"/>
      <c r="AG2360" s="153"/>
      <c r="AN2360" s="141"/>
      <c r="AO2360" s="141"/>
      <c r="AP2360" s="141"/>
      <c r="AQ2360" s="141"/>
      <c r="AR2360" s="141"/>
      <c r="AS2360" s="141"/>
      <c r="AT2360" s="141"/>
      <c r="AU2360" s="141"/>
    </row>
    <row r="2361" spans="3:47" x14ac:dyDescent="0.2">
      <c r="C2361" s="26"/>
      <c r="D2361" s="26"/>
      <c r="AA2361" s="141"/>
      <c r="AB2361" s="141"/>
      <c r="AC2361" s="141"/>
      <c r="AD2361" s="141"/>
      <c r="AE2361" s="141"/>
      <c r="AF2361" s="161"/>
      <c r="AG2361" s="153"/>
      <c r="AN2361" s="141"/>
      <c r="AO2361" s="141"/>
      <c r="AP2361" s="141"/>
      <c r="AQ2361" s="141"/>
      <c r="AR2361" s="141"/>
      <c r="AS2361" s="141"/>
      <c r="AT2361" s="141"/>
      <c r="AU2361" s="141"/>
    </row>
    <row r="2362" spans="3:47" x14ac:dyDescent="0.2">
      <c r="C2362" s="26"/>
      <c r="D2362" s="26"/>
      <c r="AA2362" s="141"/>
      <c r="AB2362" s="141"/>
      <c r="AC2362" s="141"/>
      <c r="AD2362" s="141"/>
      <c r="AE2362" s="141"/>
      <c r="AF2362" s="161"/>
      <c r="AG2362" s="153"/>
      <c r="AN2362" s="141"/>
      <c r="AO2362" s="141"/>
      <c r="AP2362" s="141"/>
      <c r="AQ2362" s="141"/>
      <c r="AR2362" s="141"/>
      <c r="AS2362" s="141"/>
      <c r="AT2362" s="141"/>
      <c r="AU2362" s="141"/>
    </row>
    <row r="2363" spans="3:47" x14ac:dyDescent="0.2">
      <c r="C2363" s="26"/>
      <c r="D2363" s="26"/>
      <c r="AA2363" s="141"/>
      <c r="AB2363" s="141"/>
      <c r="AC2363" s="141"/>
      <c r="AD2363" s="141"/>
      <c r="AE2363" s="141"/>
      <c r="AF2363" s="161"/>
      <c r="AG2363" s="153"/>
      <c r="AN2363" s="141"/>
      <c r="AO2363" s="141"/>
      <c r="AP2363" s="141"/>
      <c r="AQ2363" s="141"/>
      <c r="AR2363" s="141"/>
      <c r="AS2363" s="141"/>
      <c r="AT2363" s="141"/>
      <c r="AU2363" s="141"/>
    </row>
    <row r="2364" spans="3:47" x14ac:dyDescent="0.2">
      <c r="C2364" s="26"/>
      <c r="D2364" s="26"/>
      <c r="AA2364" s="141"/>
      <c r="AB2364" s="141"/>
      <c r="AC2364" s="141"/>
      <c r="AD2364" s="141"/>
      <c r="AE2364" s="141"/>
      <c r="AF2364" s="161"/>
      <c r="AG2364" s="153"/>
      <c r="AN2364" s="141"/>
      <c r="AO2364" s="141"/>
      <c r="AP2364" s="141"/>
      <c r="AQ2364" s="141"/>
      <c r="AR2364" s="141"/>
      <c r="AS2364" s="141"/>
      <c r="AT2364" s="141"/>
      <c r="AU2364" s="141"/>
    </row>
    <row r="2365" spans="3:47" x14ac:dyDescent="0.2">
      <c r="C2365" s="26"/>
      <c r="D2365" s="26"/>
      <c r="AA2365" s="141"/>
      <c r="AB2365" s="141"/>
      <c r="AC2365" s="141"/>
      <c r="AD2365" s="141"/>
      <c r="AE2365" s="141"/>
      <c r="AF2365" s="161"/>
      <c r="AG2365" s="153"/>
      <c r="AN2365" s="141"/>
      <c r="AO2365" s="141"/>
      <c r="AP2365" s="141"/>
      <c r="AQ2365" s="141"/>
      <c r="AR2365" s="141"/>
      <c r="AS2365" s="141"/>
      <c r="AT2365" s="141"/>
      <c r="AU2365" s="141"/>
    </row>
    <row r="2366" spans="3:47" x14ac:dyDescent="0.2">
      <c r="C2366" s="26"/>
      <c r="D2366" s="26"/>
      <c r="AA2366" s="141"/>
      <c r="AB2366" s="141"/>
      <c r="AC2366" s="141"/>
      <c r="AD2366" s="141"/>
      <c r="AE2366" s="141"/>
      <c r="AF2366" s="161"/>
      <c r="AG2366" s="153"/>
      <c r="AN2366" s="141"/>
      <c r="AO2366" s="141"/>
      <c r="AP2366" s="141"/>
      <c r="AQ2366" s="141"/>
      <c r="AR2366" s="141"/>
      <c r="AS2366" s="141"/>
      <c r="AT2366" s="141"/>
      <c r="AU2366" s="141"/>
    </row>
    <row r="2367" spans="3:47" x14ac:dyDescent="0.2">
      <c r="C2367" s="26"/>
      <c r="D2367" s="26"/>
      <c r="AA2367" s="141"/>
      <c r="AB2367" s="141"/>
      <c r="AC2367" s="141"/>
      <c r="AD2367" s="141"/>
      <c r="AE2367" s="141"/>
      <c r="AF2367" s="161"/>
      <c r="AG2367" s="153"/>
      <c r="AN2367" s="141"/>
      <c r="AO2367" s="141"/>
      <c r="AP2367" s="141"/>
      <c r="AQ2367" s="141"/>
      <c r="AR2367" s="141"/>
      <c r="AS2367" s="141"/>
      <c r="AT2367" s="141"/>
      <c r="AU2367" s="141"/>
    </row>
    <row r="2368" spans="3:47" x14ac:dyDescent="0.2">
      <c r="C2368" s="26"/>
      <c r="D2368" s="26"/>
      <c r="AA2368" s="141"/>
      <c r="AB2368" s="141"/>
      <c r="AC2368" s="141"/>
      <c r="AD2368" s="141"/>
      <c r="AE2368" s="141"/>
      <c r="AF2368" s="161"/>
      <c r="AG2368" s="153"/>
      <c r="AN2368" s="141"/>
      <c r="AO2368" s="141"/>
      <c r="AP2368" s="141"/>
      <c r="AQ2368" s="141"/>
      <c r="AR2368" s="141"/>
      <c r="AS2368" s="141"/>
      <c r="AT2368" s="141"/>
      <c r="AU2368" s="141"/>
    </row>
    <row r="2369" spans="3:47" x14ac:dyDescent="0.2">
      <c r="C2369" s="26"/>
      <c r="D2369" s="26"/>
      <c r="AA2369" s="141"/>
      <c r="AB2369" s="141"/>
      <c r="AC2369" s="141"/>
      <c r="AD2369" s="141"/>
      <c r="AE2369" s="141"/>
      <c r="AF2369" s="161"/>
      <c r="AG2369" s="153"/>
      <c r="AN2369" s="141"/>
      <c r="AO2369" s="141"/>
      <c r="AP2369" s="141"/>
      <c r="AQ2369" s="141"/>
      <c r="AR2369" s="141"/>
      <c r="AS2369" s="141"/>
      <c r="AT2369" s="141"/>
      <c r="AU2369" s="141"/>
    </row>
    <row r="2370" spans="3:47" x14ac:dyDescent="0.2">
      <c r="C2370" s="26"/>
      <c r="D2370" s="26"/>
      <c r="AA2370" s="141"/>
      <c r="AB2370" s="141"/>
      <c r="AC2370" s="141"/>
      <c r="AD2370" s="141"/>
      <c r="AE2370" s="141"/>
      <c r="AF2370" s="161"/>
      <c r="AG2370" s="153"/>
      <c r="AN2370" s="141"/>
      <c r="AO2370" s="141"/>
      <c r="AP2370" s="141"/>
      <c r="AQ2370" s="141"/>
      <c r="AR2370" s="141"/>
      <c r="AS2370" s="141"/>
      <c r="AT2370" s="141"/>
      <c r="AU2370" s="141"/>
    </row>
    <row r="2371" spans="3:47" x14ac:dyDescent="0.2">
      <c r="C2371" s="26"/>
      <c r="D2371" s="26"/>
      <c r="AA2371" s="141"/>
      <c r="AB2371" s="141"/>
      <c r="AC2371" s="141"/>
      <c r="AD2371" s="141"/>
      <c r="AE2371" s="141"/>
      <c r="AF2371" s="161"/>
      <c r="AG2371" s="153"/>
      <c r="AN2371" s="141"/>
      <c r="AO2371" s="141"/>
      <c r="AP2371" s="141"/>
      <c r="AQ2371" s="141"/>
      <c r="AR2371" s="141"/>
      <c r="AS2371" s="141"/>
      <c r="AT2371" s="141"/>
      <c r="AU2371" s="141"/>
    </row>
    <row r="2372" spans="3:47" x14ac:dyDescent="0.2">
      <c r="C2372" s="26"/>
      <c r="D2372" s="26"/>
      <c r="AA2372" s="141"/>
      <c r="AB2372" s="141"/>
      <c r="AC2372" s="141"/>
      <c r="AD2372" s="141"/>
      <c r="AE2372" s="141"/>
      <c r="AF2372" s="161"/>
      <c r="AG2372" s="153"/>
      <c r="AN2372" s="141"/>
      <c r="AO2372" s="141"/>
      <c r="AP2372" s="141"/>
      <c r="AQ2372" s="141"/>
      <c r="AR2372" s="141"/>
      <c r="AS2372" s="141"/>
      <c r="AT2372" s="141"/>
      <c r="AU2372" s="141"/>
    </row>
    <row r="2373" spans="3:47" x14ac:dyDescent="0.2">
      <c r="C2373" s="26"/>
      <c r="D2373" s="26"/>
      <c r="AA2373" s="141"/>
      <c r="AB2373" s="141"/>
      <c r="AC2373" s="141"/>
      <c r="AD2373" s="141"/>
      <c r="AE2373" s="141"/>
      <c r="AF2373" s="161"/>
      <c r="AG2373" s="153"/>
      <c r="AN2373" s="141"/>
      <c r="AO2373" s="141"/>
      <c r="AP2373" s="141"/>
      <c r="AQ2373" s="141"/>
      <c r="AR2373" s="141"/>
      <c r="AS2373" s="141"/>
      <c r="AT2373" s="141"/>
      <c r="AU2373" s="141"/>
    </row>
    <row r="2374" spans="3:47" x14ac:dyDescent="0.2">
      <c r="C2374" s="26"/>
      <c r="D2374" s="26"/>
      <c r="AA2374" s="141"/>
      <c r="AB2374" s="141"/>
      <c r="AC2374" s="141"/>
      <c r="AD2374" s="141"/>
      <c r="AE2374" s="141"/>
      <c r="AF2374" s="161"/>
      <c r="AG2374" s="153"/>
      <c r="AN2374" s="141"/>
      <c r="AO2374" s="141"/>
      <c r="AP2374" s="141"/>
      <c r="AQ2374" s="141"/>
      <c r="AR2374" s="141"/>
      <c r="AS2374" s="141"/>
      <c r="AT2374" s="141"/>
      <c r="AU2374" s="141"/>
    </row>
    <row r="2375" spans="3:47" x14ac:dyDescent="0.2">
      <c r="C2375" s="26"/>
      <c r="D2375" s="26"/>
      <c r="AA2375" s="141"/>
      <c r="AB2375" s="141"/>
      <c r="AC2375" s="141"/>
      <c r="AD2375" s="141"/>
      <c r="AE2375" s="141"/>
      <c r="AF2375" s="161"/>
      <c r="AG2375" s="153"/>
      <c r="AN2375" s="141"/>
      <c r="AO2375" s="141"/>
      <c r="AP2375" s="141"/>
      <c r="AQ2375" s="141"/>
      <c r="AR2375" s="141"/>
      <c r="AS2375" s="141"/>
      <c r="AT2375" s="141"/>
      <c r="AU2375" s="141"/>
    </row>
    <row r="2376" spans="3:47" x14ac:dyDescent="0.2">
      <c r="C2376" s="26"/>
      <c r="D2376" s="26"/>
      <c r="AA2376" s="141"/>
      <c r="AB2376" s="141"/>
      <c r="AC2376" s="141"/>
      <c r="AD2376" s="141"/>
      <c r="AE2376" s="141"/>
      <c r="AF2376" s="161"/>
      <c r="AG2376" s="153"/>
      <c r="AN2376" s="141"/>
      <c r="AO2376" s="141"/>
      <c r="AP2376" s="141"/>
      <c r="AQ2376" s="141"/>
      <c r="AR2376" s="141"/>
      <c r="AS2376" s="141"/>
      <c r="AT2376" s="141"/>
      <c r="AU2376" s="141"/>
    </row>
    <row r="2377" spans="3:47" x14ac:dyDescent="0.2">
      <c r="C2377" s="26"/>
      <c r="D2377" s="26"/>
      <c r="AA2377" s="141"/>
      <c r="AB2377" s="141"/>
      <c r="AC2377" s="141"/>
      <c r="AD2377" s="141"/>
      <c r="AE2377" s="141"/>
      <c r="AF2377" s="161"/>
      <c r="AG2377" s="153"/>
      <c r="AN2377" s="141"/>
      <c r="AO2377" s="141"/>
      <c r="AP2377" s="141"/>
      <c r="AQ2377" s="141"/>
      <c r="AR2377" s="141"/>
      <c r="AS2377" s="141"/>
      <c r="AT2377" s="141"/>
      <c r="AU2377" s="141"/>
    </row>
    <row r="2378" spans="3:47" x14ac:dyDescent="0.2">
      <c r="C2378" s="26"/>
      <c r="D2378" s="26"/>
      <c r="AA2378" s="141"/>
      <c r="AB2378" s="141"/>
      <c r="AC2378" s="141"/>
      <c r="AD2378" s="141"/>
      <c r="AE2378" s="141"/>
      <c r="AF2378" s="161"/>
      <c r="AG2378" s="153"/>
      <c r="AN2378" s="141"/>
      <c r="AO2378" s="141"/>
      <c r="AP2378" s="141"/>
      <c r="AQ2378" s="141"/>
      <c r="AR2378" s="141"/>
      <c r="AS2378" s="141"/>
      <c r="AT2378" s="141"/>
      <c r="AU2378" s="141"/>
    </row>
    <row r="2379" spans="3:47" x14ac:dyDescent="0.2">
      <c r="C2379" s="26"/>
      <c r="D2379" s="26"/>
      <c r="AA2379" s="141"/>
      <c r="AB2379" s="141"/>
      <c r="AC2379" s="141"/>
      <c r="AD2379" s="141"/>
      <c r="AE2379" s="141"/>
      <c r="AF2379" s="161"/>
      <c r="AG2379" s="153"/>
      <c r="AN2379" s="141"/>
      <c r="AO2379" s="141"/>
      <c r="AP2379" s="141"/>
      <c r="AQ2379" s="141"/>
      <c r="AR2379" s="141"/>
      <c r="AS2379" s="141"/>
      <c r="AT2379" s="141"/>
      <c r="AU2379" s="141"/>
    </row>
    <row r="2380" spans="3:47" x14ac:dyDescent="0.2">
      <c r="C2380" s="26"/>
      <c r="D2380" s="26"/>
      <c r="AA2380" s="141"/>
      <c r="AB2380" s="141"/>
      <c r="AC2380" s="141"/>
      <c r="AD2380" s="141"/>
      <c r="AE2380" s="141"/>
      <c r="AF2380" s="161"/>
      <c r="AG2380" s="153"/>
      <c r="AN2380" s="141"/>
      <c r="AO2380" s="141"/>
      <c r="AP2380" s="141"/>
      <c r="AQ2380" s="141"/>
      <c r="AR2380" s="141"/>
      <c r="AS2380" s="141"/>
      <c r="AT2380" s="141"/>
      <c r="AU2380" s="141"/>
    </row>
    <row r="2381" spans="3:47" x14ac:dyDescent="0.2">
      <c r="C2381" s="26"/>
      <c r="D2381" s="26"/>
      <c r="AA2381" s="141"/>
      <c r="AB2381" s="141"/>
      <c r="AC2381" s="141"/>
      <c r="AD2381" s="141"/>
      <c r="AE2381" s="141"/>
      <c r="AF2381" s="161"/>
      <c r="AG2381" s="153"/>
      <c r="AN2381" s="141"/>
      <c r="AO2381" s="141"/>
      <c r="AP2381" s="141"/>
      <c r="AQ2381" s="141"/>
      <c r="AR2381" s="141"/>
      <c r="AS2381" s="141"/>
      <c r="AT2381" s="141"/>
      <c r="AU2381" s="141"/>
    </row>
    <row r="2382" spans="3:47" x14ac:dyDescent="0.2">
      <c r="C2382" s="26"/>
      <c r="D2382" s="26"/>
      <c r="AA2382" s="141"/>
      <c r="AB2382" s="141"/>
      <c r="AC2382" s="141"/>
      <c r="AD2382" s="141"/>
      <c r="AE2382" s="141"/>
      <c r="AF2382" s="161"/>
      <c r="AG2382" s="153"/>
      <c r="AN2382" s="141"/>
      <c r="AO2382" s="141"/>
      <c r="AP2382" s="141"/>
      <c r="AQ2382" s="141"/>
      <c r="AR2382" s="141"/>
      <c r="AS2382" s="141"/>
      <c r="AT2382" s="141"/>
      <c r="AU2382" s="141"/>
    </row>
    <row r="2383" spans="3:47" x14ac:dyDescent="0.2">
      <c r="C2383" s="26"/>
      <c r="D2383" s="26"/>
      <c r="AA2383" s="141"/>
      <c r="AB2383" s="141"/>
      <c r="AC2383" s="141"/>
      <c r="AD2383" s="141"/>
      <c r="AE2383" s="141"/>
      <c r="AF2383" s="161"/>
      <c r="AG2383" s="153"/>
      <c r="AN2383" s="141"/>
      <c r="AO2383" s="141"/>
      <c r="AP2383" s="141"/>
      <c r="AQ2383" s="141"/>
      <c r="AR2383" s="141"/>
      <c r="AS2383" s="141"/>
      <c r="AT2383" s="141"/>
      <c r="AU2383" s="141"/>
    </row>
    <row r="2384" spans="3:47" x14ac:dyDescent="0.2">
      <c r="C2384" s="26"/>
      <c r="D2384" s="26"/>
      <c r="AA2384" s="141"/>
      <c r="AB2384" s="141"/>
      <c r="AC2384" s="141"/>
      <c r="AD2384" s="141"/>
      <c r="AE2384" s="141"/>
      <c r="AF2384" s="161"/>
      <c r="AG2384" s="153"/>
      <c r="AN2384" s="141"/>
      <c r="AO2384" s="141"/>
      <c r="AP2384" s="141"/>
      <c r="AQ2384" s="141"/>
      <c r="AR2384" s="141"/>
      <c r="AS2384" s="141"/>
      <c r="AT2384" s="141"/>
      <c r="AU2384" s="141"/>
    </row>
    <row r="2385" spans="3:47" x14ac:dyDescent="0.2">
      <c r="C2385" s="26"/>
      <c r="D2385" s="26"/>
      <c r="AA2385" s="141"/>
      <c r="AB2385" s="141"/>
      <c r="AC2385" s="141"/>
      <c r="AD2385" s="141"/>
      <c r="AE2385" s="141"/>
      <c r="AF2385" s="161"/>
      <c r="AG2385" s="153"/>
      <c r="AN2385" s="141"/>
      <c r="AO2385" s="141"/>
      <c r="AP2385" s="141"/>
      <c r="AQ2385" s="141"/>
      <c r="AR2385" s="141"/>
      <c r="AS2385" s="141"/>
      <c r="AT2385" s="141"/>
      <c r="AU2385" s="141"/>
    </row>
    <row r="2386" spans="3:47" x14ac:dyDescent="0.2">
      <c r="C2386" s="26"/>
      <c r="D2386" s="26"/>
      <c r="AA2386" s="141"/>
      <c r="AB2386" s="141"/>
      <c r="AC2386" s="141"/>
      <c r="AD2386" s="141"/>
      <c r="AE2386" s="141"/>
      <c r="AF2386" s="161"/>
      <c r="AG2386" s="153"/>
      <c r="AN2386" s="141"/>
      <c r="AO2386" s="141"/>
      <c r="AP2386" s="141"/>
      <c r="AQ2386" s="141"/>
      <c r="AR2386" s="141"/>
      <c r="AS2386" s="141"/>
      <c r="AT2386" s="141"/>
      <c r="AU2386" s="141"/>
    </row>
    <row r="2387" spans="3:47" x14ac:dyDescent="0.2">
      <c r="C2387" s="26"/>
      <c r="D2387" s="26"/>
      <c r="AA2387" s="141"/>
      <c r="AB2387" s="141"/>
      <c r="AC2387" s="141"/>
      <c r="AD2387" s="141"/>
      <c r="AE2387" s="141"/>
      <c r="AF2387" s="161"/>
      <c r="AG2387" s="153"/>
      <c r="AN2387" s="141"/>
      <c r="AO2387" s="141"/>
      <c r="AP2387" s="141"/>
      <c r="AQ2387" s="141"/>
      <c r="AR2387" s="141"/>
      <c r="AS2387" s="141"/>
      <c r="AT2387" s="141"/>
      <c r="AU2387" s="141"/>
    </row>
    <row r="2388" spans="3:47" x14ac:dyDescent="0.2">
      <c r="C2388" s="26"/>
      <c r="D2388" s="26"/>
      <c r="AA2388" s="141"/>
      <c r="AB2388" s="141"/>
      <c r="AC2388" s="141"/>
      <c r="AD2388" s="141"/>
      <c r="AE2388" s="141"/>
      <c r="AF2388" s="161"/>
      <c r="AG2388" s="153"/>
      <c r="AN2388" s="141"/>
      <c r="AO2388" s="141"/>
      <c r="AP2388" s="141"/>
      <c r="AQ2388" s="141"/>
      <c r="AR2388" s="141"/>
      <c r="AS2388" s="141"/>
      <c r="AT2388" s="141"/>
      <c r="AU2388" s="141"/>
    </row>
    <row r="2389" spans="3:47" x14ac:dyDescent="0.2">
      <c r="C2389" s="26"/>
      <c r="D2389" s="26"/>
      <c r="AA2389" s="141"/>
      <c r="AB2389" s="141"/>
      <c r="AC2389" s="141"/>
      <c r="AD2389" s="141"/>
      <c r="AE2389" s="141"/>
      <c r="AF2389" s="161"/>
      <c r="AG2389" s="153"/>
      <c r="AN2389" s="141"/>
      <c r="AO2389" s="141"/>
      <c r="AP2389" s="141"/>
      <c r="AQ2389" s="141"/>
      <c r="AR2389" s="141"/>
      <c r="AS2389" s="141"/>
      <c r="AT2389" s="141"/>
      <c r="AU2389" s="141"/>
    </row>
    <row r="2390" spans="3:47" x14ac:dyDescent="0.2">
      <c r="C2390" s="26"/>
      <c r="D2390" s="26"/>
      <c r="AA2390" s="141"/>
      <c r="AB2390" s="141"/>
      <c r="AC2390" s="141"/>
      <c r="AD2390" s="141"/>
      <c r="AE2390" s="141"/>
      <c r="AF2390" s="161"/>
      <c r="AG2390" s="153"/>
      <c r="AN2390" s="141"/>
      <c r="AO2390" s="141"/>
      <c r="AP2390" s="141"/>
      <c r="AQ2390" s="141"/>
      <c r="AR2390" s="141"/>
      <c r="AS2390" s="141"/>
      <c r="AT2390" s="141"/>
      <c r="AU2390" s="141"/>
    </row>
    <row r="2391" spans="3:47" x14ac:dyDescent="0.2">
      <c r="C2391" s="26"/>
      <c r="D2391" s="26"/>
      <c r="AA2391" s="141"/>
      <c r="AB2391" s="141"/>
      <c r="AC2391" s="141"/>
      <c r="AD2391" s="141"/>
      <c r="AE2391" s="141"/>
      <c r="AF2391" s="161"/>
      <c r="AG2391" s="153"/>
      <c r="AN2391" s="141"/>
      <c r="AO2391" s="141"/>
      <c r="AP2391" s="141"/>
      <c r="AQ2391" s="141"/>
      <c r="AR2391" s="141"/>
      <c r="AS2391" s="141"/>
      <c r="AT2391" s="141"/>
      <c r="AU2391" s="141"/>
    </row>
    <row r="2392" spans="3:47" x14ac:dyDescent="0.2">
      <c r="C2392" s="26"/>
      <c r="D2392" s="26"/>
      <c r="AA2392" s="141"/>
      <c r="AB2392" s="141"/>
      <c r="AC2392" s="141"/>
      <c r="AD2392" s="141"/>
      <c r="AE2392" s="141"/>
      <c r="AF2392" s="161"/>
      <c r="AG2392" s="153"/>
      <c r="AN2392" s="141"/>
      <c r="AO2392" s="141"/>
      <c r="AP2392" s="141"/>
      <c r="AQ2392" s="141"/>
      <c r="AR2392" s="141"/>
      <c r="AS2392" s="141"/>
      <c r="AT2392" s="141"/>
      <c r="AU2392" s="141"/>
    </row>
    <row r="2393" spans="3:47" x14ac:dyDescent="0.2">
      <c r="C2393" s="26"/>
      <c r="D2393" s="26"/>
      <c r="AA2393" s="141"/>
      <c r="AB2393" s="141"/>
      <c r="AC2393" s="141"/>
      <c r="AD2393" s="141"/>
      <c r="AE2393" s="141"/>
      <c r="AF2393" s="161"/>
      <c r="AG2393" s="153"/>
      <c r="AN2393" s="141"/>
      <c r="AO2393" s="141"/>
      <c r="AP2393" s="141"/>
      <c r="AQ2393" s="141"/>
      <c r="AR2393" s="141"/>
      <c r="AS2393" s="141"/>
      <c r="AT2393" s="141"/>
      <c r="AU2393" s="141"/>
    </row>
    <row r="2394" spans="3:47" x14ac:dyDescent="0.2">
      <c r="C2394" s="26"/>
      <c r="D2394" s="26"/>
      <c r="AA2394" s="141"/>
      <c r="AB2394" s="141"/>
      <c r="AC2394" s="141"/>
      <c r="AD2394" s="141"/>
      <c r="AE2394" s="141"/>
      <c r="AF2394" s="161"/>
      <c r="AG2394" s="153"/>
      <c r="AN2394" s="141"/>
      <c r="AO2394" s="141"/>
      <c r="AP2394" s="141"/>
      <c r="AQ2394" s="141"/>
      <c r="AR2394" s="141"/>
      <c r="AS2394" s="141"/>
      <c r="AT2394" s="141"/>
      <c r="AU2394" s="141"/>
    </row>
    <row r="2395" spans="3:47" x14ac:dyDescent="0.2">
      <c r="C2395" s="26"/>
      <c r="D2395" s="26"/>
      <c r="AA2395" s="141"/>
      <c r="AB2395" s="141"/>
      <c r="AC2395" s="141"/>
      <c r="AD2395" s="141"/>
      <c r="AE2395" s="141"/>
      <c r="AF2395" s="161"/>
      <c r="AG2395" s="153"/>
      <c r="AN2395" s="141"/>
      <c r="AO2395" s="141"/>
      <c r="AP2395" s="141"/>
      <c r="AQ2395" s="141"/>
      <c r="AR2395" s="141"/>
      <c r="AS2395" s="141"/>
      <c r="AT2395" s="141"/>
      <c r="AU2395" s="141"/>
    </row>
    <row r="2396" spans="3:47" x14ac:dyDescent="0.2">
      <c r="C2396" s="26"/>
      <c r="D2396" s="26"/>
      <c r="AA2396" s="141"/>
      <c r="AB2396" s="141"/>
      <c r="AC2396" s="141"/>
      <c r="AD2396" s="141"/>
      <c r="AE2396" s="141"/>
      <c r="AF2396" s="161"/>
      <c r="AG2396" s="153"/>
      <c r="AN2396" s="141"/>
      <c r="AO2396" s="141"/>
      <c r="AP2396" s="141"/>
      <c r="AQ2396" s="141"/>
      <c r="AR2396" s="141"/>
      <c r="AS2396" s="141"/>
      <c r="AT2396" s="141"/>
      <c r="AU2396" s="141"/>
    </row>
    <row r="2397" spans="3:47" x14ac:dyDescent="0.2">
      <c r="C2397" s="26"/>
      <c r="D2397" s="26"/>
      <c r="AA2397" s="141"/>
      <c r="AB2397" s="141"/>
      <c r="AC2397" s="141"/>
      <c r="AD2397" s="141"/>
      <c r="AE2397" s="141"/>
      <c r="AF2397" s="161"/>
      <c r="AG2397" s="153"/>
      <c r="AN2397" s="141"/>
      <c r="AO2397" s="141"/>
      <c r="AP2397" s="141"/>
      <c r="AQ2397" s="141"/>
      <c r="AR2397" s="141"/>
      <c r="AS2397" s="141"/>
      <c r="AT2397" s="141"/>
      <c r="AU2397" s="141"/>
    </row>
    <row r="2398" spans="3:47" x14ac:dyDescent="0.2">
      <c r="AA2398" s="141"/>
      <c r="AB2398" s="141"/>
      <c r="AC2398" s="141"/>
      <c r="AD2398" s="141"/>
      <c r="AE2398" s="141"/>
      <c r="AF2398" s="161"/>
      <c r="AG2398" s="153"/>
      <c r="AN2398" s="141"/>
      <c r="AO2398" s="141"/>
      <c r="AP2398" s="141"/>
      <c r="AQ2398" s="141"/>
      <c r="AR2398" s="141"/>
      <c r="AS2398" s="141"/>
      <c r="AT2398" s="141"/>
      <c r="AU2398" s="141"/>
    </row>
    <row r="2399" spans="3:47" x14ac:dyDescent="0.2">
      <c r="AA2399" s="141"/>
      <c r="AB2399" s="141"/>
      <c r="AC2399" s="141"/>
      <c r="AD2399" s="141"/>
      <c r="AE2399" s="141"/>
      <c r="AF2399" s="161"/>
      <c r="AG2399" s="153"/>
      <c r="AN2399" s="141"/>
      <c r="AO2399" s="141"/>
      <c r="AP2399" s="141"/>
      <c r="AQ2399" s="141"/>
      <c r="AR2399" s="141"/>
      <c r="AS2399" s="141"/>
      <c r="AT2399" s="141"/>
      <c r="AU2399" s="141"/>
    </row>
    <row r="2400" spans="3:47" x14ac:dyDescent="0.2">
      <c r="AA2400" s="141"/>
      <c r="AB2400" s="141"/>
      <c r="AC2400" s="141"/>
      <c r="AD2400" s="141"/>
      <c r="AE2400" s="141"/>
      <c r="AF2400" s="161"/>
      <c r="AG2400" s="153"/>
      <c r="AN2400" s="141"/>
      <c r="AO2400" s="141"/>
      <c r="AP2400" s="141"/>
      <c r="AQ2400" s="141"/>
      <c r="AR2400" s="141"/>
      <c r="AS2400" s="141"/>
      <c r="AT2400" s="141"/>
      <c r="AU2400" s="141"/>
    </row>
    <row r="2401" spans="27:47" x14ac:dyDescent="0.2">
      <c r="AA2401" s="141"/>
      <c r="AB2401" s="141"/>
      <c r="AC2401" s="141"/>
      <c r="AD2401" s="141"/>
      <c r="AE2401" s="141"/>
      <c r="AF2401" s="161"/>
      <c r="AG2401" s="153"/>
      <c r="AN2401" s="141"/>
      <c r="AO2401" s="141"/>
      <c r="AP2401" s="141"/>
      <c r="AQ2401" s="141"/>
      <c r="AR2401" s="141"/>
      <c r="AS2401" s="141"/>
      <c r="AT2401" s="141"/>
      <c r="AU2401" s="141"/>
    </row>
    <row r="2402" spans="27:47" x14ac:dyDescent="0.2">
      <c r="AA2402" s="141"/>
      <c r="AB2402" s="141"/>
      <c r="AC2402" s="141"/>
      <c r="AD2402" s="141"/>
      <c r="AE2402" s="141"/>
      <c r="AF2402" s="161"/>
      <c r="AG2402" s="153"/>
      <c r="AN2402" s="141"/>
      <c r="AO2402" s="141"/>
      <c r="AP2402" s="141"/>
      <c r="AQ2402" s="141"/>
      <c r="AR2402" s="141"/>
      <c r="AS2402" s="141"/>
      <c r="AT2402" s="141"/>
      <c r="AU2402" s="141"/>
    </row>
    <row r="2403" spans="27:47" x14ac:dyDescent="0.2">
      <c r="AA2403" s="141"/>
      <c r="AB2403" s="141"/>
      <c r="AC2403" s="141"/>
      <c r="AD2403" s="141"/>
      <c r="AE2403" s="141"/>
      <c r="AF2403" s="161"/>
      <c r="AG2403" s="153"/>
      <c r="AN2403" s="141"/>
      <c r="AO2403" s="141"/>
      <c r="AP2403" s="141"/>
      <c r="AQ2403" s="141"/>
      <c r="AR2403" s="141"/>
      <c r="AS2403" s="141"/>
      <c r="AT2403" s="141"/>
      <c r="AU2403" s="141"/>
    </row>
    <row r="2404" spans="27:47" x14ac:dyDescent="0.2">
      <c r="AA2404" s="141"/>
      <c r="AB2404" s="141"/>
      <c r="AC2404" s="141"/>
      <c r="AD2404" s="141"/>
      <c r="AE2404" s="141"/>
      <c r="AF2404" s="161"/>
      <c r="AG2404" s="153"/>
      <c r="AN2404" s="141"/>
      <c r="AO2404" s="141"/>
      <c r="AP2404" s="141"/>
      <c r="AQ2404" s="141"/>
      <c r="AR2404" s="141"/>
      <c r="AS2404" s="141"/>
      <c r="AT2404" s="141"/>
      <c r="AU2404" s="141"/>
    </row>
    <row r="2405" spans="27:47" x14ac:dyDescent="0.2">
      <c r="AA2405" s="141"/>
      <c r="AB2405" s="141"/>
      <c r="AC2405" s="141"/>
      <c r="AD2405" s="141"/>
      <c r="AE2405" s="141"/>
      <c r="AF2405" s="161"/>
      <c r="AG2405" s="153"/>
      <c r="AN2405" s="141"/>
      <c r="AO2405" s="141"/>
      <c r="AP2405" s="141"/>
      <c r="AQ2405" s="141"/>
      <c r="AR2405" s="141"/>
      <c r="AS2405" s="141"/>
      <c r="AT2405" s="141"/>
      <c r="AU2405" s="141"/>
    </row>
    <row r="2406" spans="27:47" x14ac:dyDescent="0.2">
      <c r="AA2406" s="141"/>
      <c r="AB2406" s="141"/>
      <c r="AC2406" s="141"/>
      <c r="AD2406" s="141"/>
      <c r="AE2406" s="141"/>
      <c r="AF2406" s="161"/>
      <c r="AG2406" s="153"/>
      <c r="AN2406" s="141"/>
      <c r="AO2406" s="141"/>
      <c r="AP2406" s="141"/>
      <c r="AQ2406" s="141"/>
      <c r="AR2406" s="141"/>
      <c r="AS2406" s="141"/>
      <c r="AT2406" s="141"/>
      <c r="AU2406" s="141"/>
    </row>
    <row r="2407" spans="27:47" x14ac:dyDescent="0.2">
      <c r="AA2407" s="141"/>
      <c r="AB2407" s="141"/>
      <c r="AC2407" s="141"/>
      <c r="AD2407" s="141"/>
      <c r="AE2407" s="141"/>
      <c r="AF2407" s="161"/>
      <c r="AG2407" s="153"/>
      <c r="AN2407" s="141"/>
      <c r="AO2407" s="141"/>
      <c r="AP2407" s="141"/>
      <c r="AQ2407" s="141"/>
      <c r="AR2407" s="141"/>
      <c r="AS2407" s="141"/>
      <c r="AT2407" s="141"/>
      <c r="AU2407" s="141"/>
    </row>
    <row r="2408" spans="27:47" x14ac:dyDescent="0.2">
      <c r="AA2408" s="141"/>
      <c r="AB2408" s="141"/>
      <c r="AC2408" s="141"/>
      <c r="AD2408" s="141"/>
      <c r="AE2408" s="141"/>
      <c r="AF2408" s="161"/>
      <c r="AG2408" s="153"/>
      <c r="AN2408" s="141"/>
      <c r="AO2408" s="141"/>
      <c r="AP2408" s="141"/>
      <c r="AQ2408" s="141"/>
      <c r="AR2408" s="141"/>
      <c r="AS2408" s="141"/>
      <c r="AT2408" s="141"/>
      <c r="AU2408" s="141"/>
    </row>
    <row r="2409" spans="27:47" x14ac:dyDescent="0.2">
      <c r="AA2409" s="141"/>
      <c r="AB2409" s="141"/>
      <c r="AC2409" s="141"/>
      <c r="AD2409" s="141"/>
      <c r="AE2409" s="141"/>
      <c r="AF2409" s="161"/>
      <c r="AG2409" s="153"/>
      <c r="AN2409" s="141"/>
      <c r="AO2409" s="141"/>
      <c r="AP2409" s="141"/>
      <c r="AQ2409" s="141"/>
      <c r="AR2409" s="141"/>
      <c r="AS2409" s="141"/>
      <c r="AT2409" s="141"/>
      <c r="AU2409" s="141"/>
    </row>
    <row r="2410" spans="27:47" x14ac:dyDescent="0.2">
      <c r="AA2410" s="141"/>
      <c r="AB2410" s="141"/>
      <c r="AC2410" s="141"/>
      <c r="AD2410" s="141"/>
      <c r="AE2410" s="141"/>
      <c r="AF2410" s="161"/>
      <c r="AG2410" s="153"/>
      <c r="AN2410" s="141"/>
      <c r="AO2410" s="141"/>
      <c r="AP2410" s="141"/>
      <c r="AQ2410" s="141"/>
      <c r="AR2410" s="141"/>
      <c r="AS2410" s="141"/>
      <c r="AT2410" s="141"/>
      <c r="AU2410" s="141"/>
    </row>
    <row r="2411" spans="27:47" x14ac:dyDescent="0.2">
      <c r="AA2411" s="141"/>
      <c r="AB2411" s="141"/>
      <c r="AC2411" s="141"/>
      <c r="AD2411" s="141"/>
      <c r="AE2411" s="141"/>
      <c r="AF2411" s="161"/>
      <c r="AG2411" s="153"/>
      <c r="AN2411" s="141"/>
      <c r="AO2411" s="141"/>
      <c r="AP2411" s="141"/>
      <c r="AQ2411" s="141"/>
      <c r="AR2411" s="141"/>
      <c r="AS2411" s="141"/>
      <c r="AT2411" s="141"/>
      <c r="AU2411" s="141"/>
    </row>
    <row r="2412" spans="27:47" x14ac:dyDescent="0.2">
      <c r="AA2412" s="141"/>
      <c r="AB2412" s="141"/>
      <c r="AC2412" s="141"/>
      <c r="AD2412" s="141"/>
      <c r="AE2412" s="141"/>
      <c r="AF2412" s="161"/>
      <c r="AG2412" s="153"/>
      <c r="AN2412" s="141"/>
      <c r="AO2412" s="141"/>
      <c r="AP2412" s="141"/>
      <c r="AQ2412" s="141"/>
      <c r="AR2412" s="141"/>
      <c r="AS2412" s="141"/>
      <c r="AT2412" s="141"/>
      <c r="AU2412" s="141"/>
    </row>
    <row r="2413" spans="27:47" x14ac:dyDescent="0.2">
      <c r="AA2413" s="141"/>
      <c r="AB2413" s="141"/>
      <c r="AC2413" s="141"/>
      <c r="AD2413" s="141"/>
      <c r="AE2413" s="141"/>
      <c r="AF2413" s="161"/>
      <c r="AG2413" s="153"/>
      <c r="AN2413" s="141"/>
      <c r="AO2413" s="141"/>
      <c r="AP2413" s="141"/>
      <c r="AQ2413" s="141"/>
      <c r="AR2413" s="141"/>
      <c r="AS2413" s="141"/>
      <c r="AT2413" s="141"/>
      <c r="AU2413" s="141"/>
    </row>
    <row r="2414" spans="27:47" x14ac:dyDescent="0.2">
      <c r="AA2414" s="141"/>
      <c r="AB2414" s="141"/>
      <c r="AC2414" s="141"/>
      <c r="AD2414" s="141"/>
      <c r="AE2414" s="141"/>
      <c r="AF2414" s="161"/>
      <c r="AG2414" s="153"/>
      <c r="AN2414" s="141"/>
      <c r="AO2414" s="141"/>
      <c r="AP2414" s="141"/>
      <c r="AQ2414" s="141"/>
      <c r="AR2414" s="141"/>
      <c r="AS2414" s="141"/>
      <c r="AT2414" s="141"/>
      <c r="AU2414" s="141"/>
    </row>
    <row r="2415" spans="27:47" x14ac:dyDescent="0.2">
      <c r="AA2415" s="141"/>
      <c r="AB2415" s="141"/>
      <c r="AC2415" s="141"/>
      <c r="AD2415" s="141"/>
      <c r="AE2415" s="141"/>
      <c r="AF2415" s="161"/>
      <c r="AG2415" s="153"/>
      <c r="AN2415" s="141"/>
      <c r="AO2415" s="141"/>
      <c r="AP2415" s="141"/>
      <c r="AQ2415" s="141"/>
      <c r="AR2415" s="141"/>
      <c r="AS2415" s="141"/>
      <c r="AT2415" s="141"/>
      <c r="AU2415" s="141"/>
    </row>
    <row r="2416" spans="27:47" x14ac:dyDescent="0.2">
      <c r="AA2416" s="141"/>
      <c r="AB2416" s="141"/>
      <c r="AC2416" s="141"/>
      <c r="AD2416" s="141"/>
      <c r="AE2416" s="141"/>
      <c r="AF2416" s="161"/>
      <c r="AG2416" s="153"/>
      <c r="AN2416" s="141"/>
      <c r="AO2416" s="141"/>
      <c r="AP2416" s="141"/>
      <c r="AQ2416" s="141"/>
      <c r="AR2416" s="141"/>
      <c r="AS2416" s="141"/>
      <c r="AT2416" s="141"/>
      <c r="AU2416" s="141"/>
    </row>
    <row r="2417" spans="27:47" x14ac:dyDescent="0.2">
      <c r="AA2417" s="141"/>
      <c r="AB2417" s="141"/>
      <c r="AC2417" s="141"/>
      <c r="AD2417" s="141"/>
      <c r="AE2417" s="141"/>
      <c r="AF2417" s="161"/>
      <c r="AG2417" s="153"/>
      <c r="AN2417" s="141"/>
      <c r="AO2417" s="141"/>
      <c r="AP2417" s="141"/>
      <c r="AQ2417" s="141"/>
      <c r="AR2417" s="141"/>
      <c r="AS2417" s="141"/>
      <c r="AT2417" s="141"/>
      <c r="AU2417" s="141"/>
    </row>
    <row r="2418" spans="27:47" x14ac:dyDescent="0.2">
      <c r="AA2418" s="141"/>
      <c r="AB2418" s="141"/>
      <c r="AC2418" s="141"/>
      <c r="AD2418" s="141"/>
      <c r="AE2418" s="141"/>
      <c r="AF2418" s="161"/>
      <c r="AG2418" s="153"/>
      <c r="AN2418" s="141"/>
      <c r="AO2418" s="141"/>
      <c r="AP2418" s="141"/>
      <c r="AQ2418" s="141"/>
      <c r="AR2418" s="141"/>
      <c r="AS2418" s="141"/>
      <c r="AT2418" s="141"/>
      <c r="AU2418" s="141"/>
    </row>
    <row r="2419" spans="27:47" x14ac:dyDescent="0.2">
      <c r="AA2419" s="141"/>
      <c r="AB2419" s="141"/>
      <c r="AC2419" s="141"/>
      <c r="AD2419" s="141"/>
      <c r="AE2419" s="141"/>
      <c r="AF2419" s="161"/>
      <c r="AG2419" s="153"/>
      <c r="AN2419" s="141"/>
      <c r="AO2419" s="141"/>
      <c r="AP2419" s="141"/>
      <c r="AQ2419" s="141"/>
      <c r="AR2419" s="141"/>
      <c r="AS2419" s="141"/>
      <c r="AT2419" s="141"/>
      <c r="AU2419" s="141"/>
    </row>
    <row r="2420" spans="27:47" x14ac:dyDescent="0.2">
      <c r="AA2420" s="141"/>
      <c r="AB2420" s="141"/>
      <c r="AC2420" s="141"/>
      <c r="AD2420" s="141"/>
      <c r="AE2420" s="141"/>
      <c r="AF2420" s="161"/>
      <c r="AG2420" s="153"/>
      <c r="AN2420" s="141"/>
      <c r="AO2420" s="141"/>
      <c r="AP2420" s="141"/>
      <c r="AQ2420" s="141"/>
      <c r="AR2420" s="141"/>
      <c r="AS2420" s="141"/>
      <c r="AT2420" s="141"/>
      <c r="AU2420" s="141"/>
    </row>
    <row r="2421" spans="27:47" x14ac:dyDescent="0.2">
      <c r="AA2421" s="141"/>
      <c r="AB2421" s="141"/>
      <c r="AC2421" s="141"/>
      <c r="AD2421" s="141"/>
      <c r="AE2421" s="141"/>
      <c r="AF2421" s="161"/>
      <c r="AG2421" s="153"/>
      <c r="AN2421" s="141"/>
      <c r="AO2421" s="141"/>
      <c r="AP2421" s="141"/>
      <c r="AQ2421" s="141"/>
      <c r="AR2421" s="141"/>
      <c r="AS2421" s="141"/>
      <c r="AT2421" s="141"/>
      <c r="AU2421" s="141"/>
    </row>
    <row r="2422" spans="27:47" x14ac:dyDescent="0.2">
      <c r="AA2422" s="141"/>
      <c r="AB2422" s="141"/>
      <c r="AC2422" s="141"/>
      <c r="AD2422" s="141"/>
      <c r="AE2422" s="141"/>
      <c r="AF2422" s="161"/>
      <c r="AG2422" s="153"/>
      <c r="AN2422" s="141"/>
      <c r="AO2422" s="141"/>
      <c r="AP2422" s="141"/>
      <c r="AQ2422" s="141"/>
      <c r="AR2422" s="141"/>
      <c r="AS2422" s="141"/>
      <c r="AT2422" s="141"/>
      <c r="AU2422" s="141"/>
    </row>
    <row r="2423" spans="27:47" x14ac:dyDescent="0.2">
      <c r="AA2423" s="141"/>
      <c r="AB2423" s="141"/>
      <c r="AC2423" s="141"/>
      <c r="AD2423" s="141"/>
      <c r="AE2423" s="141"/>
      <c r="AF2423" s="161"/>
      <c r="AG2423" s="153"/>
      <c r="AN2423" s="141"/>
      <c r="AO2423" s="141"/>
      <c r="AP2423" s="141"/>
      <c r="AQ2423" s="141"/>
      <c r="AR2423" s="141"/>
      <c r="AS2423" s="141"/>
      <c r="AT2423" s="141"/>
      <c r="AU2423" s="141"/>
    </row>
    <row r="2424" spans="27:47" x14ac:dyDescent="0.2">
      <c r="AA2424" s="141"/>
      <c r="AB2424" s="141"/>
      <c r="AC2424" s="141"/>
      <c r="AD2424" s="141"/>
      <c r="AE2424" s="141"/>
      <c r="AF2424" s="161"/>
      <c r="AG2424" s="153"/>
      <c r="AN2424" s="141"/>
      <c r="AO2424" s="141"/>
      <c r="AP2424" s="141"/>
      <c r="AQ2424" s="141"/>
      <c r="AR2424" s="141"/>
      <c r="AS2424" s="141"/>
      <c r="AT2424" s="141"/>
      <c r="AU2424" s="141"/>
    </row>
    <row r="2425" spans="27:47" x14ac:dyDescent="0.2">
      <c r="AA2425" s="141"/>
      <c r="AB2425" s="141"/>
      <c r="AC2425" s="141"/>
      <c r="AD2425" s="141"/>
      <c r="AE2425" s="141"/>
      <c r="AF2425" s="161"/>
      <c r="AG2425" s="153"/>
      <c r="AN2425" s="141"/>
      <c r="AO2425" s="141"/>
      <c r="AP2425" s="141"/>
      <c r="AQ2425" s="141"/>
      <c r="AR2425" s="141"/>
      <c r="AS2425" s="141"/>
      <c r="AT2425" s="141"/>
      <c r="AU2425" s="141"/>
    </row>
    <row r="2426" spans="27:47" x14ac:dyDescent="0.2">
      <c r="AA2426" s="141"/>
      <c r="AB2426" s="141"/>
      <c r="AC2426" s="141"/>
      <c r="AD2426" s="141"/>
      <c r="AE2426" s="141"/>
      <c r="AF2426" s="161"/>
      <c r="AG2426" s="153"/>
      <c r="AN2426" s="141"/>
      <c r="AO2426" s="141"/>
      <c r="AP2426" s="141"/>
      <c r="AQ2426" s="141"/>
      <c r="AR2426" s="141"/>
      <c r="AS2426" s="141"/>
      <c r="AT2426" s="141"/>
      <c r="AU2426" s="141"/>
    </row>
    <row r="2427" spans="27:47" x14ac:dyDescent="0.2">
      <c r="AA2427" s="141"/>
      <c r="AB2427" s="141"/>
      <c r="AC2427" s="141"/>
      <c r="AD2427" s="141"/>
      <c r="AE2427" s="141"/>
      <c r="AF2427" s="161"/>
      <c r="AG2427" s="153"/>
      <c r="AN2427" s="141"/>
      <c r="AO2427" s="141"/>
      <c r="AP2427" s="141"/>
      <c r="AQ2427" s="141"/>
      <c r="AR2427" s="141"/>
      <c r="AS2427" s="141"/>
      <c r="AT2427" s="141"/>
      <c r="AU2427" s="141"/>
    </row>
    <row r="2428" spans="27:47" x14ac:dyDescent="0.2">
      <c r="AA2428" s="141"/>
      <c r="AB2428" s="141"/>
      <c r="AC2428" s="141"/>
      <c r="AD2428" s="141"/>
      <c r="AE2428" s="141"/>
      <c r="AF2428" s="161"/>
      <c r="AG2428" s="153"/>
      <c r="AN2428" s="141"/>
      <c r="AO2428" s="141"/>
      <c r="AP2428" s="141"/>
      <c r="AQ2428" s="141"/>
      <c r="AR2428" s="141"/>
      <c r="AS2428" s="141"/>
      <c r="AT2428" s="141"/>
      <c r="AU2428" s="141"/>
    </row>
    <row r="2429" spans="27:47" x14ac:dyDescent="0.2">
      <c r="AA2429" s="141"/>
      <c r="AB2429" s="141"/>
      <c r="AC2429" s="141"/>
      <c r="AD2429" s="141"/>
      <c r="AE2429" s="141"/>
      <c r="AF2429" s="161"/>
      <c r="AG2429" s="153"/>
      <c r="AN2429" s="141"/>
      <c r="AO2429" s="141"/>
      <c r="AP2429" s="141"/>
      <c r="AQ2429" s="141"/>
      <c r="AR2429" s="141"/>
      <c r="AS2429" s="141"/>
      <c r="AT2429" s="141"/>
      <c r="AU2429" s="141"/>
    </row>
    <row r="2430" spans="27:47" x14ac:dyDescent="0.2">
      <c r="AA2430" s="141"/>
      <c r="AB2430" s="141"/>
      <c r="AC2430" s="141"/>
      <c r="AD2430" s="141"/>
      <c r="AE2430" s="141"/>
      <c r="AF2430" s="161"/>
      <c r="AG2430" s="153"/>
      <c r="AN2430" s="141"/>
      <c r="AO2430" s="141"/>
      <c r="AP2430" s="141"/>
      <c r="AQ2430" s="141"/>
      <c r="AR2430" s="141"/>
      <c r="AS2430" s="141"/>
      <c r="AT2430" s="141"/>
      <c r="AU2430" s="141"/>
    </row>
    <row r="2431" spans="27:47" x14ac:dyDescent="0.2">
      <c r="AA2431" s="141"/>
      <c r="AB2431" s="141"/>
      <c r="AC2431" s="141"/>
      <c r="AD2431" s="141"/>
      <c r="AE2431" s="141"/>
      <c r="AF2431" s="161"/>
      <c r="AG2431" s="153"/>
      <c r="AN2431" s="141"/>
      <c r="AO2431" s="141"/>
      <c r="AP2431" s="141"/>
      <c r="AQ2431" s="141"/>
      <c r="AR2431" s="141"/>
      <c r="AS2431" s="141"/>
      <c r="AT2431" s="141"/>
      <c r="AU2431" s="141"/>
    </row>
    <row r="2432" spans="27:47" x14ac:dyDescent="0.2">
      <c r="AA2432" s="141"/>
      <c r="AB2432" s="141"/>
      <c r="AC2432" s="141"/>
      <c r="AD2432" s="141"/>
      <c r="AE2432" s="141"/>
      <c r="AF2432" s="161"/>
      <c r="AG2432" s="153"/>
      <c r="AN2432" s="141"/>
      <c r="AO2432" s="141"/>
      <c r="AP2432" s="141"/>
      <c r="AQ2432" s="141"/>
      <c r="AR2432" s="141"/>
      <c r="AS2432" s="141"/>
      <c r="AT2432" s="141"/>
      <c r="AU2432" s="141"/>
    </row>
    <row r="2433" spans="27:47" x14ac:dyDescent="0.2">
      <c r="AA2433" s="141"/>
      <c r="AB2433" s="141"/>
      <c r="AC2433" s="141"/>
      <c r="AD2433" s="141"/>
      <c r="AE2433" s="141"/>
      <c r="AF2433" s="161"/>
      <c r="AG2433" s="153"/>
      <c r="AN2433" s="141"/>
      <c r="AO2433" s="141"/>
      <c r="AP2433" s="141"/>
      <c r="AQ2433" s="141"/>
      <c r="AR2433" s="141"/>
      <c r="AS2433" s="141"/>
      <c r="AT2433" s="141"/>
      <c r="AU2433" s="141"/>
    </row>
    <row r="2434" spans="27:47" x14ac:dyDescent="0.2">
      <c r="AA2434" s="141"/>
      <c r="AB2434" s="141"/>
      <c r="AC2434" s="141"/>
      <c r="AD2434" s="141"/>
      <c r="AE2434" s="141"/>
      <c r="AF2434" s="161"/>
      <c r="AG2434" s="153"/>
      <c r="AN2434" s="141"/>
      <c r="AO2434" s="141"/>
      <c r="AP2434" s="141"/>
      <c r="AQ2434" s="141"/>
      <c r="AR2434" s="141"/>
      <c r="AS2434" s="141"/>
      <c r="AT2434" s="141"/>
      <c r="AU2434" s="141"/>
    </row>
    <row r="2435" spans="27:47" x14ac:dyDescent="0.2">
      <c r="AA2435" s="141"/>
      <c r="AB2435" s="141"/>
      <c r="AC2435" s="141"/>
      <c r="AD2435" s="141"/>
      <c r="AE2435" s="141"/>
      <c r="AF2435" s="161"/>
      <c r="AG2435" s="153"/>
      <c r="AN2435" s="141"/>
      <c r="AO2435" s="141"/>
      <c r="AP2435" s="141"/>
      <c r="AQ2435" s="141"/>
      <c r="AR2435" s="141"/>
      <c r="AS2435" s="141"/>
      <c r="AT2435" s="141"/>
      <c r="AU2435" s="141"/>
    </row>
    <row r="2436" spans="27:47" x14ac:dyDescent="0.2">
      <c r="AA2436" s="141"/>
      <c r="AB2436" s="141"/>
      <c r="AC2436" s="141"/>
      <c r="AD2436" s="141"/>
      <c r="AE2436" s="141"/>
      <c r="AF2436" s="161"/>
      <c r="AG2436" s="153"/>
      <c r="AN2436" s="141"/>
      <c r="AO2436" s="141"/>
      <c r="AP2436" s="141"/>
      <c r="AQ2436" s="141"/>
      <c r="AR2436" s="141"/>
      <c r="AS2436" s="141"/>
      <c r="AT2436" s="141"/>
      <c r="AU2436" s="141"/>
    </row>
    <row r="2437" spans="27:47" x14ac:dyDescent="0.2">
      <c r="AA2437" s="141"/>
      <c r="AB2437" s="141"/>
      <c r="AC2437" s="141"/>
      <c r="AD2437" s="141"/>
      <c r="AE2437" s="141"/>
      <c r="AF2437" s="161"/>
      <c r="AG2437" s="153"/>
      <c r="AN2437" s="141"/>
      <c r="AO2437" s="141"/>
      <c r="AP2437" s="141"/>
      <c r="AQ2437" s="141"/>
      <c r="AR2437" s="141"/>
      <c r="AS2437" s="141"/>
      <c r="AT2437" s="141"/>
      <c r="AU2437" s="141"/>
    </row>
    <row r="2438" spans="27:47" x14ac:dyDescent="0.2">
      <c r="AA2438" s="141"/>
      <c r="AB2438" s="141"/>
      <c r="AC2438" s="141"/>
      <c r="AD2438" s="141"/>
      <c r="AE2438" s="141"/>
      <c r="AF2438" s="161"/>
      <c r="AG2438" s="153"/>
      <c r="AN2438" s="141"/>
      <c r="AO2438" s="141"/>
      <c r="AP2438" s="141"/>
      <c r="AQ2438" s="141"/>
      <c r="AR2438" s="141"/>
      <c r="AS2438" s="141"/>
      <c r="AT2438" s="141"/>
      <c r="AU2438" s="141"/>
    </row>
    <row r="2439" spans="27:47" x14ac:dyDescent="0.2">
      <c r="AA2439" s="141"/>
      <c r="AB2439" s="141"/>
      <c r="AC2439" s="141"/>
      <c r="AD2439" s="141"/>
      <c r="AE2439" s="141"/>
      <c r="AF2439" s="161"/>
      <c r="AG2439" s="153"/>
      <c r="AN2439" s="141"/>
      <c r="AO2439" s="141"/>
      <c r="AP2439" s="141"/>
      <c r="AQ2439" s="141"/>
      <c r="AR2439" s="141"/>
      <c r="AS2439" s="141"/>
      <c r="AT2439" s="141"/>
      <c r="AU2439" s="141"/>
    </row>
    <row r="2440" spans="27:47" x14ac:dyDescent="0.2">
      <c r="AA2440" s="141"/>
      <c r="AB2440" s="141"/>
      <c r="AC2440" s="141"/>
      <c r="AD2440" s="141"/>
      <c r="AE2440" s="141"/>
      <c r="AF2440" s="161"/>
      <c r="AG2440" s="153"/>
      <c r="AN2440" s="141"/>
      <c r="AO2440" s="141"/>
      <c r="AP2440" s="141"/>
      <c r="AQ2440" s="141"/>
      <c r="AR2440" s="141"/>
      <c r="AS2440" s="141"/>
      <c r="AT2440" s="141"/>
      <c r="AU2440" s="141"/>
    </row>
    <row r="2441" spans="27:47" x14ac:dyDescent="0.2">
      <c r="AA2441" s="141"/>
      <c r="AB2441" s="141"/>
      <c r="AC2441" s="141"/>
      <c r="AD2441" s="141"/>
      <c r="AE2441" s="141"/>
      <c r="AF2441" s="161"/>
      <c r="AG2441" s="153"/>
      <c r="AN2441" s="141"/>
      <c r="AO2441" s="141"/>
      <c r="AP2441" s="141"/>
      <c r="AQ2441" s="141"/>
      <c r="AR2441" s="141"/>
      <c r="AS2441" s="141"/>
      <c r="AT2441" s="141"/>
      <c r="AU2441" s="141"/>
    </row>
    <row r="2442" spans="27:47" x14ac:dyDescent="0.2">
      <c r="AA2442" s="141"/>
      <c r="AB2442" s="141"/>
      <c r="AC2442" s="141"/>
      <c r="AD2442" s="141"/>
      <c r="AE2442" s="141"/>
      <c r="AF2442" s="161"/>
      <c r="AG2442" s="153"/>
      <c r="AN2442" s="141"/>
      <c r="AO2442" s="141"/>
      <c r="AP2442" s="141"/>
      <c r="AQ2442" s="141"/>
      <c r="AR2442" s="141"/>
      <c r="AS2442" s="141"/>
      <c r="AT2442" s="141"/>
      <c r="AU2442" s="141"/>
    </row>
    <row r="2443" spans="27:47" x14ac:dyDescent="0.2">
      <c r="AA2443" s="141"/>
      <c r="AB2443" s="141"/>
      <c r="AC2443" s="141"/>
      <c r="AD2443" s="141"/>
      <c r="AE2443" s="141"/>
      <c r="AF2443" s="161"/>
      <c r="AG2443" s="153"/>
      <c r="AN2443" s="141"/>
      <c r="AO2443" s="141"/>
      <c r="AP2443" s="141"/>
      <c r="AQ2443" s="141"/>
      <c r="AR2443" s="141"/>
      <c r="AS2443" s="141"/>
      <c r="AT2443" s="141"/>
      <c r="AU2443" s="141"/>
    </row>
    <row r="2444" spans="27:47" x14ac:dyDescent="0.2">
      <c r="AA2444" s="141"/>
      <c r="AB2444" s="141"/>
      <c r="AC2444" s="141"/>
      <c r="AD2444" s="141"/>
      <c r="AE2444" s="141"/>
      <c r="AF2444" s="161"/>
      <c r="AG2444" s="153"/>
      <c r="AN2444" s="141"/>
      <c r="AO2444" s="141"/>
      <c r="AP2444" s="141"/>
      <c r="AQ2444" s="141"/>
      <c r="AR2444" s="141"/>
      <c r="AS2444" s="141"/>
      <c r="AT2444" s="141"/>
      <c r="AU2444" s="141"/>
    </row>
    <row r="2445" spans="27:47" x14ac:dyDescent="0.2">
      <c r="AA2445" s="141"/>
      <c r="AB2445" s="141"/>
      <c r="AC2445" s="141"/>
      <c r="AD2445" s="141"/>
      <c r="AE2445" s="141"/>
      <c r="AF2445" s="161"/>
      <c r="AG2445" s="153"/>
      <c r="AN2445" s="141"/>
      <c r="AO2445" s="141"/>
      <c r="AP2445" s="141"/>
      <c r="AQ2445" s="141"/>
      <c r="AR2445" s="141"/>
      <c r="AS2445" s="141"/>
      <c r="AT2445" s="141"/>
      <c r="AU2445" s="141"/>
    </row>
    <row r="2446" spans="27:47" x14ac:dyDescent="0.2">
      <c r="AA2446" s="141"/>
      <c r="AB2446" s="141"/>
      <c r="AC2446" s="141"/>
      <c r="AD2446" s="141"/>
      <c r="AE2446" s="141"/>
      <c r="AF2446" s="161"/>
      <c r="AG2446" s="153"/>
      <c r="AN2446" s="141"/>
      <c r="AO2446" s="141"/>
      <c r="AP2446" s="141"/>
      <c r="AQ2446" s="141"/>
      <c r="AR2446" s="141"/>
      <c r="AS2446" s="141"/>
      <c r="AT2446" s="141"/>
      <c r="AU2446" s="141"/>
    </row>
    <row r="2447" spans="27:47" x14ac:dyDescent="0.2">
      <c r="AA2447" s="141"/>
      <c r="AB2447" s="141"/>
      <c r="AC2447" s="141"/>
      <c r="AD2447" s="141"/>
      <c r="AE2447" s="141"/>
      <c r="AF2447" s="161"/>
      <c r="AG2447" s="153"/>
      <c r="AN2447" s="141"/>
      <c r="AO2447" s="141"/>
      <c r="AP2447" s="141"/>
      <c r="AQ2447" s="141"/>
      <c r="AR2447" s="141"/>
      <c r="AS2447" s="141"/>
      <c r="AT2447" s="141"/>
      <c r="AU2447" s="141"/>
    </row>
    <row r="2448" spans="27:47" x14ac:dyDescent="0.2">
      <c r="AA2448" s="141"/>
      <c r="AB2448" s="141"/>
      <c r="AC2448" s="141"/>
      <c r="AD2448" s="141"/>
      <c r="AE2448" s="141"/>
      <c r="AF2448" s="161"/>
      <c r="AG2448" s="153"/>
      <c r="AN2448" s="141"/>
      <c r="AO2448" s="141"/>
      <c r="AP2448" s="141"/>
      <c r="AQ2448" s="141"/>
      <c r="AR2448" s="141"/>
      <c r="AS2448" s="141"/>
      <c r="AT2448" s="141"/>
      <c r="AU2448" s="141"/>
    </row>
    <row r="2449" spans="27:47" x14ac:dyDescent="0.2">
      <c r="AA2449" s="141"/>
      <c r="AB2449" s="141"/>
      <c r="AC2449" s="141"/>
      <c r="AD2449" s="141"/>
      <c r="AE2449" s="141"/>
      <c r="AF2449" s="161"/>
      <c r="AG2449" s="153"/>
      <c r="AN2449" s="141"/>
      <c r="AO2449" s="141"/>
      <c r="AP2449" s="141"/>
      <c r="AQ2449" s="141"/>
      <c r="AR2449" s="141"/>
      <c r="AS2449" s="141"/>
      <c r="AT2449" s="141"/>
      <c r="AU2449" s="141"/>
    </row>
    <row r="2450" spans="27:47" x14ac:dyDescent="0.2">
      <c r="AA2450" s="141"/>
      <c r="AB2450" s="141"/>
      <c r="AC2450" s="141"/>
      <c r="AD2450" s="141"/>
      <c r="AE2450" s="141"/>
      <c r="AF2450" s="161"/>
      <c r="AG2450" s="153"/>
      <c r="AN2450" s="141"/>
      <c r="AO2450" s="141"/>
      <c r="AP2450" s="141"/>
      <c r="AQ2450" s="141"/>
      <c r="AR2450" s="141"/>
      <c r="AS2450" s="141"/>
      <c r="AT2450" s="141"/>
      <c r="AU2450" s="141"/>
    </row>
    <row r="2451" spans="27:47" x14ac:dyDescent="0.2">
      <c r="AA2451" s="141"/>
      <c r="AB2451" s="141"/>
      <c r="AC2451" s="141"/>
      <c r="AD2451" s="141"/>
      <c r="AE2451" s="141"/>
      <c r="AF2451" s="161"/>
      <c r="AG2451" s="153"/>
      <c r="AN2451" s="141"/>
      <c r="AO2451" s="141"/>
      <c r="AP2451" s="141"/>
      <c r="AQ2451" s="141"/>
      <c r="AR2451" s="141"/>
      <c r="AS2451" s="141"/>
      <c r="AT2451" s="141"/>
      <c r="AU2451" s="141"/>
    </row>
    <row r="2452" spans="27:47" x14ac:dyDescent="0.2">
      <c r="AA2452" s="141"/>
      <c r="AB2452" s="141"/>
      <c r="AC2452" s="141"/>
      <c r="AD2452" s="141"/>
      <c r="AE2452" s="141"/>
      <c r="AF2452" s="161"/>
      <c r="AG2452" s="153"/>
      <c r="AN2452" s="141"/>
      <c r="AO2452" s="141"/>
      <c r="AP2452" s="141"/>
      <c r="AQ2452" s="141"/>
      <c r="AR2452" s="141"/>
      <c r="AS2452" s="141"/>
      <c r="AT2452" s="141"/>
      <c r="AU2452" s="141"/>
    </row>
    <row r="2453" spans="27:47" x14ac:dyDescent="0.2">
      <c r="AA2453" s="141"/>
      <c r="AB2453" s="141"/>
      <c r="AC2453" s="141"/>
      <c r="AD2453" s="141"/>
      <c r="AE2453" s="141"/>
      <c r="AF2453" s="161"/>
      <c r="AG2453" s="153"/>
      <c r="AN2453" s="141"/>
      <c r="AO2453" s="141"/>
      <c r="AP2453" s="141"/>
      <c r="AQ2453" s="141"/>
      <c r="AR2453" s="141"/>
      <c r="AS2453" s="141"/>
      <c r="AT2453" s="141"/>
      <c r="AU2453" s="141"/>
    </row>
    <row r="2454" spans="27:47" x14ac:dyDescent="0.2">
      <c r="AA2454" s="141"/>
      <c r="AB2454" s="141"/>
      <c r="AC2454" s="141"/>
      <c r="AD2454" s="141"/>
      <c r="AE2454" s="141"/>
      <c r="AF2454" s="161"/>
      <c r="AG2454" s="153"/>
      <c r="AN2454" s="141"/>
      <c r="AO2454" s="141"/>
      <c r="AP2454" s="141"/>
      <c r="AQ2454" s="141"/>
      <c r="AR2454" s="141"/>
      <c r="AS2454" s="141"/>
      <c r="AT2454" s="141"/>
      <c r="AU2454" s="141"/>
    </row>
    <row r="2455" spans="27:47" x14ac:dyDescent="0.2">
      <c r="AA2455" s="141"/>
      <c r="AB2455" s="141"/>
      <c r="AC2455" s="141"/>
      <c r="AD2455" s="141"/>
      <c r="AE2455" s="141"/>
      <c r="AF2455" s="161"/>
      <c r="AG2455" s="153"/>
      <c r="AN2455" s="141"/>
      <c r="AO2455" s="141"/>
      <c r="AP2455" s="141"/>
      <c r="AQ2455" s="141"/>
      <c r="AR2455" s="141"/>
      <c r="AS2455" s="141"/>
      <c r="AT2455" s="141"/>
      <c r="AU2455" s="141"/>
    </row>
    <row r="2456" spans="27:47" x14ac:dyDescent="0.2">
      <c r="AA2456" s="141"/>
      <c r="AB2456" s="141"/>
      <c r="AC2456" s="141"/>
      <c r="AD2456" s="141"/>
      <c r="AE2456" s="141"/>
      <c r="AF2456" s="161"/>
      <c r="AG2456" s="153"/>
      <c r="AN2456" s="141"/>
      <c r="AO2456" s="141"/>
      <c r="AP2456" s="141"/>
      <c r="AQ2456" s="141"/>
      <c r="AR2456" s="141"/>
      <c r="AS2456" s="141"/>
      <c r="AT2456" s="141"/>
      <c r="AU2456" s="141"/>
    </row>
    <row r="2457" spans="27:47" x14ac:dyDescent="0.2">
      <c r="AA2457" s="141"/>
      <c r="AB2457" s="141"/>
      <c r="AC2457" s="141"/>
      <c r="AD2457" s="141"/>
      <c r="AE2457" s="141"/>
      <c r="AF2457" s="161"/>
      <c r="AG2457" s="153"/>
      <c r="AN2457" s="141"/>
      <c r="AO2457" s="141"/>
      <c r="AP2457" s="141"/>
      <c r="AQ2457" s="141"/>
      <c r="AR2457" s="141"/>
      <c r="AS2457" s="141"/>
      <c r="AT2457" s="141"/>
      <c r="AU2457" s="141"/>
    </row>
    <row r="2458" spans="27:47" x14ac:dyDescent="0.2">
      <c r="AA2458" s="141"/>
      <c r="AB2458" s="141"/>
      <c r="AC2458" s="141"/>
      <c r="AD2458" s="141"/>
      <c r="AE2458" s="141"/>
      <c r="AF2458" s="161"/>
      <c r="AG2458" s="153"/>
      <c r="AN2458" s="141"/>
      <c r="AO2458" s="141"/>
      <c r="AP2458" s="141"/>
      <c r="AQ2458" s="141"/>
      <c r="AR2458" s="141"/>
      <c r="AS2458" s="141"/>
      <c r="AT2458" s="141"/>
      <c r="AU2458" s="141"/>
    </row>
    <row r="2459" spans="27:47" x14ac:dyDescent="0.2">
      <c r="AA2459" s="141"/>
      <c r="AB2459" s="141"/>
      <c r="AC2459" s="141"/>
      <c r="AD2459" s="141"/>
      <c r="AE2459" s="141"/>
      <c r="AF2459" s="161"/>
      <c r="AG2459" s="153"/>
      <c r="AN2459" s="141"/>
      <c r="AO2459" s="141"/>
      <c r="AP2459" s="141"/>
      <c r="AQ2459" s="141"/>
      <c r="AR2459" s="141"/>
      <c r="AS2459" s="141"/>
      <c r="AT2459" s="141"/>
      <c r="AU2459" s="141"/>
    </row>
    <row r="2460" spans="27:47" x14ac:dyDescent="0.2">
      <c r="AA2460" s="141"/>
      <c r="AB2460" s="141"/>
      <c r="AC2460" s="141"/>
      <c r="AD2460" s="141"/>
      <c r="AE2460" s="141"/>
      <c r="AF2460" s="161"/>
      <c r="AG2460" s="153"/>
      <c r="AN2460" s="141"/>
      <c r="AO2460" s="141"/>
      <c r="AP2460" s="141"/>
      <c r="AQ2460" s="141"/>
      <c r="AR2460" s="141"/>
      <c r="AS2460" s="141"/>
      <c r="AT2460" s="141"/>
      <c r="AU2460" s="141"/>
    </row>
    <row r="2461" spans="27:47" x14ac:dyDescent="0.2">
      <c r="AA2461" s="141"/>
      <c r="AB2461" s="141"/>
      <c r="AC2461" s="141"/>
      <c r="AD2461" s="141"/>
      <c r="AE2461" s="141"/>
      <c r="AF2461" s="161"/>
      <c r="AG2461" s="153"/>
      <c r="AN2461" s="141"/>
      <c r="AO2461" s="141"/>
      <c r="AP2461" s="141"/>
      <c r="AQ2461" s="141"/>
      <c r="AR2461" s="141"/>
      <c r="AS2461" s="141"/>
      <c r="AT2461" s="141"/>
      <c r="AU2461" s="141"/>
    </row>
    <row r="2462" spans="27:47" x14ac:dyDescent="0.2">
      <c r="AA2462" s="141"/>
      <c r="AB2462" s="141"/>
      <c r="AC2462" s="141"/>
      <c r="AD2462" s="141"/>
      <c r="AE2462" s="141"/>
      <c r="AF2462" s="161"/>
      <c r="AG2462" s="153"/>
      <c r="AN2462" s="141"/>
      <c r="AO2462" s="141"/>
      <c r="AP2462" s="141"/>
      <c r="AQ2462" s="141"/>
      <c r="AR2462" s="141"/>
      <c r="AS2462" s="141"/>
      <c r="AT2462" s="141"/>
      <c r="AU2462" s="141"/>
    </row>
    <row r="2463" spans="27:47" x14ac:dyDescent="0.2">
      <c r="AA2463" s="141"/>
      <c r="AB2463" s="141"/>
      <c r="AC2463" s="141"/>
      <c r="AD2463" s="141"/>
      <c r="AE2463" s="141"/>
      <c r="AF2463" s="161"/>
      <c r="AG2463" s="153"/>
      <c r="AN2463" s="141"/>
      <c r="AO2463" s="141"/>
      <c r="AP2463" s="141"/>
      <c r="AQ2463" s="141"/>
      <c r="AR2463" s="141"/>
      <c r="AS2463" s="141"/>
      <c r="AT2463" s="141"/>
      <c r="AU2463" s="141"/>
    </row>
    <row r="2464" spans="27:47" x14ac:dyDescent="0.2">
      <c r="AA2464" s="141"/>
      <c r="AB2464" s="141"/>
      <c r="AC2464" s="141"/>
      <c r="AD2464" s="141"/>
      <c r="AE2464" s="141"/>
      <c r="AF2464" s="161"/>
      <c r="AG2464" s="153"/>
      <c r="AN2464" s="141"/>
      <c r="AO2464" s="141"/>
      <c r="AP2464" s="141"/>
      <c r="AQ2464" s="141"/>
      <c r="AR2464" s="141"/>
      <c r="AS2464" s="141"/>
      <c r="AT2464" s="141"/>
      <c r="AU2464" s="141"/>
    </row>
    <row r="2465" spans="27:47" x14ac:dyDescent="0.2">
      <c r="AA2465" s="141"/>
      <c r="AB2465" s="141"/>
      <c r="AC2465" s="141"/>
      <c r="AD2465" s="141"/>
      <c r="AE2465" s="141"/>
      <c r="AF2465" s="161"/>
      <c r="AG2465" s="153"/>
      <c r="AN2465" s="141"/>
      <c r="AO2465" s="141"/>
      <c r="AP2465" s="141"/>
      <c r="AQ2465" s="141"/>
      <c r="AR2465" s="141"/>
      <c r="AS2465" s="141"/>
      <c r="AT2465" s="141"/>
      <c r="AU2465" s="141"/>
    </row>
    <row r="2466" spans="27:47" x14ac:dyDescent="0.2">
      <c r="AA2466" s="141"/>
      <c r="AB2466" s="141"/>
      <c r="AC2466" s="141"/>
      <c r="AD2466" s="141"/>
      <c r="AE2466" s="141"/>
      <c r="AF2466" s="161"/>
      <c r="AG2466" s="153"/>
      <c r="AN2466" s="141"/>
      <c r="AO2466" s="141"/>
      <c r="AP2466" s="141"/>
      <c r="AQ2466" s="141"/>
      <c r="AR2466" s="141"/>
      <c r="AS2466" s="141"/>
      <c r="AT2466" s="141"/>
      <c r="AU2466" s="141"/>
    </row>
    <row r="2467" spans="27:47" x14ac:dyDescent="0.2">
      <c r="AA2467" s="141"/>
      <c r="AB2467" s="141"/>
      <c r="AC2467" s="141"/>
      <c r="AD2467" s="141"/>
      <c r="AE2467" s="141"/>
      <c r="AF2467" s="161"/>
      <c r="AG2467" s="153"/>
      <c r="AN2467" s="141"/>
      <c r="AO2467" s="141"/>
      <c r="AP2467" s="141"/>
      <c r="AQ2467" s="141"/>
      <c r="AR2467" s="141"/>
      <c r="AS2467" s="141"/>
      <c r="AT2467" s="141"/>
      <c r="AU2467" s="141"/>
    </row>
    <row r="2468" spans="27:47" x14ac:dyDescent="0.2">
      <c r="AA2468" s="141"/>
      <c r="AB2468" s="141"/>
      <c r="AC2468" s="141"/>
      <c r="AD2468" s="141"/>
      <c r="AE2468" s="141"/>
      <c r="AF2468" s="161"/>
      <c r="AG2468" s="153"/>
      <c r="AN2468" s="141"/>
      <c r="AO2468" s="141"/>
      <c r="AP2468" s="141"/>
      <c r="AQ2468" s="141"/>
      <c r="AR2468" s="141"/>
      <c r="AS2468" s="141"/>
      <c r="AT2468" s="141"/>
      <c r="AU2468" s="141"/>
    </row>
    <row r="2469" spans="27:47" x14ac:dyDescent="0.2">
      <c r="AA2469" s="141"/>
      <c r="AB2469" s="141"/>
      <c r="AC2469" s="141"/>
      <c r="AD2469" s="141"/>
      <c r="AE2469" s="141"/>
      <c r="AF2469" s="161"/>
      <c r="AG2469" s="153"/>
      <c r="AN2469" s="141"/>
      <c r="AO2469" s="141"/>
      <c r="AP2469" s="141"/>
      <c r="AQ2469" s="141"/>
      <c r="AR2469" s="141"/>
      <c r="AS2469" s="141"/>
      <c r="AT2469" s="141"/>
      <c r="AU2469" s="141"/>
    </row>
    <row r="2470" spans="27:47" x14ac:dyDescent="0.2">
      <c r="AA2470" s="141"/>
      <c r="AB2470" s="141"/>
      <c r="AC2470" s="141"/>
      <c r="AD2470" s="141"/>
      <c r="AE2470" s="141"/>
      <c r="AF2470" s="161"/>
      <c r="AG2470" s="153"/>
      <c r="AN2470" s="141"/>
      <c r="AO2470" s="141"/>
      <c r="AP2470" s="141"/>
      <c r="AQ2470" s="141"/>
      <c r="AR2470" s="141"/>
      <c r="AS2470" s="141"/>
      <c r="AT2470" s="141"/>
      <c r="AU2470" s="141"/>
    </row>
    <row r="2471" spans="27:47" x14ac:dyDescent="0.2">
      <c r="AA2471" s="141"/>
      <c r="AB2471" s="141"/>
      <c r="AC2471" s="141"/>
      <c r="AD2471" s="141"/>
      <c r="AE2471" s="141"/>
      <c r="AF2471" s="161"/>
      <c r="AG2471" s="153"/>
      <c r="AN2471" s="141"/>
      <c r="AO2471" s="141"/>
      <c r="AP2471" s="141"/>
      <c r="AQ2471" s="141"/>
      <c r="AR2471" s="141"/>
      <c r="AS2471" s="141"/>
      <c r="AT2471" s="141"/>
      <c r="AU2471" s="141"/>
    </row>
    <row r="2472" spans="27:47" x14ac:dyDescent="0.2">
      <c r="AA2472" s="141"/>
      <c r="AB2472" s="141"/>
      <c r="AC2472" s="141"/>
      <c r="AD2472" s="141"/>
      <c r="AE2472" s="141"/>
      <c r="AF2472" s="161"/>
      <c r="AG2472" s="153"/>
      <c r="AN2472" s="141"/>
      <c r="AO2472" s="141"/>
      <c r="AP2472" s="141"/>
      <c r="AQ2472" s="141"/>
      <c r="AR2472" s="141"/>
      <c r="AS2472" s="141"/>
      <c r="AT2472" s="141"/>
      <c r="AU2472" s="141"/>
    </row>
    <row r="2473" spans="27:47" x14ac:dyDescent="0.2">
      <c r="AA2473" s="141"/>
      <c r="AB2473" s="141"/>
      <c r="AC2473" s="141"/>
      <c r="AD2473" s="141"/>
      <c r="AE2473" s="141"/>
      <c r="AF2473" s="161"/>
      <c r="AG2473" s="153"/>
      <c r="AN2473" s="141"/>
      <c r="AO2473" s="141"/>
      <c r="AP2473" s="141"/>
      <c r="AQ2473" s="141"/>
      <c r="AR2473" s="141"/>
      <c r="AS2473" s="141"/>
      <c r="AT2473" s="141"/>
      <c r="AU2473" s="141"/>
    </row>
    <row r="2474" spans="27:47" x14ac:dyDescent="0.2">
      <c r="AA2474" s="141"/>
      <c r="AB2474" s="141"/>
      <c r="AC2474" s="141"/>
      <c r="AD2474" s="141"/>
      <c r="AE2474" s="141"/>
      <c r="AF2474" s="161"/>
      <c r="AG2474" s="153"/>
      <c r="AN2474" s="141"/>
      <c r="AO2474" s="141"/>
      <c r="AP2474" s="141"/>
      <c r="AQ2474" s="141"/>
      <c r="AR2474" s="141"/>
      <c r="AS2474" s="141"/>
      <c r="AT2474" s="141"/>
      <c r="AU2474" s="141"/>
    </row>
    <row r="2475" spans="27:47" x14ac:dyDescent="0.2">
      <c r="AA2475" s="141"/>
      <c r="AB2475" s="141"/>
      <c r="AC2475" s="141"/>
      <c r="AD2475" s="141"/>
      <c r="AE2475" s="141"/>
      <c r="AF2475" s="161"/>
      <c r="AG2475" s="153"/>
      <c r="AN2475" s="141"/>
      <c r="AO2475" s="141"/>
      <c r="AP2475" s="141"/>
      <c r="AQ2475" s="141"/>
      <c r="AR2475" s="141"/>
      <c r="AS2475" s="141"/>
      <c r="AT2475" s="141"/>
      <c r="AU2475" s="141"/>
    </row>
    <row r="2476" spans="27:47" x14ac:dyDescent="0.2">
      <c r="AA2476" s="141"/>
      <c r="AB2476" s="141"/>
      <c r="AC2476" s="141"/>
      <c r="AD2476" s="141"/>
      <c r="AE2476" s="141"/>
      <c r="AF2476" s="161"/>
      <c r="AG2476" s="153"/>
      <c r="AN2476" s="141"/>
      <c r="AO2476" s="141"/>
      <c r="AP2476" s="141"/>
      <c r="AQ2476" s="141"/>
      <c r="AR2476" s="141"/>
      <c r="AS2476" s="141"/>
      <c r="AT2476" s="141"/>
      <c r="AU2476" s="141"/>
    </row>
    <row r="2477" spans="27:47" x14ac:dyDescent="0.2">
      <c r="AA2477" s="141"/>
      <c r="AB2477" s="141"/>
      <c r="AC2477" s="141"/>
      <c r="AD2477" s="141"/>
      <c r="AE2477" s="141"/>
      <c r="AF2477" s="161"/>
      <c r="AG2477" s="153"/>
      <c r="AN2477" s="141"/>
      <c r="AO2477" s="141"/>
      <c r="AP2477" s="141"/>
      <c r="AQ2477" s="141"/>
      <c r="AR2477" s="141"/>
      <c r="AS2477" s="141"/>
      <c r="AT2477" s="141"/>
      <c r="AU2477" s="141"/>
    </row>
    <row r="2478" spans="27:47" x14ac:dyDescent="0.2">
      <c r="AA2478" s="141"/>
      <c r="AB2478" s="141"/>
      <c r="AC2478" s="141"/>
      <c r="AD2478" s="141"/>
      <c r="AE2478" s="141"/>
      <c r="AF2478" s="161"/>
      <c r="AG2478" s="153"/>
      <c r="AN2478" s="141"/>
      <c r="AO2478" s="141"/>
      <c r="AP2478" s="141"/>
      <c r="AQ2478" s="141"/>
      <c r="AR2478" s="141"/>
      <c r="AS2478" s="141"/>
      <c r="AT2478" s="141"/>
      <c r="AU2478" s="141"/>
    </row>
    <row r="2479" spans="27:47" x14ac:dyDescent="0.2">
      <c r="AA2479" s="141"/>
      <c r="AB2479" s="141"/>
      <c r="AC2479" s="141"/>
      <c r="AD2479" s="141"/>
      <c r="AE2479" s="141"/>
      <c r="AF2479" s="161"/>
      <c r="AG2479" s="153"/>
      <c r="AN2479" s="141"/>
      <c r="AO2479" s="141"/>
      <c r="AP2479" s="141"/>
      <c r="AQ2479" s="141"/>
      <c r="AR2479" s="141"/>
      <c r="AS2479" s="141"/>
      <c r="AT2479" s="141"/>
      <c r="AU2479" s="141"/>
    </row>
    <row r="2480" spans="27:47" x14ac:dyDescent="0.2">
      <c r="AA2480" s="141"/>
      <c r="AB2480" s="141"/>
      <c r="AC2480" s="141"/>
      <c r="AD2480" s="141"/>
      <c r="AE2480" s="141"/>
      <c r="AF2480" s="161"/>
      <c r="AG2480" s="153"/>
      <c r="AN2480" s="141"/>
      <c r="AO2480" s="141"/>
      <c r="AP2480" s="141"/>
      <c r="AQ2480" s="141"/>
      <c r="AR2480" s="141"/>
      <c r="AS2480" s="141"/>
      <c r="AT2480" s="141"/>
      <c r="AU2480" s="141"/>
    </row>
    <row r="2481" spans="27:47" x14ac:dyDescent="0.2">
      <c r="AA2481" s="141"/>
      <c r="AB2481" s="141"/>
      <c r="AC2481" s="141"/>
      <c r="AD2481" s="141"/>
      <c r="AE2481" s="141"/>
      <c r="AF2481" s="161"/>
      <c r="AG2481" s="153"/>
      <c r="AN2481" s="141"/>
      <c r="AO2481" s="141"/>
      <c r="AP2481" s="141"/>
      <c r="AQ2481" s="141"/>
      <c r="AR2481" s="141"/>
      <c r="AS2481" s="141"/>
      <c r="AT2481" s="141"/>
      <c r="AU2481" s="141"/>
    </row>
    <row r="2482" spans="27:47" x14ac:dyDescent="0.2">
      <c r="AA2482" s="141"/>
      <c r="AB2482" s="141"/>
      <c r="AC2482" s="141"/>
      <c r="AD2482" s="141"/>
      <c r="AE2482" s="141"/>
      <c r="AF2482" s="161"/>
      <c r="AG2482" s="153"/>
      <c r="AN2482" s="141"/>
      <c r="AO2482" s="141"/>
      <c r="AP2482" s="141"/>
      <c r="AQ2482" s="141"/>
      <c r="AR2482" s="141"/>
      <c r="AS2482" s="141"/>
      <c r="AT2482" s="141"/>
      <c r="AU2482" s="141"/>
    </row>
    <row r="2483" spans="27:47" x14ac:dyDescent="0.2">
      <c r="AA2483" s="141"/>
      <c r="AB2483" s="141"/>
      <c r="AC2483" s="141"/>
      <c r="AD2483" s="141"/>
      <c r="AE2483" s="141"/>
      <c r="AF2483" s="161"/>
      <c r="AG2483" s="153"/>
      <c r="AN2483" s="141"/>
      <c r="AO2483" s="141"/>
      <c r="AP2483" s="141"/>
      <c r="AQ2483" s="141"/>
      <c r="AR2483" s="141"/>
      <c r="AS2483" s="141"/>
      <c r="AT2483" s="141"/>
      <c r="AU2483" s="141"/>
    </row>
    <row r="2484" spans="27:47" x14ac:dyDescent="0.2">
      <c r="AA2484" s="141"/>
      <c r="AB2484" s="141"/>
      <c r="AC2484" s="141"/>
      <c r="AD2484" s="141"/>
      <c r="AE2484" s="141"/>
      <c r="AF2484" s="161"/>
      <c r="AG2484" s="153"/>
      <c r="AN2484" s="141"/>
      <c r="AO2484" s="141"/>
      <c r="AP2484" s="141"/>
      <c r="AQ2484" s="141"/>
      <c r="AR2484" s="141"/>
      <c r="AS2484" s="141"/>
      <c r="AT2484" s="141"/>
      <c r="AU2484" s="141"/>
    </row>
    <row r="2485" spans="27:47" x14ac:dyDescent="0.2">
      <c r="AA2485" s="141"/>
      <c r="AB2485" s="141"/>
      <c r="AC2485" s="141"/>
      <c r="AD2485" s="141"/>
      <c r="AE2485" s="141"/>
      <c r="AF2485" s="161"/>
      <c r="AG2485" s="153"/>
      <c r="AN2485" s="141"/>
      <c r="AO2485" s="141"/>
      <c r="AP2485" s="141"/>
      <c r="AQ2485" s="141"/>
      <c r="AR2485" s="141"/>
      <c r="AS2485" s="141"/>
      <c r="AT2485" s="141"/>
      <c r="AU2485" s="141"/>
    </row>
    <row r="2486" spans="27:47" x14ac:dyDescent="0.2">
      <c r="AA2486" s="141"/>
      <c r="AB2486" s="141"/>
      <c r="AC2486" s="141"/>
      <c r="AD2486" s="141"/>
      <c r="AE2486" s="141"/>
      <c r="AF2486" s="161"/>
      <c r="AG2486" s="153"/>
      <c r="AN2486" s="141"/>
      <c r="AO2486" s="141"/>
      <c r="AP2486" s="141"/>
      <c r="AQ2486" s="141"/>
      <c r="AR2486" s="141"/>
      <c r="AS2486" s="141"/>
      <c r="AT2486" s="141"/>
      <c r="AU2486" s="141"/>
    </row>
    <row r="2487" spans="27:47" x14ac:dyDescent="0.2">
      <c r="AA2487" s="141"/>
      <c r="AB2487" s="141"/>
      <c r="AC2487" s="141"/>
      <c r="AD2487" s="141"/>
      <c r="AE2487" s="141"/>
      <c r="AF2487" s="161"/>
      <c r="AG2487" s="153"/>
      <c r="AN2487" s="141"/>
      <c r="AO2487" s="141"/>
      <c r="AP2487" s="141"/>
      <c r="AQ2487" s="141"/>
      <c r="AR2487" s="141"/>
      <c r="AS2487" s="141"/>
      <c r="AT2487" s="141"/>
      <c r="AU2487" s="141"/>
    </row>
    <row r="2488" spans="27:47" x14ac:dyDescent="0.2">
      <c r="AA2488" s="141"/>
      <c r="AB2488" s="141"/>
      <c r="AC2488" s="141"/>
      <c r="AD2488" s="141"/>
      <c r="AE2488" s="141"/>
      <c r="AF2488" s="161"/>
      <c r="AG2488" s="153"/>
      <c r="AN2488" s="141"/>
      <c r="AO2488" s="141"/>
      <c r="AP2488" s="141"/>
      <c r="AQ2488" s="141"/>
      <c r="AR2488" s="141"/>
      <c r="AS2488" s="141"/>
      <c r="AT2488" s="141"/>
      <c r="AU2488" s="141"/>
    </row>
    <row r="2489" spans="27:47" x14ac:dyDescent="0.2">
      <c r="AA2489" s="141"/>
      <c r="AB2489" s="141"/>
      <c r="AC2489" s="141"/>
      <c r="AD2489" s="141"/>
      <c r="AE2489" s="141"/>
      <c r="AF2489" s="161"/>
      <c r="AG2489" s="153"/>
      <c r="AN2489" s="141"/>
      <c r="AO2489" s="141"/>
      <c r="AP2489" s="141"/>
      <c r="AQ2489" s="141"/>
      <c r="AR2489" s="141"/>
      <c r="AS2489" s="141"/>
      <c r="AT2489" s="141"/>
      <c r="AU2489" s="141"/>
    </row>
    <row r="2490" spans="27:47" x14ac:dyDescent="0.2">
      <c r="AA2490" s="141"/>
      <c r="AB2490" s="141"/>
      <c r="AC2490" s="141"/>
      <c r="AD2490" s="141"/>
      <c r="AE2490" s="141"/>
      <c r="AF2490" s="161"/>
      <c r="AG2490" s="153"/>
      <c r="AN2490" s="141"/>
      <c r="AO2490" s="141"/>
      <c r="AP2490" s="141"/>
      <c r="AQ2490" s="141"/>
      <c r="AR2490" s="141"/>
      <c r="AS2490" s="141"/>
      <c r="AT2490" s="141"/>
      <c r="AU2490" s="141"/>
    </row>
    <row r="2491" spans="27:47" x14ac:dyDescent="0.2">
      <c r="AA2491" s="141"/>
      <c r="AB2491" s="141"/>
      <c r="AC2491" s="141"/>
      <c r="AD2491" s="141"/>
      <c r="AE2491" s="141"/>
      <c r="AF2491" s="161"/>
      <c r="AG2491" s="153"/>
      <c r="AN2491" s="141"/>
      <c r="AO2491" s="141"/>
      <c r="AP2491" s="141"/>
      <c r="AQ2491" s="141"/>
      <c r="AR2491" s="141"/>
      <c r="AS2491" s="141"/>
      <c r="AT2491" s="141"/>
      <c r="AU2491" s="141"/>
    </row>
    <row r="2492" spans="27:47" x14ac:dyDescent="0.2">
      <c r="AA2492" s="141"/>
      <c r="AB2492" s="141"/>
      <c r="AC2492" s="141"/>
      <c r="AD2492" s="141"/>
      <c r="AE2492" s="141"/>
      <c r="AF2492" s="161"/>
      <c r="AG2492" s="153"/>
      <c r="AN2492" s="141"/>
      <c r="AO2492" s="141"/>
      <c r="AP2492" s="141"/>
      <c r="AQ2492" s="141"/>
      <c r="AR2492" s="141"/>
      <c r="AS2492" s="141"/>
      <c r="AT2492" s="141"/>
      <c r="AU2492" s="141"/>
    </row>
    <row r="2493" spans="27:47" x14ac:dyDescent="0.2">
      <c r="AA2493" s="141"/>
      <c r="AB2493" s="141"/>
      <c r="AC2493" s="141"/>
      <c r="AD2493" s="141"/>
      <c r="AE2493" s="141"/>
      <c r="AF2493" s="161"/>
      <c r="AG2493" s="153"/>
      <c r="AN2493" s="141"/>
      <c r="AO2493" s="141"/>
      <c r="AP2493" s="141"/>
      <c r="AQ2493" s="141"/>
      <c r="AR2493" s="141"/>
      <c r="AS2493" s="141"/>
      <c r="AT2493" s="141"/>
      <c r="AU2493" s="141"/>
    </row>
    <row r="2494" spans="27:47" x14ac:dyDescent="0.2">
      <c r="AA2494" s="141"/>
      <c r="AB2494" s="141"/>
      <c r="AC2494" s="141"/>
      <c r="AD2494" s="141"/>
      <c r="AE2494" s="141"/>
      <c r="AF2494" s="161"/>
      <c r="AG2494" s="153"/>
      <c r="AN2494" s="141"/>
      <c r="AO2494" s="141"/>
      <c r="AP2494" s="141"/>
      <c r="AQ2494" s="141"/>
      <c r="AR2494" s="141"/>
      <c r="AS2494" s="141"/>
      <c r="AT2494" s="141"/>
      <c r="AU2494" s="141"/>
    </row>
    <row r="2495" spans="27:47" x14ac:dyDescent="0.2">
      <c r="AA2495" s="141"/>
      <c r="AB2495" s="141"/>
      <c r="AC2495" s="141"/>
      <c r="AD2495" s="141"/>
      <c r="AE2495" s="141"/>
      <c r="AF2495" s="161"/>
      <c r="AG2495" s="153"/>
      <c r="AN2495" s="141"/>
      <c r="AO2495" s="141"/>
      <c r="AP2495" s="141"/>
      <c r="AQ2495" s="141"/>
      <c r="AR2495" s="141"/>
      <c r="AS2495" s="141"/>
      <c r="AT2495" s="141"/>
      <c r="AU2495" s="141"/>
    </row>
    <row r="2496" spans="27:47" x14ac:dyDescent="0.2">
      <c r="AA2496" s="141"/>
      <c r="AB2496" s="141"/>
      <c r="AC2496" s="141"/>
      <c r="AD2496" s="141"/>
      <c r="AE2496" s="141"/>
      <c r="AF2496" s="161"/>
      <c r="AG2496" s="153"/>
      <c r="AN2496" s="141"/>
      <c r="AO2496" s="141"/>
      <c r="AP2496" s="141"/>
      <c r="AQ2496" s="141"/>
      <c r="AR2496" s="141"/>
      <c r="AS2496" s="141"/>
      <c r="AT2496" s="141"/>
      <c r="AU2496" s="141"/>
    </row>
    <row r="2497" spans="27:47" x14ac:dyDescent="0.2">
      <c r="AA2497" s="141"/>
      <c r="AB2497" s="141"/>
      <c r="AC2497" s="141"/>
      <c r="AD2497" s="141"/>
      <c r="AE2497" s="141"/>
      <c r="AF2497" s="161"/>
      <c r="AG2497" s="153"/>
      <c r="AN2497" s="141"/>
      <c r="AO2497" s="141"/>
      <c r="AP2497" s="141"/>
      <c r="AQ2497" s="141"/>
      <c r="AR2497" s="141"/>
      <c r="AS2497" s="141"/>
      <c r="AT2497" s="141"/>
      <c r="AU2497" s="141"/>
    </row>
    <row r="2498" spans="27:47" x14ac:dyDescent="0.2">
      <c r="AA2498" s="141"/>
      <c r="AB2498" s="141"/>
      <c r="AC2498" s="141"/>
      <c r="AD2498" s="141"/>
      <c r="AE2498" s="141"/>
      <c r="AF2498" s="161"/>
      <c r="AG2498" s="153"/>
      <c r="AN2498" s="141"/>
      <c r="AO2498" s="141"/>
      <c r="AP2498" s="141"/>
      <c r="AQ2498" s="141"/>
      <c r="AR2498" s="141"/>
      <c r="AS2498" s="141"/>
      <c r="AT2498" s="141"/>
      <c r="AU2498" s="141"/>
    </row>
    <row r="2499" spans="27:47" x14ac:dyDescent="0.2">
      <c r="AA2499" s="141"/>
      <c r="AB2499" s="141"/>
      <c r="AC2499" s="141"/>
      <c r="AD2499" s="141"/>
      <c r="AE2499" s="141"/>
      <c r="AF2499" s="161"/>
      <c r="AG2499" s="153"/>
      <c r="AN2499" s="141"/>
      <c r="AO2499" s="141"/>
      <c r="AP2499" s="141"/>
      <c r="AQ2499" s="141"/>
      <c r="AR2499" s="141"/>
      <c r="AS2499" s="141"/>
      <c r="AT2499" s="141"/>
      <c r="AU2499" s="141"/>
    </row>
    <row r="2500" spans="27:47" x14ac:dyDescent="0.2">
      <c r="AA2500" s="141"/>
      <c r="AB2500" s="141"/>
      <c r="AC2500" s="141"/>
      <c r="AD2500" s="141"/>
      <c r="AE2500" s="141"/>
      <c r="AF2500" s="161"/>
      <c r="AG2500" s="153"/>
      <c r="AN2500" s="141"/>
      <c r="AO2500" s="141"/>
      <c r="AP2500" s="141"/>
      <c r="AQ2500" s="141"/>
      <c r="AR2500" s="141"/>
      <c r="AS2500" s="141"/>
      <c r="AT2500" s="141"/>
      <c r="AU2500" s="141"/>
    </row>
    <row r="2501" spans="27:47" x14ac:dyDescent="0.2">
      <c r="AA2501" s="141"/>
      <c r="AB2501" s="141"/>
      <c r="AC2501" s="141"/>
      <c r="AD2501" s="141"/>
      <c r="AE2501" s="141"/>
      <c r="AF2501" s="161"/>
      <c r="AG2501" s="153"/>
      <c r="AN2501" s="141"/>
      <c r="AO2501" s="141"/>
      <c r="AP2501" s="141"/>
      <c r="AQ2501" s="141"/>
      <c r="AR2501" s="141"/>
      <c r="AS2501" s="141"/>
      <c r="AT2501" s="141"/>
      <c r="AU2501" s="141"/>
    </row>
    <row r="2502" spans="27:47" x14ac:dyDescent="0.2">
      <c r="AA2502" s="141"/>
      <c r="AB2502" s="141"/>
      <c r="AC2502" s="141"/>
      <c r="AD2502" s="141"/>
      <c r="AE2502" s="141"/>
      <c r="AF2502" s="161"/>
      <c r="AG2502" s="153"/>
      <c r="AN2502" s="141"/>
      <c r="AO2502" s="141"/>
      <c r="AP2502" s="141"/>
      <c r="AQ2502" s="141"/>
      <c r="AR2502" s="141"/>
      <c r="AS2502" s="141"/>
      <c r="AT2502" s="141"/>
      <c r="AU2502" s="141"/>
    </row>
    <row r="2503" spans="27:47" x14ac:dyDescent="0.2">
      <c r="AA2503" s="141"/>
      <c r="AB2503" s="141"/>
      <c r="AC2503" s="141"/>
      <c r="AD2503" s="141"/>
      <c r="AE2503" s="141"/>
      <c r="AF2503" s="161"/>
      <c r="AG2503" s="153"/>
      <c r="AN2503" s="141"/>
      <c r="AO2503" s="141"/>
      <c r="AP2503" s="141"/>
      <c r="AQ2503" s="141"/>
      <c r="AR2503" s="141"/>
      <c r="AS2503" s="141"/>
      <c r="AT2503" s="141"/>
      <c r="AU2503" s="141"/>
    </row>
    <row r="2504" spans="27:47" x14ac:dyDescent="0.2">
      <c r="AA2504" s="141"/>
      <c r="AB2504" s="141"/>
      <c r="AC2504" s="141"/>
      <c r="AD2504" s="141"/>
      <c r="AE2504" s="141"/>
      <c r="AF2504" s="161"/>
      <c r="AG2504" s="153"/>
      <c r="AN2504" s="141"/>
      <c r="AO2504" s="141"/>
      <c r="AP2504" s="141"/>
      <c r="AQ2504" s="141"/>
      <c r="AR2504" s="141"/>
      <c r="AS2504" s="141"/>
      <c r="AT2504" s="141"/>
      <c r="AU2504" s="141"/>
    </row>
    <row r="2505" spans="27:47" x14ac:dyDescent="0.2">
      <c r="AA2505" s="141"/>
      <c r="AB2505" s="141"/>
      <c r="AC2505" s="141"/>
      <c r="AD2505" s="141"/>
      <c r="AE2505" s="141"/>
      <c r="AF2505" s="161"/>
      <c r="AG2505" s="153"/>
      <c r="AN2505" s="141"/>
      <c r="AO2505" s="141"/>
      <c r="AP2505" s="141"/>
      <c r="AQ2505" s="141"/>
      <c r="AR2505" s="141"/>
      <c r="AS2505" s="141"/>
      <c r="AT2505" s="141"/>
      <c r="AU2505" s="141"/>
    </row>
    <row r="2506" spans="27:47" x14ac:dyDescent="0.2">
      <c r="AA2506" s="141"/>
      <c r="AB2506" s="141"/>
      <c r="AC2506" s="141"/>
      <c r="AD2506" s="141"/>
      <c r="AE2506" s="141"/>
      <c r="AF2506" s="161"/>
      <c r="AG2506" s="153"/>
      <c r="AN2506" s="141"/>
      <c r="AO2506" s="141"/>
      <c r="AP2506" s="141"/>
      <c r="AQ2506" s="141"/>
      <c r="AR2506" s="141"/>
      <c r="AS2506" s="141"/>
      <c r="AT2506" s="141"/>
      <c r="AU2506" s="141"/>
    </row>
    <row r="2507" spans="27:47" x14ac:dyDescent="0.2">
      <c r="AA2507" s="141"/>
      <c r="AB2507" s="141"/>
      <c r="AC2507" s="141"/>
      <c r="AD2507" s="141"/>
      <c r="AE2507" s="141"/>
      <c r="AF2507" s="161"/>
      <c r="AG2507" s="153"/>
      <c r="AN2507" s="141"/>
      <c r="AO2507" s="141"/>
      <c r="AP2507" s="141"/>
      <c r="AQ2507" s="141"/>
      <c r="AR2507" s="141"/>
      <c r="AS2507" s="141"/>
      <c r="AT2507" s="141"/>
      <c r="AU2507" s="141"/>
    </row>
    <row r="2508" spans="27:47" x14ac:dyDescent="0.2">
      <c r="AA2508" s="141"/>
      <c r="AB2508" s="141"/>
      <c r="AC2508" s="141"/>
      <c r="AD2508" s="141"/>
      <c r="AE2508" s="141"/>
      <c r="AF2508" s="161"/>
      <c r="AG2508" s="153"/>
      <c r="AN2508" s="141"/>
      <c r="AO2508" s="141"/>
      <c r="AP2508" s="141"/>
      <c r="AQ2508" s="141"/>
      <c r="AR2508" s="141"/>
      <c r="AS2508" s="141"/>
      <c r="AT2508" s="141"/>
      <c r="AU2508" s="141"/>
    </row>
    <row r="2509" spans="27:47" x14ac:dyDescent="0.2">
      <c r="AA2509" s="141"/>
      <c r="AB2509" s="141"/>
      <c r="AC2509" s="141"/>
      <c r="AD2509" s="141"/>
      <c r="AE2509" s="141"/>
      <c r="AF2509" s="161"/>
      <c r="AG2509" s="153"/>
      <c r="AN2509" s="141"/>
      <c r="AO2509" s="141"/>
      <c r="AP2509" s="141"/>
      <c r="AQ2509" s="141"/>
      <c r="AR2509" s="141"/>
      <c r="AS2509" s="141"/>
      <c r="AT2509" s="141"/>
      <c r="AU2509" s="141"/>
    </row>
    <row r="2510" spans="27:47" x14ac:dyDescent="0.2">
      <c r="AA2510" s="141"/>
      <c r="AB2510" s="141"/>
      <c r="AC2510" s="141"/>
      <c r="AD2510" s="141"/>
      <c r="AE2510" s="141"/>
      <c r="AF2510" s="161"/>
      <c r="AG2510" s="153"/>
      <c r="AN2510" s="141"/>
      <c r="AO2510" s="141"/>
      <c r="AP2510" s="141"/>
      <c r="AQ2510" s="141"/>
      <c r="AR2510" s="141"/>
      <c r="AS2510" s="141"/>
      <c r="AT2510" s="141"/>
      <c r="AU2510" s="141"/>
    </row>
    <row r="2511" spans="27:47" x14ac:dyDescent="0.2">
      <c r="AA2511" s="141"/>
      <c r="AB2511" s="141"/>
      <c r="AC2511" s="141"/>
      <c r="AD2511" s="141"/>
      <c r="AE2511" s="141"/>
      <c r="AF2511" s="161"/>
      <c r="AG2511" s="153"/>
      <c r="AN2511" s="141"/>
      <c r="AO2511" s="141"/>
      <c r="AP2511" s="141"/>
      <c r="AQ2511" s="141"/>
      <c r="AR2511" s="141"/>
      <c r="AS2511" s="141"/>
      <c r="AT2511" s="141"/>
      <c r="AU2511" s="141"/>
    </row>
    <row r="2512" spans="27:47" x14ac:dyDescent="0.2">
      <c r="AA2512" s="141"/>
      <c r="AB2512" s="141"/>
      <c r="AC2512" s="141"/>
      <c r="AD2512" s="141"/>
      <c r="AE2512" s="141"/>
      <c r="AF2512" s="161"/>
      <c r="AG2512" s="153"/>
      <c r="AN2512" s="141"/>
      <c r="AO2512" s="141"/>
      <c r="AP2512" s="141"/>
      <c r="AQ2512" s="141"/>
      <c r="AR2512" s="141"/>
      <c r="AS2512" s="141"/>
      <c r="AT2512" s="141"/>
      <c r="AU2512" s="141"/>
    </row>
    <row r="2513" spans="27:47" x14ac:dyDescent="0.2">
      <c r="AA2513" s="141"/>
      <c r="AB2513" s="141"/>
      <c r="AC2513" s="141"/>
      <c r="AD2513" s="141"/>
      <c r="AE2513" s="141"/>
      <c r="AF2513" s="161"/>
      <c r="AG2513" s="153"/>
      <c r="AN2513" s="141"/>
      <c r="AO2513" s="141"/>
      <c r="AP2513" s="141"/>
      <c r="AQ2513" s="141"/>
      <c r="AR2513" s="141"/>
      <c r="AS2513" s="141"/>
      <c r="AT2513" s="141"/>
      <c r="AU2513" s="141"/>
    </row>
    <row r="2514" spans="27:47" x14ac:dyDescent="0.2">
      <c r="AA2514" s="141"/>
      <c r="AB2514" s="141"/>
      <c r="AC2514" s="141"/>
      <c r="AD2514" s="141"/>
      <c r="AE2514" s="141"/>
      <c r="AF2514" s="161"/>
      <c r="AG2514" s="153"/>
      <c r="AN2514" s="141"/>
      <c r="AO2514" s="141"/>
      <c r="AP2514" s="141"/>
      <c r="AQ2514" s="141"/>
      <c r="AR2514" s="141"/>
      <c r="AS2514" s="141"/>
      <c r="AT2514" s="141"/>
      <c r="AU2514" s="141"/>
    </row>
    <row r="2515" spans="27:47" x14ac:dyDescent="0.2">
      <c r="AA2515" s="141"/>
      <c r="AB2515" s="141"/>
      <c r="AC2515" s="141"/>
      <c r="AD2515" s="141"/>
      <c r="AE2515" s="141"/>
      <c r="AF2515" s="161"/>
      <c r="AG2515" s="153"/>
      <c r="AN2515" s="141"/>
      <c r="AO2515" s="141"/>
      <c r="AP2515" s="141"/>
      <c r="AQ2515" s="141"/>
      <c r="AR2515" s="141"/>
      <c r="AS2515" s="141"/>
      <c r="AT2515" s="141"/>
      <c r="AU2515" s="141"/>
    </row>
    <row r="2516" spans="27:47" x14ac:dyDescent="0.2">
      <c r="AA2516" s="141"/>
      <c r="AB2516" s="141"/>
      <c r="AC2516" s="141"/>
      <c r="AD2516" s="141"/>
      <c r="AE2516" s="141"/>
      <c r="AF2516" s="161"/>
      <c r="AG2516" s="153"/>
      <c r="AN2516" s="141"/>
      <c r="AO2516" s="141"/>
      <c r="AP2516" s="141"/>
      <c r="AQ2516" s="141"/>
      <c r="AR2516" s="141"/>
      <c r="AS2516" s="141"/>
      <c r="AT2516" s="141"/>
      <c r="AU2516" s="141"/>
    </row>
    <row r="2517" spans="27:47" x14ac:dyDescent="0.2">
      <c r="AA2517" s="141"/>
      <c r="AB2517" s="141"/>
      <c r="AC2517" s="141"/>
      <c r="AD2517" s="141"/>
      <c r="AE2517" s="141"/>
      <c r="AF2517" s="161"/>
      <c r="AG2517" s="153"/>
      <c r="AN2517" s="141"/>
      <c r="AO2517" s="141"/>
      <c r="AP2517" s="141"/>
      <c r="AQ2517" s="141"/>
      <c r="AR2517" s="141"/>
      <c r="AS2517" s="141"/>
      <c r="AT2517" s="141"/>
      <c r="AU2517" s="141"/>
    </row>
    <row r="2518" spans="27:47" x14ac:dyDescent="0.2">
      <c r="AA2518" s="141"/>
      <c r="AB2518" s="141"/>
      <c r="AC2518" s="141"/>
      <c r="AD2518" s="141"/>
      <c r="AE2518" s="141"/>
      <c r="AF2518" s="161"/>
      <c r="AG2518" s="153"/>
      <c r="AN2518" s="141"/>
      <c r="AO2518" s="141"/>
      <c r="AP2518" s="141"/>
      <c r="AQ2518" s="141"/>
      <c r="AR2518" s="141"/>
      <c r="AS2518" s="141"/>
      <c r="AT2518" s="141"/>
      <c r="AU2518" s="141"/>
    </row>
    <row r="2519" spans="27:47" x14ac:dyDescent="0.2">
      <c r="AA2519" s="141"/>
      <c r="AB2519" s="141"/>
      <c r="AC2519" s="141"/>
      <c r="AD2519" s="141"/>
      <c r="AE2519" s="141"/>
      <c r="AF2519" s="161"/>
      <c r="AG2519" s="153"/>
      <c r="AN2519" s="141"/>
      <c r="AO2519" s="141"/>
      <c r="AP2519" s="141"/>
      <c r="AQ2519" s="141"/>
      <c r="AR2519" s="141"/>
      <c r="AS2519" s="141"/>
      <c r="AT2519" s="141"/>
      <c r="AU2519" s="141"/>
    </row>
    <row r="2520" spans="27:47" x14ac:dyDescent="0.2">
      <c r="AA2520" s="141"/>
      <c r="AB2520" s="141"/>
      <c r="AC2520" s="141"/>
      <c r="AD2520" s="141"/>
      <c r="AE2520" s="141"/>
      <c r="AF2520" s="161"/>
      <c r="AG2520" s="153"/>
      <c r="AN2520" s="141"/>
      <c r="AO2520" s="141"/>
      <c r="AP2520" s="141"/>
      <c r="AQ2520" s="141"/>
      <c r="AR2520" s="141"/>
      <c r="AS2520" s="141"/>
      <c r="AT2520" s="141"/>
      <c r="AU2520" s="141"/>
    </row>
    <row r="2521" spans="27:47" x14ac:dyDescent="0.2">
      <c r="AA2521" s="141"/>
      <c r="AB2521" s="141"/>
      <c r="AC2521" s="141"/>
      <c r="AD2521" s="141"/>
      <c r="AE2521" s="141"/>
      <c r="AF2521" s="161"/>
      <c r="AG2521" s="153"/>
      <c r="AN2521" s="141"/>
      <c r="AO2521" s="141"/>
      <c r="AP2521" s="141"/>
      <c r="AQ2521" s="141"/>
      <c r="AR2521" s="141"/>
      <c r="AS2521" s="141"/>
      <c r="AT2521" s="141"/>
      <c r="AU2521" s="141"/>
    </row>
    <row r="2522" spans="27:47" x14ac:dyDescent="0.2">
      <c r="AA2522" s="141"/>
      <c r="AB2522" s="141"/>
      <c r="AC2522" s="141"/>
      <c r="AD2522" s="141"/>
      <c r="AE2522" s="141"/>
      <c r="AF2522" s="161"/>
      <c r="AG2522" s="153"/>
      <c r="AN2522" s="141"/>
      <c r="AO2522" s="141"/>
      <c r="AP2522" s="141"/>
      <c r="AQ2522" s="141"/>
      <c r="AR2522" s="141"/>
      <c r="AS2522" s="141"/>
      <c r="AT2522" s="141"/>
      <c r="AU2522" s="141"/>
    </row>
    <row r="2523" spans="27:47" x14ac:dyDescent="0.2">
      <c r="AA2523" s="141"/>
      <c r="AB2523" s="141"/>
      <c r="AC2523" s="141"/>
      <c r="AD2523" s="141"/>
      <c r="AE2523" s="141"/>
      <c r="AF2523" s="161"/>
      <c r="AG2523" s="153"/>
      <c r="AN2523" s="141"/>
      <c r="AO2523" s="141"/>
      <c r="AP2523" s="141"/>
      <c r="AQ2523" s="141"/>
      <c r="AR2523" s="141"/>
      <c r="AS2523" s="141"/>
      <c r="AT2523" s="141"/>
      <c r="AU2523" s="141"/>
    </row>
    <row r="2524" spans="27:47" x14ac:dyDescent="0.2">
      <c r="AA2524" s="141"/>
      <c r="AB2524" s="141"/>
      <c r="AC2524" s="141"/>
      <c r="AD2524" s="141"/>
      <c r="AE2524" s="141"/>
      <c r="AF2524" s="161"/>
      <c r="AG2524" s="153"/>
      <c r="AN2524" s="141"/>
      <c r="AO2524" s="141"/>
      <c r="AP2524" s="141"/>
      <c r="AQ2524" s="141"/>
      <c r="AR2524" s="141"/>
      <c r="AS2524" s="141"/>
      <c r="AT2524" s="141"/>
      <c r="AU2524" s="141"/>
    </row>
    <row r="2525" spans="27:47" x14ac:dyDescent="0.2">
      <c r="AA2525" s="141"/>
      <c r="AB2525" s="141"/>
      <c r="AC2525" s="141"/>
      <c r="AD2525" s="141"/>
      <c r="AE2525" s="141"/>
      <c r="AF2525" s="161"/>
      <c r="AG2525" s="153"/>
      <c r="AN2525" s="141"/>
      <c r="AO2525" s="141"/>
      <c r="AP2525" s="141"/>
      <c r="AQ2525" s="141"/>
      <c r="AR2525" s="141"/>
      <c r="AS2525" s="141"/>
      <c r="AT2525" s="141"/>
      <c r="AU2525" s="141"/>
    </row>
    <row r="2526" spans="27:47" x14ac:dyDescent="0.2">
      <c r="AA2526" s="141"/>
      <c r="AB2526" s="141"/>
      <c r="AC2526" s="141"/>
      <c r="AD2526" s="141"/>
      <c r="AE2526" s="141"/>
      <c r="AF2526" s="161"/>
      <c r="AG2526" s="153"/>
      <c r="AN2526" s="141"/>
      <c r="AO2526" s="141"/>
      <c r="AP2526" s="141"/>
      <c r="AQ2526" s="141"/>
      <c r="AR2526" s="141"/>
      <c r="AS2526" s="141"/>
      <c r="AT2526" s="141"/>
      <c r="AU2526" s="141"/>
    </row>
    <row r="2527" spans="27:47" x14ac:dyDescent="0.2">
      <c r="AA2527" s="141"/>
      <c r="AB2527" s="141"/>
      <c r="AC2527" s="141"/>
      <c r="AD2527" s="141"/>
      <c r="AE2527" s="141"/>
      <c r="AF2527" s="161"/>
      <c r="AG2527" s="153"/>
      <c r="AN2527" s="141"/>
      <c r="AO2527" s="141"/>
      <c r="AP2527" s="141"/>
      <c r="AQ2527" s="141"/>
      <c r="AR2527" s="141"/>
      <c r="AS2527" s="141"/>
      <c r="AT2527" s="141"/>
      <c r="AU2527" s="141"/>
    </row>
    <row r="2528" spans="27:47" x14ac:dyDescent="0.2">
      <c r="AA2528" s="141"/>
      <c r="AB2528" s="141"/>
      <c r="AC2528" s="141"/>
      <c r="AD2528" s="141"/>
      <c r="AE2528" s="141"/>
      <c r="AF2528" s="161"/>
      <c r="AG2528" s="153"/>
      <c r="AN2528" s="141"/>
      <c r="AO2528" s="141"/>
      <c r="AP2528" s="141"/>
      <c r="AQ2528" s="141"/>
      <c r="AR2528" s="141"/>
      <c r="AS2528" s="141"/>
      <c r="AT2528" s="141"/>
      <c r="AU2528" s="141"/>
    </row>
    <row r="2529" spans="27:47" x14ac:dyDescent="0.2">
      <c r="AA2529" s="141"/>
      <c r="AB2529" s="141"/>
      <c r="AC2529" s="141"/>
      <c r="AD2529" s="141"/>
      <c r="AE2529" s="141"/>
      <c r="AF2529" s="161"/>
      <c r="AG2529" s="153"/>
      <c r="AN2529" s="141"/>
      <c r="AO2529" s="141"/>
      <c r="AP2529" s="141"/>
      <c r="AQ2529" s="141"/>
      <c r="AR2529" s="141"/>
      <c r="AS2529" s="141"/>
      <c r="AT2529" s="141"/>
      <c r="AU2529" s="141"/>
    </row>
    <row r="2530" spans="27:47" x14ac:dyDescent="0.2">
      <c r="AA2530" s="141"/>
      <c r="AB2530" s="141"/>
      <c r="AC2530" s="141"/>
      <c r="AD2530" s="141"/>
      <c r="AE2530" s="141"/>
      <c r="AF2530" s="161"/>
      <c r="AG2530" s="153"/>
      <c r="AN2530" s="141"/>
      <c r="AO2530" s="141"/>
      <c r="AP2530" s="141"/>
      <c r="AQ2530" s="141"/>
      <c r="AR2530" s="141"/>
      <c r="AS2530" s="141"/>
      <c r="AT2530" s="141"/>
      <c r="AU2530" s="141"/>
    </row>
  </sheetData>
  <sheetProtection sheet="1"/>
  <phoneticPr fontId="8" type="noConversion"/>
  <hyperlinks>
    <hyperlink ref="H568" r:id="rId1" display="http://vsolj.cetus-net.org/bulletin.html" xr:uid="{00000000-0004-0000-0300-000000000000}"/>
    <hyperlink ref="H561" r:id="rId2" display="http://vsolj.cetus-net.org/bulletin.html" xr:uid="{00000000-0004-0000-0300-000001000000}"/>
    <hyperlink ref="H64732" r:id="rId3" display="http://vsolj.cetus-net.org/bulletin.html" xr:uid="{00000000-0004-0000-0300-000002000000}"/>
    <hyperlink ref="H64725" r:id="rId4" display="https://www.aavso.org/ejaavso" xr:uid="{00000000-0004-0000-0300-000003000000}"/>
    <hyperlink ref="AP876" r:id="rId5" display="http://cdsbib.u-strasbg.fr/cgi-bin/cdsbib?1990RMxAA..21..381G" xr:uid="{00000000-0004-0000-0300-000004000000}"/>
    <hyperlink ref="AP880" r:id="rId6" display="http://cdsbib.u-strasbg.fr/cgi-bin/cdsbib?1990RMxAA..21..381G" xr:uid="{00000000-0004-0000-0300-000005000000}"/>
    <hyperlink ref="AP879" r:id="rId7" display="http://cdsbib.u-strasbg.fr/cgi-bin/cdsbib?1990RMxAA..21..381G" xr:uid="{00000000-0004-0000-0300-000006000000}"/>
    <hyperlink ref="AP860" r:id="rId8" display="http://cdsbib.u-strasbg.fr/cgi-bin/cdsbib?1990RMxAA..21..381G" xr:uid="{00000000-0004-0000-0300-000007000000}"/>
    <hyperlink ref="I64732" r:id="rId9" display="http://vsolj.cetus-net.org/bulletin.html" xr:uid="{00000000-0004-0000-0300-000008000000}"/>
    <hyperlink ref="AQ1016" r:id="rId10" display="http://cdsbib.u-strasbg.fr/cgi-bin/cdsbib?1990RMxAA..21..381G" xr:uid="{00000000-0004-0000-0300-000009000000}"/>
    <hyperlink ref="AQ55782" r:id="rId11" display="http://cdsbib.u-strasbg.fr/cgi-bin/cdsbib?1990RMxAA..21..381G" xr:uid="{00000000-0004-0000-0300-00000A000000}"/>
    <hyperlink ref="AQ1017" r:id="rId12" display="http://cdsbib.u-strasbg.fr/cgi-bin/cdsbib?1990RMxAA..21..381G" xr:uid="{00000000-0004-0000-0300-00000B000000}"/>
    <hyperlink ref="H64729" r:id="rId13" display="https://www.aavso.org/ejaavso" xr:uid="{00000000-0004-0000-0300-00000C000000}"/>
    <hyperlink ref="H1902" r:id="rId14" display="http://vsolj.cetus-net.org/bulletin.html" xr:uid="{00000000-0004-0000-0300-00000D000000}"/>
    <hyperlink ref="AP3146" r:id="rId15" display="http://cdsbib.u-strasbg.fr/cgi-bin/cdsbib?1990RMxAA..21..381G" xr:uid="{00000000-0004-0000-0300-00000E000000}"/>
    <hyperlink ref="AP3149" r:id="rId16" display="http://cdsbib.u-strasbg.fr/cgi-bin/cdsbib?1990RMxAA..21..381G" xr:uid="{00000000-0004-0000-0300-00000F000000}"/>
    <hyperlink ref="AP3147" r:id="rId17" display="http://cdsbib.u-strasbg.fr/cgi-bin/cdsbib?1990RMxAA..21..381G" xr:uid="{00000000-0004-0000-0300-000010000000}"/>
    <hyperlink ref="AP3131" r:id="rId18" display="http://cdsbib.u-strasbg.fr/cgi-bin/cdsbib?1990RMxAA..21..381G" xr:uid="{00000000-0004-0000-0300-000011000000}"/>
    <hyperlink ref="I1902" r:id="rId19" display="http://vsolj.cetus-net.org/bulletin.html" xr:uid="{00000000-0004-0000-0300-000012000000}"/>
    <hyperlink ref="AQ3360" r:id="rId20" display="http://cdsbib.u-strasbg.fr/cgi-bin/cdsbib?1990RMxAA..21..381G" xr:uid="{00000000-0004-0000-0300-000013000000}"/>
    <hyperlink ref="AQ61" r:id="rId21" display="http://cdsbib.u-strasbg.fr/cgi-bin/cdsbib?1990RMxAA..21..381G" xr:uid="{00000000-0004-0000-0300-000014000000}"/>
    <hyperlink ref="AQ3364" r:id="rId22" display="http://cdsbib.u-strasbg.fr/cgi-bin/cdsbib?1990RMxAA..21..381G" xr:uid="{00000000-0004-0000-0300-000015000000}"/>
    <hyperlink ref="H64497" r:id="rId23" display="http://vsolj.cetus-net.org/bulletin.html" xr:uid="{00000000-0004-0000-0300-000016000000}"/>
    <hyperlink ref="H64490" r:id="rId24" display="https://www.aavso.org/ejaavso" xr:uid="{00000000-0004-0000-0300-000017000000}"/>
    <hyperlink ref="I64497" r:id="rId25" display="http://vsolj.cetus-net.org/bulletin.html" xr:uid="{00000000-0004-0000-0300-000018000000}"/>
    <hyperlink ref="AQ58148" r:id="rId26" display="http://cdsbib.u-strasbg.fr/cgi-bin/cdsbib?1990RMxAA..21..381G" xr:uid="{00000000-0004-0000-0300-000019000000}"/>
    <hyperlink ref="H64494" r:id="rId27" display="https://www.aavso.org/ejaavso" xr:uid="{00000000-0004-0000-0300-00001A000000}"/>
    <hyperlink ref="AP5512" r:id="rId28" display="http://cdsbib.u-strasbg.fr/cgi-bin/cdsbib?1990RMxAA..21..381G" xr:uid="{00000000-0004-0000-0300-00001B000000}"/>
    <hyperlink ref="AP5515" r:id="rId29" display="http://cdsbib.u-strasbg.fr/cgi-bin/cdsbib?1990RMxAA..21..381G" xr:uid="{00000000-0004-0000-0300-00001C000000}"/>
    <hyperlink ref="AP5513" r:id="rId30" display="http://cdsbib.u-strasbg.fr/cgi-bin/cdsbib?1990RMxAA..21..381G" xr:uid="{00000000-0004-0000-0300-00001D000000}"/>
    <hyperlink ref="AP5497" r:id="rId31" display="http://cdsbib.u-strasbg.fr/cgi-bin/cdsbib?1990RMxAA..21..381G" xr:uid="{00000000-0004-0000-0300-00001E000000}"/>
    <hyperlink ref="AQ5726" r:id="rId32" display="http://cdsbib.u-strasbg.fr/cgi-bin/cdsbib?1990RMxAA..21..381G" xr:uid="{00000000-0004-0000-0300-00001F000000}"/>
    <hyperlink ref="AQ5730" r:id="rId33" display="http://cdsbib.u-strasbg.fr/cgi-bin/cdsbib?1990RMxAA..21..381G" xr:uid="{00000000-0004-0000-0300-000020000000}"/>
    <hyperlink ref="AQ65410" r:id="rId34" display="http://cdsbib.u-strasbg.fr/cgi-bin/cdsbib?1990RMxAA..21..381G" xr:uid="{00000000-0004-0000-0300-000021000000}"/>
    <hyperlink ref="I2618" r:id="rId35" display="http://vsolj.cetus-net.org/bulletin.html" xr:uid="{00000000-0004-0000-0300-000022000000}"/>
    <hyperlink ref="H2618" r:id="rId36" display="http://vsolj.cetus-net.org/bulletin.html" xr:uid="{00000000-0004-0000-0300-000023000000}"/>
    <hyperlink ref="AQ535" r:id="rId37" display="http://cdsbib.u-strasbg.fr/cgi-bin/cdsbib?1990RMxAA..21..381G" xr:uid="{00000000-0004-0000-0300-000024000000}"/>
    <hyperlink ref="AQ534" r:id="rId38" display="http://cdsbib.u-strasbg.fr/cgi-bin/cdsbib?1990RMxAA..21..381G" xr:uid="{00000000-0004-0000-0300-000025000000}"/>
    <hyperlink ref="AP3788" r:id="rId39" display="http://cdsbib.u-strasbg.fr/cgi-bin/cdsbib?1990RMxAA..21..381G" xr:uid="{00000000-0004-0000-0300-000026000000}"/>
    <hyperlink ref="AP3806" r:id="rId40" display="http://cdsbib.u-strasbg.fr/cgi-bin/cdsbib?1990RMxAA..21..381G" xr:uid="{00000000-0004-0000-0300-000027000000}"/>
    <hyperlink ref="AP3807" r:id="rId41" display="http://cdsbib.u-strasbg.fr/cgi-bin/cdsbib?1990RMxAA..21..381G" xr:uid="{00000000-0004-0000-0300-000028000000}"/>
    <hyperlink ref="AP3803" r:id="rId42" display="http://cdsbib.u-strasbg.fr/cgi-bin/cdsbib?1990RMxAA..21..381G" xr:uid="{00000000-0004-0000-0300-000029000000}"/>
  </hyperlinks>
  <pageMargins left="0.75" right="0.75" top="1" bottom="1" header="0.5" footer="0.5"/>
  <pageSetup orientation="portrait" verticalDpi="0" r:id="rId43"/>
  <headerFooter alignWithMargins="0"/>
  <drawing r:id="rId4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Active 1</vt:lpstr>
      <vt:lpstr>Graphs 1</vt:lpstr>
      <vt:lpstr>BAV</vt:lpstr>
      <vt:lpstr>Q_fit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2024-01-08T05:14:10Z</dcterms:modified>
</cp:coreProperties>
</file>