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946AB87-9772-4435-959A-6CE602A0D919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Q117" i="1" l="1"/>
  <c r="C7" i="1"/>
  <c r="E21" i="1"/>
  <c r="F21" i="1"/>
  <c r="G21" i="1"/>
  <c r="I21" i="1"/>
  <c r="C8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U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117" i="1"/>
  <c r="F117" i="1"/>
  <c r="G117" i="1"/>
  <c r="I117" i="1"/>
  <c r="D9" i="1"/>
  <c r="C9" i="1"/>
  <c r="E96" i="1"/>
  <c r="F96" i="1"/>
  <c r="G96" i="1"/>
  <c r="E97" i="1"/>
  <c r="F97" i="1"/>
  <c r="G97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I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9" i="1"/>
  <c r="F119" i="1"/>
  <c r="G119" i="1"/>
  <c r="E120" i="1"/>
  <c r="F120" i="1"/>
  <c r="G120" i="1"/>
  <c r="E122" i="1"/>
  <c r="F122" i="1"/>
  <c r="G122" i="1"/>
  <c r="E123" i="1"/>
  <c r="F123" i="1"/>
  <c r="G123" i="1"/>
  <c r="E124" i="1"/>
  <c r="F124" i="1"/>
  <c r="G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98" i="1"/>
  <c r="F98" i="1"/>
  <c r="E118" i="1"/>
  <c r="F118" i="1"/>
  <c r="E121" i="1"/>
  <c r="F121" i="1"/>
  <c r="E58" i="1"/>
  <c r="F58" i="1"/>
  <c r="G58" i="1"/>
  <c r="E59" i="1"/>
  <c r="F59" i="1"/>
  <c r="G59" i="1"/>
  <c r="E60" i="1"/>
  <c r="F60" i="1"/>
  <c r="G60" i="1"/>
  <c r="I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55" i="1"/>
  <c r="F55" i="1"/>
  <c r="G55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56" i="1"/>
  <c r="F56" i="1"/>
  <c r="G56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92" i="1"/>
  <c r="F92" i="1"/>
  <c r="G92" i="1"/>
  <c r="E93" i="1"/>
  <c r="F93" i="1"/>
  <c r="G93" i="1"/>
  <c r="E94" i="1"/>
  <c r="F94" i="1"/>
  <c r="G94" i="1"/>
  <c r="E95" i="1"/>
  <c r="F95" i="1"/>
  <c r="G95" i="1"/>
  <c r="E87" i="1"/>
  <c r="F87" i="1"/>
  <c r="G87" i="1"/>
  <c r="E88" i="1"/>
  <c r="F88" i="1"/>
  <c r="G88" i="1"/>
  <c r="J88" i="1"/>
  <c r="E89" i="1"/>
  <c r="F89" i="1"/>
  <c r="G89" i="1"/>
  <c r="E90" i="1"/>
  <c r="F90" i="1"/>
  <c r="G90" i="1"/>
  <c r="E91" i="1"/>
  <c r="F91" i="1"/>
  <c r="G91" i="1"/>
  <c r="E52" i="1"/>
  <c r="F52" i="1"/>
  <c r="G52" i="1"/>
  <c r="E53" i="1"/>
  <c r="F53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I37" i="1"/>
  <c r="Q36" i="1"/>
  <c r="Q35" i="1"/>
  <c r="Q34" i="1"/>
  <c r="Q33" i="1"/>
  <c r="Q32" i="1"/>
  <c r="Q31" i="1"/>
  <c r="Q30" i="1"/>
  <c r="Q29" i="1"/>
  <c r="I29" i="1"/>
  <c r="Q28" i="1"/>
  <c r="Q27" i="1"/>
  <c r="Q26" i="1"/>
  <c r="Q25" i="1"/>
  <c r="Q24" i="1"/>
  <c r="Q23" i="1"/>
  <c r="Q22" i="1"/>
  <c r="Q21" i="1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115" i="2"/>
  <c r="C115" i="2"/>
  <c r="E115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E57" i="1"/>
  <c r="G14" i="2"/>
  <c r="C14" i="2"/>
  <c r="E14" i="2"/>
  <c r="G13" i="2"/>
  <c r="C13" i="2"/>
  <c r="E13" i="2"/>
  <c r="G12" i="2"/>
  <c r="C12" i="2"/>
  <c r="E12" i="2"/>
  <c r="E54" i="1"/>
  <c r="G114" i="2"/>
  <c r="C114" i="2"/>
  <c r="E114" i="2"/>
  <c r="G11" i="2"/>
  <c r="C11" i="2"/>
  <c r="E11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115" i="2"/>
  <c r="B115" i="2"/>
  <c r="D115" i="2"/>
  <c r="A115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F50" i="2"/>
  <c r="D50" i="2"/>
  <c r="B50" i="2"/>
  <c r="A50" i="2"/>
  <c r="H49" i="2"/>
  <c r="B49" i="2"/>
  <c r="F49" i="2"/>
  <c r="D49" i="2"/>
  <c r="A49" i="2"/>
  <c r="H48" i="2"/>
  <c r="F48" i="2"/>
  <c r="D48" i="2"/>
  <c r="B48" i="2"/>
  <c r="A48" i="2"/>
  <c r="H47" i="2"/>
  <c r="B47" i="2"/>
  <c r="F47" i="2"/>
  <c r="D47" i="2"/>
  <c r="A47" i="2"/>
  <c r="H46" i="2"/>
  <c r="F46" i="2"/>
  <c r="D46" i="2"/>
  <c r="B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4" i="2"/>
  <c r="B114" i="2"/>
  <c r="D114" i="2"/>
  <c r="A114" i="2"/>
  <c r="H11" i="2"/>
  <c r="B11" i="2"/>
  <c r="D11" i="2"/>
  <c r="A11" i="2"/>
  <c r="H113" i="2"/>
  <c r="B113" i="2"/>
  <c r="D113" i="2"/>
  <c r="A113" i="2"/>
  <c r="H112" i="2"/>
  <c r="D112" i="2"/>
  <c r="B112" i="2"/>
  <c r="A112" i="2"/>
  <c r="H111" i="2"/>
  <c r="B111" i="2"/>
  <c r="D111" i="2"/>
  <c r="A111" i="2"/>
  <c r="H110" i="2"/>
  <c r="D110" i="2"/>
  <c r="B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D106" i="2"/>
  <c r="B106" i="2"/>
  <c r="A106" i="2"/>
  <c r="H105" i="2"/>
  <c r="B105" i="2"/>
  <c r="D105" i="2"/>
  <c r="A105" i="2"/>
  <c r="H104" i="2"/>
  <c r="D104" i="2"/>
  <c r="B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D98" i="2"/>
  <c r="B98" i="2"/>
  <c r="A98" i="2"/>
  <c r="H97" i="2"/>
  <c r="B97" i="2"/>
  <c r="D97" i="2"/>
  <c r="A97" i="2"/>
  <c r="H96" i="2"/>
  <c r="D96" i="2"/>
  <c r="B96" i="2"/>
  <c r="A96" i="2"/>
  <c r="H95" i="2"/>
  <c r="B95" i="2"/>
  <c r="D95" i="2"/>
  <c r="A95" i="2"/>
  <c r="H94" i="2"/>
  <c r="D94" i="2"/>
  <c r="B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D90" i="2"/>
  <c r="B90" i="2"/>
  <c r="A90" i="2"/>
  <c r="H89" i="2"/>
  <c r="B89" i="2"/>
  <c r="D89" i="2"/>
  <c r="A89" i="2"/>
  <c r="H88" i="2"/>
  <c r="D88" i="2"/>
  <c r="B88" i="2"/>
  <c r="A88" i="2"/>
  <c r="H87" i="2"/>
  <c r="B87" i="2"/>
  <c r="D87" i="2"/>
  <c r="A87" i="2"/>
  <c r="H86" i="2"/>
  <c r="B86" i="2"/>
  <c r="D86" i="2"/>
  <c r="A86" i="2"/>
  <c r="H85" i="2"/>
  <c r="D85" i="2"/>
  <c r="B85" i="2"/>
  <c r="A85" i="2"/>
  <c r="H84" i="2"/>
  <c r="B84" i="2"/>
  <c r="D84" i="2"/>
  <c r="A84" i="2"/>
  <c r="H83" i="2"/>
  <c r="D83" i="2"/>
  <c r="B83" i="2"/>
  <c r="A83" i="2"/>
  <c r="J126" i="1"/>
  <c r="Q126" i="1"/>
  <c r="J127" i="1"/>
  <c r="Q127" i="1"/>
  <c r="Q120" i="1"/>
  <c r="U118" i="1"/>
  <c r="K120" i="1"/>
  <c r="Q118" i="1"/>
  <c r="K128" i="1"/>
  <c r="Q128" i="1"/>
  <c r="F54" i="1"/>
  <c r="G54" i="1"/>
  <c r="I54" i="1"/>
  <c r="F57" i="1"/>
  <c r="F16" i="1"/>
  <c r="F17" i="1" s="1"/>
  <c r="C17" i="1"/>
  <c r="K124" i="1"/>
  <c r="Q124" i="1"/>
  <c r="K123" i="1"/>
  <c r="Q123" i="1"/>
  <c r="Q121" i="1"/>
  <c r="G57" i="1"/>
  <c r="I57" i="1"/>
  <c r="J122" i="1"/>
  <c r="Q122" i="1"/>
  <c r="J125" i="1"/>
  <c r="Q125" i="1"/>
  <c r="Q53" i="1"/>
  <c r="K119" i="1"/>
  <c r="Q119" i="1"/>
  <c r="Q54" i="1"/>
  <c r="I55" i="1"/>
  <c r="Q55" i="1"/>
  <c r="I56" i="1"/>
  <c r="Q56" i="1"/>
  <c r="Q57" i="1"/>
  <c r="I58" i="1"/>
  <c r="Q58" i="1"/>
  <c r="I59" i="1"/>
  <c r="Q59" i="1"/>
  <c r="Q60" i="1"/>
  <c r="I61" i="1"/>
  <c r="Q61" i="1"/>
  <c r="I62" i="1"/>
  <c r="Q62" i="1"/>
  <c r="I63" i="1"/>
  <c r="Q63" i="1"/>
  <c r="I64" i="1"/>
  <c r="Q64" i="1"/>
  <c r="I65" i="1"/>
  <c r="Q65" i="1"/>
  <c r="I66" i="1"/>
  <c r="Q66" i="1"/>
  <c r="I67" i="1"/>
  <c r="Q67" i="1"/>
  <c r="I68" i="1"/>
  <c r="Q68" i="1"/>
  <c r="I69" i="1"/>
  <c r="Q69" i="1"/>
  <c r="I70" i="1"/>
  <c r="Q70" i="1"/>
  <c r="I71" i="1"/>
  <c r="Q71" i="1"/>
  <c r="I72" i="1"/>
  <c r="Q72" i="1"/>
  <c r="I73" i="1"/>
  <c r="Q73" i="1"/>
  <c r="I74" i="1"/>
  <c r="Q74" i="1"/>
  <c r="I75" i="1"/>
  <c r="Q75" i="1"/>
  <c r="I76" i="1"/>
  <c r="Q76" i="1"/>
  <c r="I77" i="1"/>
  <c r="Q77" i="1"/>
  <c r="I78" i="1"/>
  <c r="Q78" i="1"/>
  <c r="I79" i="1"/>
  <c r="Q79" i="1"/>
  <c r="I80" i="1"/>
  <c r="Q80" i="1"/>
  <c r="I81" i="1"/>
  <c r="Q81" i="1"/>
  <c r="I82" i="1"/>
  <c r="Q82" i="1"/>
  <c r="I83" i="1"/>
  <c r="Q83" i="1"/>
  <c r="I84" i="1"/>
  <c r="Q84" i="1"/>
  <c r="I85" i="1"/>
  <c r="Q85" i="1"/>
  <c r="I86" i="1"/>
  <c r="Q86" i="1"/>
  <c r="J87" i="1"/>
  <c r="Q87" i="1"/>
  <c r="Q88" i="1"/>
  <c r="J89" i="1"/>
  <c r="Q89" i="1"/>
  <c r="J90" i="1"/>
  <c r="Q90" i="1"/>
  <c r="J91" i="1"/>
  <c r="Q91" i="1"/>
  <c r="I92" i="1"/>
  <c r="Q92" i="1"/>
  <c r="I93" i="1"/>
  <c r="Q93" i="1"/>
  <c r="I94" i="1"/>
  <c r="Q94" i="1"/>
  <c r="I95" i="1"/>
  <c r="Q95" i="1"/>
  <c r="I96" i="1"/>
  <c r="Q96" i="1"/>
  <c r="I97" i="1"/>
  <c r="Q97" i="1"/>
  <c r="Q98" i="1"/>
  <c r="I99" i="1"/>
  <c r="Q99" i="1"/>
  <c r="I100" i="1"/>
  <c r="Q100" i="1"/>
  <c r="I101" i="1"/>
  <c r="Q101" i="1"/>
  <c r="I102" i="1"/>
  <c r="Q102" i="1"/>
  <c r="I103" i="1"/>
  <c r="Q103" i="1"/>
  <c r="I104" i="1"/>
  <c r="Q104" i="1"/>
  <c r="I105" i="1"/>
  <c r="Q105" i="1"/>
  <c r="I106" i="1"/>
  <c r="Q106" i="1"/>
  <c r="Q107" i="1"/>
  <c r="I108" i="1"/>
  <c r="Q108" i="1"/>
  <c r="I109" i="1"/>
  <c r="Q109" i="1"/>
  <c r="I110" i="1"/>
  <c r="Q110" i="1"/>
  <c r="I111" i="1"/>
  <c r="Q111" i="1"/>
  <c r="I112" i="1"/>
  <c r="Q112" i="1"/>
  <c r="I113" i="1"/>
  <c r="Q113" i="1"/>
  <c r="I114" i="1"/>
  <c r="Q114" i="1"/>
  <c r="I115" i="1"/>
  <c r="Q115" i="1"/>
  <c r="I116" i="1"/>
  <c r="Q116" i="1"/>
  <c r="Q52" i="1"/>
  <c r="H52" i="1"/>
  <c r="C12" i="1"/>
  <c r="C11" i="1"/>
  <c r="O47" i="1" l="1"/>
  <c r="O49" i="1"/>
  <c r="O51" i="1"/>
  <c r="O45" i="1"/>
  <c r="O127" i="1"/>
  <c r="O128" i="1"/>
  <c r="O97" i="1"/>
  <c r="O120" i="1"/>
  <c r="O124" i="1"/>
  <c r="O46" i="1"/>
  <c r="O107" i="1"/>
  <c r="O43" i="1"/>
  <c r="O96" i="1"/>
  <c r="O44" i="1"/>
  <c r="O38" i="1"/>
  <c r="O40" i="1"/>
  <c r="O42" i="1"/>
  <c r="O119" i="1"/>
  <c r="O122" i="1"/>
  <c r="O100" i="1"/>
  <c r="O126" i="1"/>
  <c r="O105" i="1"/>
  <c r="O41" i="1"/>
  <c r="O39" i="1"/>
  <c r="O31" i="1"/>
  <c r="O36" i="1"/>
  <c r="O30" i="1"/>
  <c r="O32" i="1"/>
  <c r="O34" i="1"/>
  <c r="O102" i="1"/>
  <c r="O113" i="1"/>
  <c r="O108" i="1"/>
  <c r="O101" i="1"/>
  <c r="O117" i="1"/>
  <c r="O50" i="1"/>
  <c r="O121" i="1"/>
  <c r="O37" i="1"/>
  <c r="O118" i="1"/>
  <c r="O111" i="1"/>
  <c r="O28" i="1"/>
  <c r="O22" i="1"/>
  <c r="O24" i="1"/>
  <c r="O26" i="1"/>
  <c r="O110" i="1"/>
  <c r="O106" i="1"/>
  <c r="O116" i="1"/>
  <c r="O109" i="1"/>
  <c r="O48" i="1"/>
  <c r="O114" i="1"/>
  <c r="O103" i="1"/>
  <c r="O33" i="1"/>
  <c r="O115" i="1"/>
  <c r="O98" i="1"/>
  <c r="O35" i="1"/>
  <c r="O99" i="1"/>
  <c r="O25" i="1"/>
  <c r="O27" i="1"/>
  <c r="O21" i="1"/>
  <c r="O23" i="1"/>
  <c r="O125" i="1"/>
  <c r="O123" i="1"/>
  <c r="C15" i="1"/>
  <c r="O112" i="1"/>
  <c r="O29" i="1"/>
  <c r="O104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<sst xmlns="http://schemas.openxmlformats.org/spreadsheetml/2006/main" count="1154" uniqueCount="464">
  <si>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</si>
  <si>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</si>
  <si>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</si>
  <si>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</si>
  <si>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</si>
  <si>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</si>
  <si>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</si>
  <si>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</si>
  <si>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</si>
  <si>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</si>
  <si>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</si>
  <si>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</si>
  <si>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</si>
  <si>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</si>
  <si>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</si>
  <si>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</si>
  <si>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</si>
  <si>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</si>
  <si>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</si>
  <si>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</si>
  <si>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</si>
  <si>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</si>
  <si>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</si>
  <si>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</si>
  <si>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Peter H</t>
  </si>
  <si>
    <t>BBSAG Bull...33</t>
  </si>
  <si>
    <t>B</t>
  </si>
  <si>
    <t>BBSAG Bull.4</t>
  </si>
  <si>
    <t>BBSAG Bull.5</t>
  </si>
  <si>
    <t>Locher K</t>
  </si>
  <si>
    <t>BBSAG Bull.10</t>
  </si>
  <si>
    <t>BBSAG Bull.17</t>
  </si>
  <si>
    <t>v</t>
  </si>
  <si>
    <t>BBSAG Bull.22</t>
  </si>
  <si>
    <t>BBSAG Bull.23</t>
  </si>
  <si>
    <t>BBSAG Bull.34</t>
  </si>
  <si>
    <t>BBSAG Bull.35</t>
  </si>
  <si>
    <t>BBSAG Bull.37</t>
  </si>
  <si>
    <t>BBSAG Bull.38</t>
  </si>
  <si>
    <t>BBSAG Bull.44</t>
  </si>
  <si>
    <t>BBSAG Bull.45</t>
  </si>
  <si>
    <t>BBSAG Bull.49</t>
  </si>
  <si>
    <t>BBSAG Bull.54</t>
  </si>
  <si>
    <t>BBSAG Bull.56</t>
  </si>
  <si>
    <t>BBSAG Bull.62</t>
  </si>
  <si>
    <t>Germann R</t>
  </si>
  <si>
    <t>BBSAG Bull.67</t>
  </si>
  <si>
    <t>BBSAG Bull.69</t>
  </si>
  <si>
    <t>BBSAG Bull.73</t>
  </si>
  <si>
    <t>BBSAG Bull.80</t>
  </si>
  <si>
    <t>BRNO 28</t>
  </si>
  <si>
    <t>K</t>
  </si>
  <si>
    <t>BBSAG Bull.84</t>
  </si>
  <si>
    <t>BBSAG Bull.85</t>
  </si>
  <si>
    <t>BBSAG Bull.89</t>
  </si>
  <si>
    <t>BBSAG Bull.92</t>
  </si>
  <si>
    <t>BBSAG Bull.93</t>
  </si>
  <si>
    <t>S</t>
  </si>
  <si>
    <t>BBSAG Bull.96</t>
  </si>
  <si>
    <t>BBSAG 96</t>
  </si>
  <si>
    <t>BBSAG Bull.98</t>
  </si>
  <si>
    <t>BBSAG Bull.101</t>
  </si>
  <si>
    <t>BBSAG Bull.102</t>
  </si>
  <si>
    <t>BBSAG Bull.103</t>
  </si>
  <si>
    <t>BBSAG Bull.104</t>
  </si>
  <si>
    <t>BBSAG Bull.109</t>
  </si>
  <si>
    <t>BBSAG Bull.113</t>
  </si>
  <si>
    <t>BBSAG Bull.115</t>
  </si>
  <si>
    <t>BBSAG Bull.116</t>
  </si>
  <si>
    <t>IBVS 5543</t>
  </si>
  <si>
    <t>I</t>
  </si>
  <si>
    <t>EA/SD</t>
  </si>
  <si>
    <t>IBVS 1255</t>
  </si>
  <si>
    <t>GCVS 4 (IBVS 0035)</t>
  </si>
  <si>
    <t># of data points:</t>
  </si>
  <si>
    <t>GL Her / gsc 2109-0924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</si>
  <si>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</si>
  <si>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</si>
  <si>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</si>
  <si>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</si>
  <si>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</si>
  <si>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</si>
  <si>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</si>
  <si>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5893</t>
  </si>
  <si>
    <t>OEJV 0074</t>
  </si>
  <si>
    <t>II</t>
  </si>
  <si>
    <t>CCD+I</t>
  </si>
  <si>
    <t>Add cycle</t>
  </si>
  <si>
    <t>Old Cycle</t>
  </si>
  <si>
    <t>??</t>
  </si>
  <si>
    <t>IBVS 5992</t>
  </si>
  <si>
    <t>OEJV 0003</t>
  </si>
  <si>
    <t>BAD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</si>
  <si>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</si>
  <si>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</si>
  <si>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</si>
  <si>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</si>
  <si>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</si>
  <si>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</si>
  <si>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</si>
  <si>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</si>
  <si>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</si>
  <si>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</si>
  <si>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</si>
  <si>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</si>
  <si>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</si>
  <si>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2428056.359 </t>
  </si>
  <si>
    <t> 10.09.1935 20:36 </t>
  </si>
  <si>
    <t> 0.041 </t>
  </si>
  <si>
    <t>V </t>
  </si>
  <si>
    <t> K.Kordylewski </t>
  </si>
  <si>
    <t> AA 14.228 </t>
  </si>
  <si>
    <t>2428361.207 </t>
  </si>
  <si>
    <t> 11.07.1936 16:58 </t>
  </si>
  <si>
    <t> 0.043 </t>
  </si>
  <si>
    <t>2428363.552 </t>
  </si>
  <si>
    <t> 14.07.1936 01:14 </t>
  </si>
  <si>
    <t>2428368.226 </t>
  </si>
  <si>
    <t> 18.07.1936 17:25 </t>
  </si>
  <si>
    <t> 0.027 </t>
  </si>
  <si>
    <t>2428370.602 </t>
  </si>
  <si>
    <t> 21.07.1936 02:26 </t>
  </si>
  <si>
    <t> 0.058 </t>
  </si>
  <si>
    <t>2428375.276 </t>
  </si>
  <si>
    <t> 25.07.1936 18:37 </t>
  </si>
  <si>
    <t> 0.042 </t>
  </si>
  <si>
    <t>2428377.634 </t>
  </si>
  <si>
    <t> 28.07.1936 03:12 </t>
  </si>
  <si>
    <t> 0.055 </t>
  </si>
  <si>
    <t>2428389.340 </t>
  </si>
  <si>
    <t> 08.08.1936 20:09 </t>
  </si>
  <si>
    <t> 0.036 </t>
  </si>
  <si>
    <t>2428668.401 </t>
  </si>
  <si>
    <t> 14.05.1937 21:37 </t>
  </si>
  <si>
    <t> 0.045 </t>
  </si>
  <si>
    <t>2428696.528 </t>
  </si>
  <si>
    <t> 12.06.1937 00:40 </t>
  </si>
  <si>
    <t> 0.033 </t>
  </si>
  <si>
    <t>2428804.408 </t>
  </si>
  <si>
    <t> 27.09.1937 21:47 </t>
  </si>
  <si>
    <t> 0.044 </t>
  </si>
  <si>
    <t>2428811.450 </t>
  </si>
  <si>
    <t> 04.10.1937 22:48 </t>
  </si>
  <si>
    <t> 0.051 </t>
  </si>
  <si>
    <t>2428830.209 </t>
  </si>
  <si>
    <t> 23.10.1937 17:00 </t>
  </si>
  <si>
    <t> 0.050 </t>
  </si>
  <si>
    <t>2428851.301 </t>
  </si>
  <si>
    <t> 13.11.1937 19:13 </t>
  </si>
  <si>
    <t> 0.038 </t>
  </si>
  <si>
    <t>2429130.349 </t>
  </si>
  <si>
    <t> 19.08.1938 20:22 </t>
  </si>
  <si>
    <t> 0.034 </t>
  </si>
  <si>
    <t>2430171.494 </t>
  </si>
  <si>
    <t> 25.06.1941 23:51 </t>
  </si>
  <si>
    <t> 0.011 </t>
  </si>
  <si>
    <t>2430898.444 </t>
  </si>
  <si>
    <t> 22.06.1943 22:39 </t>
  </si>
  <si>
    <t> 0.020 </t>
  </si>
  <si>
    <t>2431271.297 </t>
  </si>
  <si>
    <t> 29.06.1944 19:07 </t>
  </si>
  <si>
    <t> 0.022 </t>
  </si>
  <si>
    <t> W.Zessewitsch </t>
  </si>
  <si>
    <t> IODE 4.2.103 </t>
  </si>
  <si>
    <t>2431653.509 </t>
  </si>
  <si>
    <t> 17.07.1945 00:12 </t>
  </si>
  <si>
    <t> 0.004 </t>
  </si>
  <si>
    <t>2432945.601 </t>
  </si>
  <si>
    <t> 29.01.1949 02:25 </t>
  </si>
  <si>
    <t> 0.016 </t>
  </si>
  <si>
    <t>2433039.383 </t>
  </si>
  <si>
    <t> 02.05.1949 21:11 </t>
  </si>
  <si>
    <t> -0.000 </t>
  </si>
  <si>
    <t> A.Szczepanowska </t>
  </si>
  <si>
    <t> AAC 5.76 </t>
  </si>
  <si>
    <t>2433060.481 </t>
  </si>
  <si>
    <t> 23.05.1949 23:32 </t>
  </si>
  <si>
    <t> -0.007 </t>
  </si>
  <si>
    <t>2433067.536 </t>
  </si>
  <si>
    <t> 31.05.1949 00:51 </t>
  </si>
  <si>
    <t> 0.013 </t>
  </si>
  <si>
    <t>2433515.416 </t>
  </si>
  <si>
    <t> 21.08.1950 21:59 </t>
  </si>
  <si>
    <t> 0.003 </t>
  </si>
  <si>
    <t>2434181.139 </t>
  </si>
  <si>
    <t> 17.06.1952 15:20 </t>
  </si>
  <si>
    <t> -0.246 </t>
  </si>
  <si>
    <t>2434195.437 </t>
  </si>
  <si>
    <t> 01.07.1952 22:29 </t>
  </si>
  <si>
    <t> -0.018 </t>
  </si>
  <si>
    <t>2434481.529 </t>
  </si>
  <si>
    <t> 14.04.1953 00:41 </t>
  </si>
  <si>
    <t> -0.012 </t>
  </si>
  <si>
    <t> AA 6.145 </t>
  </si>
  <si>
    <t>2434488.544 </t>
  </si>
  <si>
    <t> 21.04.1953 01:03 </t>
  </si>
  <si>
    <t> -0.032 </t>
  </si>
  <si>
    <t>2434603.460 </t>
  </si>
  <si>
    <t> 13.08.1953 23:02 </t>
  </si>
  <si>
    <t> -0.020 </t>
  </si>
  <si>
    <t>2437546.415 </t>
  </si>
  <si>
    <t> 03.09.1961 21:57 </t>
  </si>
  <si>
    <t> -0.005 </t>
  </si>
  <si>
    <t> A.Slowik </t>
  </si>
  <si>
    <t> AA 17.62 </t>
  </si>
  <si>
    <t>2437546.417 </t>
  </si>
  <si>
    <t> 03.09.1961 22:00 </t>
  </si>
  <si>
    <t> B.Kubica </t>
  </si>
  <si>
    <t>2438266.326 </t>
  </si>
  <si>
    <t> 24.08.1963 19:49 </t>
  </si>
  <si>
    <t> 0.000 </t>
  </si>
  <si>
    <t>IBVS 35 </t>
  </si>
  <si>
    <t>2439640.475 </t>
  </si>
  <si>
    <t> 29.05.1967 23:24 </t>
  </si>
  <si>
    <t> M.Winiarski </t>
  </si>
  <si>
    <t>IBVS 1255 </t>
  </si>
  <si>
    <t>2441176.430 </t>
  </si>
  <si>
    <t> 12.08.1971 22:19 </t>
  </si>
  <si>
    <t> -0.006 </t>
  </si>
  <si>
    <t> H.Peter </t>
  </si>
  <si>
    <t> ORI 129 </t>
  </si>
  <si>
    <t>2441516.457 </t>
  </si>
  <si>
    <t> 17.07.1972 22:58 </t>
  </si>
  <si>
    <t> BBS 4 </t>
  </si>
  <si>
    <t>2441570.393 </t>
  </si>
  <si>
    <t> 09.09.1972 21:25 </t>
  </si>
  <si>
    <t> 0.001 </t>
  </si>
  <si>
    <t> BBS 5 </t>
  </si>
  <si>
    <t>2441877.544 </t>
  </si>
  <si>
    <t> 14.07.1973 01:03 </t>
  </si>
  <si>
    <t> -0.039 </t>
  </si>
  <si>
    <t> K.Locher </t>
  </si>
  <si>
    <t> BBS 10 </t>
  </si>
  <si>
    <t>2442304.366 </t>
  </si>
  <si>
    <t> 13.09.1974 20:47 </t>
  </si>
  <si>
    <t> -0.002 </t>
  </si>
  <si>
    <t> BBS 17 </t>
  </si>
  <si>
    <t>2442550.592 </t>
  </si>
  <si>
    <t> 18.05.1975 02:12 </t>
  </si>
  <si>
    <t> 0.002 </t>
  </si>
  <si>
    <t> BBS 22 </t>
  </si>
  <si>
    <t>2442597.486 </t>
  </si>
  <si>
    <t> 03.07.1975 23:39 </t>
  </si>
  <si>
    <t> BBS 23 </t>
  </si>
  <si>
    <t>2442597.496 </t>
  </si>
  <si>
    <t> 03.07.1975 23:54 </t>
  </si>
  <si>
    <t> 0.007 </t>
  </si>
  <si>
    <t>2442604.525 </t>
  </si>
  <si>
    <t> 11.07.1975 00:36 </t>
  </si>
  <si>
    <t>2443338.504 </t>
  </si>
  <si>
    <t> 14.07.1977 00:05 </t>
  </si>
  <si>
    <t> BBS 34 </t>
  </si>
  <si>
    <t>2443392.433 </t>
  </si>
  <si>
    <t> 05.09.1977 22:23 </t>
  </si>
  <si>
    <t> BBS 35 </t>
  </si>
  <si>
    <t>2443671.486 </t>
  </si>
  <si>
    <t> 11.06.1978 23:39 </t>
  </si>
  <si>
    <t> BBS 37 </t>
  </si>
  <si>
    <t>2443671.487 </t>
  </si>
  <si>
    <t> 11.06.1978 23:41 </t>
  </si>
  <si>
    <t>2443732.442 </t>
  </si>
  <si>
    <t> 11.08.1978 22:36 </t>
  </si>
  <si>
    <t> -0.014 </t>
  </si>
  <si>
    <t> BBS 38 </t>
  </si>
  <si>
    <t>2444065.446 </t>
  </si>
  <si>
    <t> 10.07.1979 22:42 </t>
  </si>
  <si>
    <t> BBS 44 </t>
  </si>
  <si>
    <t>2444072.484 </t>
  </si>
  <si>
    <t> 17.07.1979 23:36 </t>
  </si>
  <si>
    <t>2444133.442 </t>
  </si>
  <si>
    <t> 16.09.1979 22:36 </t>
  </si>
  <si>
    <t> -0.004 </t>
  </si>
  <si>
    <t> BBS 45 </t>
  </si>
  <si>
    <t>2444133.449 </t>
  </si>
  <si>
    <t> 16.09.1979 22:46 </t>
  </si>
  <si>
    <t>2444459.400 </t>
  </si>
  <si>
    <t> 07.08.1980 21:36 </t>
  </si>
  <si>
    <t> BBS 49 </t>
  </si>
  <si>
    <t>2444466.431 </t>
  </si>
  <si>
    <t> 14.08.1980 22:20 </t>
  </si>
  <si>
    <t> -0.001 </t>
  </si>
  <si>
    <t>2444466.432 </t>
  </si>
  <si>
    <t> 14.08.1980 22:22 </t>
  </si>
  <si>
    <t>2444705.617 </t>
  </si>
  <si>
    <t> 11.04.1981 02:48 </t>
  </si>
  <si>
    <t> BBS 54 </t>
  </si>
  <si>
    <t>2444806.452 </t>
  </si>
  <si>
    <t> 20.07.1981 22:50 </t>
  </si>
  <si>
    <t> BBS 56 </t>
  </si>
  <si>
    <t>2444813.486 </t>
  </si>
  <si>
    <t> 27.07.1981 23:39 </t>
  </si>
  <si>
    <t>2445193.371 </t>
  </si>
  <si>
    <t> 11.08.1982 20:54 </t>
  </si>
  <si>
    <t> BBS 62 </t>
  </si>
  <si>
    <t>2445200.397 </t>
  </si>
  <si>
    <t> 18.08.1982 21:31 </t>
  </si>
  <si>
    <t> -0.011 </t>
  </si>
  <si>
    <t> R.Germann </t>
  </si>
  <si>
    <t>2445200.408 </t>
  </si>
  <si>
    <t> 18.08.1982 21:47 </t>
  </si>
  <si>
    <t>2445207.444 </t>
  </si>
  <si>
    <t> 25.08.1982 22:39 </t>
  </si>
  <si>
    <t>2445493.531 </t>
  </si>
  <si>
    <t> 08.06.1983 00:44 </t>
  </si>
  <si>
    <t> BBS 67 </t>
  </si>
  <si>
    <t>2445641.259 </t>
  </si>
  <si>
    <t> 02.11.1983 18:12 </t>
  </si>
  <si>
    <t> BBS 69 </t>
  </si>
  <si>
    <t>2445887.486 </t>
  </si>
  <si>
    <t> 05.07.1984 23:39 </t>
  </si>
  <si>
    <t> BBS 73 </t>
  </si>
  <si>
    <t>2445934.390 </t>
  </si>
  <si>
    <t> 21.08.1984 21:21 </t>
  </si>
  <si>
    <t> 0.006 </t>
  </si>
  <si>
    <t>2446607.400 </t>
  </si>
  <si>
    <t> 25.06.1986 21:36 </t>
  </si>
  <si>
    <t> 0.009 </t>
  </si>
  <si>
    <t> BBS 80 </t>
  </si>
  <si>
    <t>2446614.431 </t>
  </si>
  <si>
    <t> 02.07.1986 22:20 </t>
  </si>
  <si>
    <t> 0.005 </t>
  </si>
  <si>
    <t> V.Wagner </t>
  </si>
  <si>
    <t> BRNO 28 </t>
  </si>
  <si>
    <t>2446614.434 </t>
  </si>
  <si>
    <t> 02.07.1986 22:24 </t>
  </si>
  <si>
    <t> 0.008 </t>
  </si>
  <si>
    <t> R.Pleskac </t>
  </si>
  <si>
    <t> M.Znojilova </t>
  </si>
  <si>
    <t>2446614.435 </t>
  </si>
  <si>
    <t> 02.07.1986 22:26 </t>
  </si>
  <si>
    <t> P.Troubil </t>
  </si>
  <si>
    <t>2446614.437 </t>
  </si>
  <si>
    <t> 02.07.1986 22:29 </t>
  </si>
  <si>
    <t> M.Dvoracek </t>
  </si>
  <si>
    <t>2446975.551 </t>
  </si>
  <si>
    <t> 29.06.1987 01:13 </t>
  </si>
  <si>
    <t> BBS 84 </t>
  </si>
  <si>
    <t>2447029.485 </t>
  </si>
  <si>
    <t> 21.08.1987 23:38 </t>
  </si>
  <si>
    <t> BBS 85 </t>
  </si>
  <si>
    <t>2447029.490 </t>
  </si>
  <si>
    <t> 21.08.1987 23:45 </t>
  </si>
  <si>
    <t>2447362.478 </t>
  </si>
  <si>
    <t> 19.07.1988 23:28 </t>
  </si>
  <si>
    <t> BBS 89 </t>
  </si>
  <si>
    <t>2447803.337 </t>
  </si>
  <si>
    <t> 03.10.1989 20:05 </t>
  </si>
  <si>
    <t> 0.010 </t>
  </si>
  <si>
    <t> BBS 92 </t>
  </si>
  <si>
    <t>2447803.339 </t>
  </si>
  <si>
    <t> 03.10.1989 20:08 </t>
  </si>
  <si>
    <t> 0.012 </t>
  </si>
  <si>
    <t> BBS 93 </t>
  </si>
  <si>
    <t>2448089.432 </t>
  </si>
  <si>
    <t> 16.07.1990 22:22 </t>
  </si>
  <si>
    <t> 0.018 </t>
  </si>
  <si>
    <t> BBS 96/100 </t>
  </si>
  <si>
    <t>2448143.355 </t>
  </si>
  <si>
    <t> 08.09.1990 20:31 </t>
  </si>
  <si>
    <t> BBS 96 </t>
  </si>
  <si>
    <t>2448429.455 </t>
  </si>
  <si>
    <t> 21.06.1991 22:55 </t>
  </si>
  <si>
    <t> BBS 98 </t>
  </si>
  <si>
    <t>2448483.399 </t>
  </si>
  <si>
    <t> 14.08.1991 21:34 </t>
  </si>
  <si>
    <t> 0.030 </t>
  </si>
  <si>
    <t>2448490.431 </t>
  </si>
  <si>
    <t> 21.08.1991 22:20 </t>
  </si>
  <si>
    <t>2448497.456 </t>
  </si>
  <si>
    <t> 28.08.1991 22:56 </t>
  </si>
  <si>
    <t> 0.017 </t>
  </si>
  <si>
    <t>2448823.409 </t>
  </si>
  <si>
    <t> 19.07.1992 21:48 </t>
  </si>
  <si>
    <t> 0.019 </t>
  </si>
  <si>
    <t> BBS 101 </t>
  </si>
  <si>
    <t>2448830.449 </t>
  </si>
  <si>
    <t> 26.07.1992 22:46 </t>
  </si>
  <si>
    <t> 0.024 </t>
  </si>
  <si>
    <t>2448837.482 </t>
  </si>
  <si>
    <t> 02.08.1992 23:34 </t>
  </si>
  <si>
    <t> BBS 102 </t>
  </si>
  <si>
    <t>2449076.661 </t>
  </si>
  <si>
    <t> 30.03.1993 03:51 </t>
  </si>
  <si>
    <t> 0.014 </t>
  </si>
  <si>
    <t> BBS 103 </t>
  </si>
  <si>
    <t>2449163.443 </t>
  </si>
  <si>
    <t> 24.06.1993 22:37 </t>
  </si>
  <si>
    <t> 0.032 </t>
  </si>
  <si>
    <t> BBS 104 </t>
  </si>
  <si>
    <t>2449897.424 </t>
  </si>
  <si>
    <t> 28.06.1995 22:10 </t>
  </si>
  <si>
    <t> 0.037 </t>
  </si>
  <si>
    <t> BBS 109 </t>
  </si>
  <si>
    <t>2449918.519 </t>
  </si>
  <si>
    <t> 20.07.1995 00:27 </t>
  </si>
  <si>
    <t>2450312.488 </t>
  </si>
  <si>
    <t> 16.08.1996 23:42 </t>
  </si>
  <si>
    <t> BBS 113 </t>
  </si>
  <si>
    <t>2450638.444 </t>
  </si>
  <si>
    <t> 08.07.1997 22:39 </t>
  </si>
  <si>
    <t> 0.046 </t>
  </si>
  <si>
    <t> BBS 115 </t>
  </si>
  <si>
    <t>2450638.446 </t>
  </si>
  <si>
    <t> 08.07.1997 22:42 </t>
  </si>
  <si>
    <t> 0.048 </t>
  </si>
  <si>
    <t>2450692.373 </t>
  </si>
  <si>
    <t> 31.08.1997 20:57 </t>
  </si>
  <si>
    <t> 0.040 </t>
  </si>
  <si>
    <t>2450699.420 </t>
  </si>
  <si>
    <t> 07.09.1997 22:04 </t>
  </si>
  <si>
    <t> 0.052 </t>
  </si>
  <si>
    <t> BBS 116 </t>
  </si>
  <si>
    <t>2452460.5 </t>
  </si>
  <si>
    <t> 05.07.2002 00:00 </t>
  </si>
  <si>
    <t> 0.1 </t>
  </si>
  <si>
    <t> BBS 128 </t>
  </si>
  <si>
    <t>2453140.544 </t>
  </si>
  <si>
    <t> 15.05.2004 01:03 </t>
  </si>
  <si>
    <t> 0.061 </t>
  </si>
  <si>
    <t> BBS 130 </t>
  </si>
  <si>
    <t>2453201.511 </t>
  </si>
  <si>
    <t> 15.07.2004 00:15 </t>
  </si>
  <si>
    <t>OEJV 0003 </t>
  </si>
  <si>
    <t>2454221.5864 </t>
  </si>
  <si>
    <t> 01.05.2007 02:04 </t>
  </si>
  <si>
    <t> 0.0709 </t>
  </si>
  <si>
    <t>C </t>
  </si>
  <si>
    <t>o</t>
  </si>
  <si>
    <t> U.Schmidt </t>
  </si>
  <si>
    <t>BAVM 186 </t>
  </si>
  <si>
    <t>2454241.52582 </t>
  </si>
  <si>
    <t> 21.05.2007 00:37 </t>
  </si>
  <si>
    <t> 0.07807 </t>
  </si>
  <si>
    <t>R</t>
  </si>
  <si>
    <t> L.Brát </t>
  </si>
  <si>
    <t>OEJV 0074 </t>
  </si>
  <si>
    <t>2454261.4514 </t>
  </si>
  <si>
    <t> 09.06.2007 22:50 </t>
  </si>
  <si>
    <t> 0.0714 </t>
  </si>
  <si>
    <t> S.Dogru et al. </t>
  </si>
  <si>
    <t>IBVS 5893 </t>
  </si>
  <si>
    <t>2454282.5576 </t>
  </si>
  <si>
    <t> 01.07.2007 01:22 </t>
  </si>
  <si>
    <t> 0.0728 </t>
  </si>
  <si>
    <t>-I</t>
  </si>
  <si>
    <t> F.Agerer </t>
  </si>
  <si>
    <t>2455389.3890 </t>
  </si>
  <si>
    <t> 11.07.2010 21:20 </t>
  </si>
  <si>
    <t>7302</t>
  </si>
  <si>
    <t> 0.0775 </t>
  </si>
  <si>
    <t>BAVM 215 </t>
  </si>
  <si>
    <t>2455396.4238 </t>
  </si>
  <si>
    <t> 18.07.2010 22:10 </t>
  </si>
  <si>
    <t>7305</t>
  </si>
  <si>
    <t> 0.0773 </t>
  </si>
  <si>
    <t>2455738.7893 </t>
  </si>
  <si>
    <t> 26.06.2011 06:56 </t>
  </si>
  <si>
    <t>7451</t>
  </si>
  <si>
    <t> 0.0769 </t>
  </si>
  <si>
    <t> R.Diethelm </t>
  </si>
  <si>
    <t>IBVS 5992 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</si>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</sst>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GL Her - O-C Diagr.</a:t>
            </a:r>
          </a:p>
        </c:rich>
      </c:tx>
      <c:layout>
        <c:manualLayout>
          <c:xMode val="edge"/>
          <c:yMode val="edge"/>
          <c:x val="0.3794215594433332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4833752664158"/>
          <c:y val="0.14678942920199375"/>
          <c:w val="0.81993633498318097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1'!$H$21:$H$989</c:f>
              <c:numCache>
                <c:formatCode>General</c:formatCode>
                <c:ptCount val="969"/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47-41C3-B76B-8B3E80227A6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  <c:pt idx="80">
                    <c:v>2E-3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8.9999999999999993E-3</c:v>
                  </c:pt>
                  <c:pt idx="84">
                    <c:v>7.0000000000000001E-3</c:v>
                  </c:pt>
                  <c:pt idx="85">
                    <c:v>5.0000000000000001E-3</c:v>
                  </c:pt>
                  <c:pt idx="86">
                    <c:v>5.0000000000000001E-3</c:v>
                  </c:pt>
                  <c:pt idx="87">
                    <c:v>2E-3</c:v>
                  </c:pt>
                  <c:pt idx="88">
                    <c:v>6.0000000000000001E-3</c:v>
                  </c:pt>
                  <c:pt idx="89">
                    <c:v>5.0000000000000001E-3</c:v>
                  </c:pt>
                  <c:pt idx="90">
                    <c:v>8.9999999999999993E-3</c:v>
                  </c:pt>
                  <c:pt idx="91">
                    <c:v>6.0000000000000001E-3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6.0000000000000001E-3</c:v>
                  </c:pt>
                  <c:pt idx="95">
                    <c:v>5.0000000000000001E-3</c:v>
                  </c:pt>
                  <c:pt idx="96">
                    <c:v>0</c:v>
                  </c:pt>
                  <c:pt idx="97">
                    <c:v>3.0000000000000001E-3</c:v>
                  </c:pt>
                  <c:pt idx="98">
                    <c:v>3.0000000000000001E-3</c:v>
                  </c:pt>
                  <c:pt idx="99">
                    <c:v>4.0000000000000001E-3</c:v>
                  </c:pt>
                  <c:pt idx="100">
                    <c:v>0</c:v>
                  </c:pt>
                  <c:pt idx="101">
                    <c:v>1.5E-3</c:v>
                  </c:pt>
                  <c:pt idx="102">
                    <c:v>4.0000000000000002E-4</c:v>
                  </c:pt>
                  <c:pt idx="103">
                    <c:v>4.0000000000000002E-4</c:v>
                  </c:pt>
                  <c:pt idx="104">
                    <c:v>6.9999999999999999E-4</c:v>
                  </c:pt>
                  <c:pt idx="105">
                    <c:v>2.9999999999999997E-4</c:v>
                  </c:pt>
                  <c:pt idx="106">
                    <c:v>1.6999999999999999E-3</c:v>
                  </c:pt>
                  <c:pt idx="107">
                    <c:v>2.0000000000000001E-4</c:v>
                  </c:pt>
                </c:numCache>
              </c:numRef>
            </c:plus>
            <c:minus>
              <c:numRef>
                <c:f>'Active 1'!$D$21:$D$989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  <c:pt idx="80">
                    <c:v>2E-3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8.9999999999999993E-3</c:v>
                  </c:pt>
                  <c:pt idx="84">
                    <c:v>7.0000000000000001E-3</c:v>
                  </c:pt>
                  <c:pt idx="85">
                    <c:v>5.0000000000000001E-3</c:v>
                  </c:pt>
                  <c:pt idx="86">
                    <c:v>5.0000000000000001E-3</c:v>
                  </c:pt>
                  <c:pt idx="87">
                    <c:v>2E-3</c:v>
                  </c:pt>
                  <c:pt idx="88">
                    <c:v>6.0000000000000001E-3</c:v>
                  </c:pt>
                  <c:pt idx="89">
                    <c:v>5.0000000000000001E-3</c:v>
                  </c:pt>
                  <c:pt idx="90">
                    <c:v>8.9999999999999993E-3</c:v>
                  </c:pt>
                  <c:pt idx="91">
                    <c:v>6.0000000000000001E-3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6.0000000000000001E-3</c:v>
                  </c:pt>
                  <c:pt idx="95">
                    <c:v>5.0000000000000001E-3</c:v>
                  </c:pt>
                  <c:pt idx="96">
                    <c:v>0</c:v>
                  </c:pt>
                  <c:pt idx="97">
                    <c:v>3.0000000000000001E-3</c:v>
                  </c:pt>
                  <c:pt idx="98">
                    <c:v>3.0000000000000001E-3</c:v>
                  </c:pt>
                  <c:pt idx="99">
                    <c:v>4.0000000000000001E-3</c:v>
                  </c:pt>
                  <c:pt idx="100">
                    <c:v>0</c:v>
                  </c:pt>
                  <c:pt idx="101">
                    <c:v>1.5E-3</c:v>
                  </c:pt>
                  <c:pt idx="102">
                    <c:v>4.0000000000000002E-4</c:v>
                  </c:pt>
                  <c:pt idx="103">
                    <c:v>4.0000000000000002E-4</c:v>
                  </c:pt>
                  <c:pt idx="104">
                    <c:v>6.9999999999999999E-4</c:v>
                  </c:pt>
                  <c:pt idx="105">
                    <c:v>2.9999999999999997E-4</c:v>
                  </c:pt>
                  <c:pt idx="106">
                    <c:v>1.6999999999999999E-3</c:v>
                  </c:pt>
                  <c:pt idx="1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1'!$I$21:$I$989</c:f>
              <c:numCache>
                <c:formatCode>General</c:formatCode>
                <c:ptCount val="969"/>
                <c:pt idx="0">
                  <c:v>4.1087999998126179E-2</c:v>
                </c:pt>
                <c:pt idx="1">
                  <c:v>4.2727999996714061E-2</c:v>
                </c:pt>
                <c:pt idx="2">
                  <c:v>4.2755999998917105E-2</c:v>
                </c:pt>
                <c:pt idx="3">
                  <c:v>2.6811999996425584E-2</c:v>
                </c:pt>
                <c:pt idx="4">
                  <c:v>5.7839999997668201E-2</c:v>
                </c:pt>
                <c:pt idx="5">
                  <c:v>4.1895999998814659E-2</c:v>
                </c:pt>
                <c:pt idx="6">
                  <c:v>5.4923999996390194E-2</c:v>
                </c:pt>
                <c:pt idx="7">
                  <c:v>3.6063999996258644E-2</c:v>
                </c:pt>
                <c:pt idx="8">
                  <c:v>4.5395999997708714E-2</c:v>
                </c:pt>
                <c:pt idx="9">
                  <c:v>3.2731999996030936E-2</c:v>
                </c:pt>
                <c:pt idx="10">
                  <c:v>4.4019999997544801E-2</c:v>
                </c:pt>
                <c:pt idx="11">
                  <c:v>5.1103999998304062E-2</c:v>
                </c:pt>
                <c:pt idx="12">
                  <c:v>5.0327999997534789E-2</c:v>
                </c:pt>
                <c:pt idx="13">
                  <c:v>3.7579999996523838E-2</c:v>
                </c:pt>
                <c:pt idx="14">
                  <c:v>3.3911999995325459E-2</c:v>
                </c:pt>
                <c:pt idx="15">
                  <c:v>1.1343999998643994E-2</c:v>
                </c:pt>
                <c:pt idx="16">
                  <c:v>2.0023999997647479E-2</c:v>
                </c:pt>
                <c:pt idx="17">
                  <c:v>2.2475999998277985E-2</c:v>
                </c:pt>
                <c:pt idx="18">
                  <c:v>4.0399999961664435E-3</c:v>
                </c:pt>
                <c:pt idx="19">
                  <c:v>1.6468000001623295E-2</c:v>
                </c:pt>
                <c:pt idx="20">
                  <c:v>-4.1200000123353675E-4</c:v>
                </c:pt>
                <c:pt idx="21">
                  <c:v>-7.1600000010221265E-3</c:v>
                </c:pt>
                <c:pt idx="22">
                  <c:v>1.2924000002385583E-2</c:v>
                </c:pt>
                <c:pt idx="23">
                  <c:v>3.2719999944674782E-3</c:v>
                </c:pt>
                <c:pt idx="25">
                  <c:v>-1.7608000001928303E-2</c:v>
                </c:pt>
                <c:pt idx="26">
                  <c:v>-1.2192000001959968E-2</c:v>
                </c:pt>
                <c:pt idx="27">
                  <c:v>-3.2107999999425374E-2</c:v>
                </c:pt>
                <c:pt idx="28">
                  <c:v>-1.9736000002012588E-2</c:v>
                </c:pt>
                <c:pt idx="29">
                  <c:v>-4.5959999988554046E-3</c:v>
                </c:pt>
                <c:pt idx="30">
                  <c:v>-2.5959999984479509E-3</c:v>
                </c:pt>
                <c:pt idx="33">
                  <c:v>-6.25199999922188E-3</c:v>
                </c:pt>
                <c:pt idx="34">
                  <c:v>-1.919999995152466E-4</c:v>
                </c:pt>
                <c:pt idx="35">
                  <c:v>1.4519999967887998E-3</c:v>
                </c:pt>
                <c:pt idx="36">
                  <c:v>-3.8880000000062864E-2</c:v>
                </c:pt>
                <c:pt idx="37">
                  <c:v>-1.7840000000433065E-3</c:v>
                </c:pt>
                <c:pt idx="38">
                  <c:v>2.1559999950113706E-3</c:v>
                </c:pt>
                <c:pt idx="39">
                  <c:v>-3.2840000058058649E-3</c:v>
                </c:pt>
                <c:pt idx="40">
                  <c:v>6.7159999962314032E-3</c:v>
                </c:pt>
                <c:pt idx="41">
                  <c:v>8.0000000161817297E-4</c:v>
                </c:pt>
                <c:pt idx="42">
                  <c:v>3.56399999873247E-3</c:v>
                </c:pt>
                <c:pt idx="43">
                  <c:v>-1.7920000027515925E-3</c:v>
                </c:pt>
                <c:pt idx="44">
                  <c:v>-4.600000029313378E-4</c:v>
                </c:pt>
                <c:pt idx="45">
                  <c:v>5.4000000091036782E-4</c:v>
                </c:pt>
                <c:pt idx="46">
                  <c:v>-1.3731999999436084E-2</c:v>
                </c:pt>
                <c:pt idx="47">
                  <c:v>4.2440000033820979E-3</c:v>
                </c:pt>
                <c:pt idx="48">
                  <c:v>7.327999992412515E-3</c:v>
                </c:pt>
                <c:pt idx="49">
                  <c:v>-3.9439999964088202E-3</c:v>
                </c:pt>
                <c:pt idx="50">
                  <c:v>3.0560000013792887E-3</c:v>
                </c:pt>
                <c:pt idx="51">
                  <c:v>2.9480000011972152E-3</c:v>
                </c:pt>
                <c:pt idx="52">
                  <c:v>-9.6800000756047666E-4</c:v>
                </c:pt>
                <c:pt idx="53">
                  <c:v>3.199999628122896E-5</c:v>
                </c:pt>
                <c:pt idx="54">
                  <c:v>-2.1120000019436702E-3</c:v>
                </c:pt>
                <c:pt idx="55">
                  <c:v>-9.0800000180024654E-4</c:v>
                </c:pt>
                <c:pt idx="56">
                  <c:v>-1.8240000063087791E-3</c:v>
                </c:pt>
                <c:pt idx="57">
                  <c:v>-2.2880000033183023E-3</c:v>
                </c:pt>
                <c:pt idx="58">
                  <c:v>-1.1204000002180692E-2</c:v>
                </c:pt>
                <c:pt idx="59">
                  <c:v>-2.0399999630171806E-4</c:v>
                </c:pt>
                <c:pt idx="60">
                  <c:v>8.7999999959720299E-4</c:v>
                </c:pt>
                <c:pt idx="61">
                  <c:v>1.2960000021848828E-3</c:v>
                </c:pt>
                <c:pt idx="62">
                  <c:v>-3.9400000023306347E-3</c:v>
                </c:pt>
                <c:pt idx="63">
                  <c:v>9.9999999656574801E-4</c:v>
                </c:pt>
                <c:pt idx="64">
                  <c:v>5.5599999977857806E-3</c:v>
                </c:pt>
                <c:pt idx="65">
                  <c:v>8.5959999996703118E-3</c:v>
                </c:pt>
                <c:pt idx="71">
                  <c:v>-1.0079999992740341E-3</c:v>
                </c:pt>
                <c:pt idx="72">
                  <c:v>-1.3639999961014837E-3</c:v>
                </c:pt>
                <c:pt idx="73">
                  <c:v>3.6360000012791716E-3</c:v>
                </c:pt>
                <c:pt idx="74">
                  <c:v>5.6120000008377247E-3</c:v>
                </c:pt>
                <c:pt idx="75">
                  <c:v>9.8759999964386225E-3</c:v>
                </c:pt>
                <c:pt idx="76">
                  <c:v>1.1875999996846076E-2</c:v>
                </c:pt>
                <c:pt idx="78">
                  <c:v>1.8292000000656117E-2</c:v>
                </c:pt>
                <c:pt idx="79">
                  <c:v>6.936000005225651E-3</c:v>
                </c:pt>
                <c:pt idx="80">
                  <c:v>2.0351999999547843E-2</c:v>
                </c:pt>
                <c:pt idx="81">
                  <c:v>2.9995999997481704E-2</c:v>
                </c:pt>
                <c:pt idx="82">
                  <c:v>2.7079999999841675E-2</c:v>
                </c:pt>
                <c:pt idx="83">
                  <c:v>1.716399999713758E-2</c:v>
                </c:pt>
                <c:pt idx="84">
                  <c:v>1.905599999736296E-2</c:v>
                </c:pt>
                <c:pt idx="85">
                  <c:v>2.4140000001352746E-2</c:v>
                </c:pt>
                <c:pt idx="86">
                  <c:v>2.2224000000278465E-2</c:v>
                </c:pt>
                <c:pt idx="87">
                  <c:v>1.4080000000831205E-2</c:v>
                </c:pt>
                <c:pt idx="88">
                  <c:v>3.211600000213366E-2</c:v>
                </c:pt>
                <c:pt idx="89">
                  <c:v>3.6879999999655411E-2</c:v>
                </c:pt>
                <c:pt idx="90">
                  <c:v>2.7132000002893619E-2</c:v>
                </c:pt>
                <c:pt idx="91">
                  <c:v>4.083600000012666E-2</c:v>
                </c:pt>
                <c:pt idx="92">
                  <c:v>4.5728000004601199E-2</c:v>
                </c:pt>
                <c:pt idx="93">
                  <c:v>4.7728000005008653E-2</c:v>
                </c:pt>
                <c:pt idx="94">
                  <c:v>4.0371999995841179E-2</c:v>
                </c:pt>
                <c:pt idx="95">
                  <c:v>5.2455999997619074E-2</c:v>
                </c:pt>
                <c:pt idx="96">
                  <c:v>5.8484000001044478E-2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47-41C3-B76B-8B3E80227A6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plus>
            <c:minus>
              <c:numRef>
                <c:f>'Active 1'!$D$21:$D$42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1'!$J$21:$J$989</c:f>
              <c:numCache>
                <c:formatCode>General</c:formatCode>
                <c:ptCount val="969"/>
                <c:pt idx="66">
                  <c:v>4.6799999981885776E-3</c:v>
                </c:pt>
                <c:pt idx="67">
                  <c:v>7.6800000024377368E-3</c:v>
                </c:pt>
                <c:pt idx="68">
                  <c:v>7.6800000024377368E-3</c:v>
                </c:pt>
                <c:pt idx="69">
                  <c:v>8.6799999990034848E-3</c:v>
                </c:pt>
                <c:pt idx="70">
                  <c:v>1.0679999999410938E-2</c:v>
                </c:pt>
                <c:pt idx="101">
                  <c:v>7.0912000002863351E-2</c:v>
                </c:pt>
                <c:pt idx="104">
                  <c:v>7.2840000000724103E-2</c:v>
                </c:pt>
                <c:pt idx="105">
                  <c:v>7.7456000006350223E-2</c:v>
                </c:pt>
                <c:pt idx="106">
                  <c:v>7.7339999996183906E-2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47-41C3-B76B-8B3E80227A6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1'!$K$21:$K$989</c:f>
              <c:numCache>
                <c:formatCode>General</c:formatCode>
                <c:ptCount val="969"/>
                <c:pt idx="98">
                  <c:v>6.0604000005696435E-2</c:v>
                </c:pt>
                <c:pt idx="99">
                  <c:v>5.8332000000518747E-2</c:v>
                </c:pt>
                <c:pt idx="102">
                  <c:v>7.8070000003208406E-2</c:v>
                </c:pt>
                <c:pt idx="103">
                  <c:v>7.1387999996659346E-2</c:v>
                </c:pt>
                <c:pt idx="107">
                  <c:v>7.6928000002226327E-2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47-41C3-B76B-8B3E80227A6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47-41C3-B76B-8B3E80227A6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47-41C3-B76B-8B3E80227A6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47-41C3-B76B-8B3E80227A6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1'!$O$21:$O$989</c:f>
              <c:numCache>
                <c:formatCode>General</c:formatCode>
                <c:ptCount val="969"/>
                <c:pt idx="0">
                  <c:v>-0.12809999821220297</c:v>
                </c:pt>
                <c:pt idx="1">
                  <c:v>-0.12582814112688245</c:v>
                </c:pt>
                <c:pt idx="2">
                  <c:v>-0.12581066530314922</c:v>
                </c:pt>
                <c:pt idx="3">
                  <c:v>-0.12577571365568274</c:v>
                </c:pt>
                <c:pt idx="4">
                  <c:v>-0.1257582378319495</c:v>
                </c:pt>
                <c:pt idx="5">
                  <c:v>-0.12572328618448303</c:v>
                </c:pt>
                <c:pt idx="6">
                  <c:v>-0.12570581036074979</c:v>
                </c:pt>
                <c:pt idx="7">
                  <c:v>-0.12561843124208363</c:v>
                </c:pt>
                <c:pt idx="8">
                  <c:v>-0.12353880821782869</c:v>
                </c:pt>
                <c:pt idx="9">
                  <c:v>-0.12332909833302987</c:v>
                </c:pt>
                <c:pt idx="10">
                  <c:v>-0.12252521044130106</c:v>
                </c:pt>
                <c:pt idx="11">
                  <c:v>-0.12247278297010135</c:v>
                </c:pt>
                <c:pt idx="12">
                  <c:v>-0.12233297638023546</c:v>
                </c:pt>
                <c:pt idx="13">
                  <c:v>-0.12217569396663636</c:v>
                </c:pt>
                <c:pt idx="14">
                  <c:v>-0.12009607094238141</c:v>
                </c:pt>
                <c:pt idx="15">
                  <c:v>-0.11233680520482511</c:v>
                </c:pt>
                <c:pt idx="16">
                  <c:v>-0.1069192998475223</c:v>
                </c:pt>
                <c:pt idx="17">
                  <c:v>-0.10414064387393794</c:v>
                </c:pt>
                <c:pt idx="18">
                  <c:v>-0.10129208460542066</c:v>
                </c:pt>
                <c:pt idx="19">
                  <c:v>-9.1662905728408225E-2</c:v>
                </c:pt>
                <c:pt idx="20">
                  <c:v>-9.096387277907883E-2</c:v>
                </c:pt>
                <c:pt idx="21">
                  <c:v>-9.0806590365479722E-2</c:v>
                </c:pt>
                <c:pt idx="22">
                  <c:v>-9.075416289428001E-2</c:v>
                </c:pt>
                <c:pt idx="23">
                  <c:v>-8.7416280561232157E-2</c:v>
                </c:pt>
                <c:pt idx="24">
                  <c:v>-8.2453146620993428E-2</c:v>
                </c:pt>
                <c:pt idx="25">
                  <c:v>-8.2348291678594032E-2</c:v>
                </c:pt>
                <c:pt idx="26">
                  <c:v>-8.0216241183139372E-2</c:v>
                </c:pt>
                <c:pt idx="27">
                  <c:v>-8.016381371193966E-2</c:v>
                </c:pt>
                <c:pt idx="28">
                  <c:v>-7.9307498349011157E-2</c:v>
                </c:pt>
                <c:pt idx="29">
                  <c:v>-5.7375339563801357E-2</c:v>
                </c:pt>
                <c:pt idx="30">
                  <c:v>-5.7375339563801357E-2</c:v>
                </c:pt>
                <c:pt idx="75">
                  <c:v>1.9063913445368078E-2</c:v>
                </c:pt>
                <c:pt idx="76">
                  <c:v>1.9063913445368078E-2</c:v>
                </c:pt>
                <c:pt idx="77">
                  <c:v>2.1134798557756407E-2</c:v>
                </c:pt>
                <c:pt idx="78">
                  <c:v>2.1195963940822737E-2</c:v>
                </c:pt>
                <c:pt idx="79">
                  <c:v>2.159790788668714E-2</c:v>
                </c:pt>
                <c:pt idx="80">
                  <c:v>2.37299583821418E-2</c:v>
                </c:pt>
                <c:pt idx="81">
                  <c:v>2.4131902328006202E-2</c:v>
                </c:pt>
                <c:pt idx="82">
                  <c:v>2.41843297992059E-2</c:v>
                </c:pt>
                <c:pt idx="83">
                  <c:v>2.4236757270405612E-2</c:v>
                </c:pt>
                <c:pt idx="84">
                  <c:v>2.6665896769325265E-2</c:v>
                </c:pt>
                <c:pt idx="85">
                  <c:v>2.6718324240524963E-2</c:v>
                </c:pt>
                <c:pt idx="86">
                  <c:v>2.6770751711724661E-2</c:v>
                </c:pt>
                <c:pt idx="87">
                  <c:v>2.855328573251463E-2</c:v>
                </c:pt>
                <c:pt idx="88">
                  <c:v>2.9199891210644313E-2</c:v>
                </c:pt>
                <c:pt idx="89">
                  <c:v>3.466982403914684E-2</c:v>
                </c:pt>
                <c:pt idx="90">
                  <c:v>3.4827106452745948E-2</c:v>
                </c:pt>
                <c:pt idx="91">
                  <c:v>3.7763044839929413E-2</c:v>
                </c:pt>
                <c:pt idx="92">
                  <c:v>4.0192184338849066E-2</c:v>
                </c:pt>
                <c:pt idx="93">
                  <c:v>4.0192184338849066E-2</c:v>
                </c:pt>
                <c:pt idx="94">
                  <c:v>4.0594128284713468E-2</c:v>
                </c:pt>
                <c:pt idx="95">
                  <c:v>4.064655575591318E-2</c:v>
                </c:pt>
                <c:pt idx="96">
                  <c:v>5.3770899379572579E-2</c:v>
                </c:pt>
                <c:pt idx="97">
                  <c:v>5.5483530105429599E-2</c:v>
                </c:pt>
                <c:pt idx="98">
                  <c:v>5.8838888262210703E-2</c:v>
                </c:pt>
                <c:pt idx="99">
                  <c:v>5.9293259679274804E-2</c:v>
                </c:pt>
                <c:pt idx="100">
                  <c:v>6.4789406243377187E-2</c:v>
                </c:pt>
                <c:pt idx="101">
                  <c:v>6.6895243003231991E-2</c:v>
                </c:pt>
                <c:pt idx="102">
                  <c:v>6.704378750496448E-2</c:v>
                </c:pt>
                <c:pt idx="103">
                  <c:v>6.7192332006696984E-2</c:v>
                </c:pt>
                <c:pt idx="104">
                  <c:v>6.7349614420296092E-2</c:v>
                </c:pt>
                <c:pt idx="105">
                  <c:v>7.5598203222382962E-2</c:v>
                </c:pt>
                <c:pt idx="106">
                  <c:v>7.5650630693582674E-2</c:v>
                </c:pt>
                <c:pt idx="107">
                  <c:v>7.820210095863496E-2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47-41C3-B76B-8B3E80227A68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1'!$U$21:$U$989</c:f>
              <c:numCache>
                <c:formatCode>General</c:formatCode>
                <c:ptCount val="969"/>
                <c:pt idx="24">
                  <c:v>-0.24577599999611266</c:v>
                </c:pt>
                <c:pt idx="32">
                  <c:v>-0.42149000000063097</c:v>
                </c:pt>
                <c:pt idx="77">
                  <c:v>0.22569400000065798</c:v>
                </c:pt>
                <c:pt idx="97">
                  <c:v>0.22622799999953713</c:v>
                </c:pt>
                <c:pt idx="100">
                  <c:v>-0.56335200000467012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47-41C3-B76B-8B3E80227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709168"/>
        <c:axId val="1"/>
      </c:scatterChart>
      <c:valAx>
        <c:axId val="705709168"/>
        <c:scaling>
          <c:orientation val="minMax"/>
          <c:max val="8000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160932053911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46945337620578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709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06447747086277"/>
          <c:y val="0.9204921861831491"/>
          <c:w val="0.7443734967212699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GL Her - O-C Diagr.</a:t>
            </a:r>
          </a:p>
        </c:rich>
      </c:tx>
      <c:layout>
        <c:manualLayout>
          <c:xMode val="edge"/>
          <c:yMode val="edge"/>
          <c:x val="0.3804173354735152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4686998394862"/>
          <c:y val="0.14634168126798494"/>
          <c:w val="0.812199036918138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1'!$H$21:$H$989</c:f>
              <c:numCache>
                <c:formatCode>General</c:formatCode>
                <c:ptCount val="969"/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9A-4C90-AD59-3742D75D044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  <c:pt idx="80">
                    <c:v>2E-3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8.9999999999999993E-3</c:v>
                  </c:pt>
                  <c:pt idx="84">
                    <c:v>7.0000000000000001E-3</c:v>
                  </c:pt>
                  <c:pt idx="85">
                    <c:v>5.0000000000000001E-3</c:v>
                  </c:pt>
                  <c:pt idx="86">
                    <c:v>5.0000000000000001E-3</c:v>
                  </c:pt>
                  <c:pt idx="87">
                    <c:v>2E-3</c:v>
                  </c:pt>
                  <c:pt idx="88">
                    <c:v>6.0000000000000001E-3</c:v>
                  </c:pt>
                  <c:pt idx="89">
                    <c:v>5.0000000000000001E-3</c:v>
                  </c:pt>
                  <c:pt idx="90">
                    <c:v>8.9999999999999993E-3</c:v>
                  </c:pt>
                  <c:pt idx="91">
                    <c:v>6.0000000000000001E-3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6.0000000000000001E-3</c:v>
                  </c:pt>
                  <c:pt idx="95">
                    <c:v>5.0000000000000001E-3</c:v>
                  </c:pt>
                  <c:pt idx="96">
                    <c:v>0</c:v>
                  </c:pt>
                  <c:pt idx="97">
                    <c:v>3.0000000000000001E-3</c:v>
                  </c:pt>
                  <c:pt idx="98">
                    <c:v>3.0000000000000001E-3</c:v>
                  </c:pt>
                  <c:pt idx="99">
                    <c:v>4.0000000000000001E-3</c:v>
                  </c:pt>
                  <c:pt idx="100">
                    <c:v>0</c:v>
                  </c:pt>
                  <c:pt idx="101">
                    <c:v>1.5E-3</c:v>
                  </c:pt>
                  <c:pt idx="102">
                    <c:v>4.0000000000000002E-4</c:v>
                  </c:pt>
                  <c:pt idx="103">
                    <c:v>4.0000000000000002E-4</c:v>
                  </c:pt>
                  <c:pt idx="104">
                    <c:v>6.9999999999999999E-4</c:v>
                  </c:pt>
                  <c:pt idx="105">
                    <c:v>2.9999999999999997E-4</c:v>
                  </c:pt>
                  <c:pt idx="106">
                    <c:v>1.6999999999999999E-3</c:v>
                  </c:pt>
                  <c:pt idx="107">
                    <c:v>2.0000000000000001E-4</c:v>
                  </c:pt>
                </c:numCache>
              </c:numRef>
            </c:plus>
            <c:minus>
              <c:numRef>
                <c:f>'Active 1'!$D$21:$D$989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  <c:pt idx="80">
                    <c:v>2E-3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8.9999999999999993E-3</c:v>
                  </c:pt>
                  <c:pt idx="84">
                    <c:v>7.0000000000000001E-3</c:v>
                  </c:pt>
                  <c:pt idx="85">
                    <c:v>5.0000000000000001E-3</c:v>
                  </c:pt>
                  <c:pt idx="86">
                    <c:v>5.0000000000000001E-3</c:v>
                  </c:pt>
                  <c:pt idx="87">
                    <c:v>2E-3</c:v>
                  </c:pt>
                  <c:pt idx="88">
                    <c:v>6.0000000000000001E-3</c:v>
                  </c:pt>
                  <c:pt idx="89">
                    <c:v>5.0000000000000001E-3</c:v>
                  </c:pt>
                  <c:pt idx="90">
                    <c:v>8.9999999999999993E-3</c:v>
                  </c:pt>
                  <c:pt idx="91">
                    <c:v>6.0000000000000001E-3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6.0000000000000001E-3</c:v>
                  </c:pt>
                  <c:pt idx="95">
                    <c:v>5.0000000000000001E-3</c:v>
                  </c:pt>
                  <c:pt idx="96">
                    <c:v>0</c:v>
                  </c:pt>
                  <c:pt idx="97">
                    <c:v>3.0000000000000001E-3</c:v>
                  </c:pt>
                  <c:pt idx="98">
                    <c:v>3.0000000000000001E-3</c:v>
                  </c:pt>
                  <c:pt idx="99">
                    <c:v>4.0000000000000001E-3</c:v>
                  </c:pt>
                  <c:pt idx="100">
                    <c:v>0</c:v>
                  </c:pt>
                  <c:pt idx="101">
                    <c:v>1.5E-3</c:v>
                  </c:pt>
                  <c:pt idx="102">
                    <c:v>4.0000000000000002E-4</c:v>
                  </c:pt>
                  <c:pt idx="103">
                    <c:v>4.0000000000000002E-4</c:v>
                  </c:pt>
                  <c:pt idx="104">
                    <c:v>6.9999999999999999E-4</c:v>
                  </c:pt>
                  <c:pt idx="105">
                    <c:v>2.9999999999999997E-4</c:v>
                  </c:pt>
                  <c:pt idx="106">
                    <c:v>1.6999999999999999E-3</c:v>
                  </c:pt>
                  <c:pt idx="1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1'!$I$21:$I$989</c:f>
              <c:numCache>
                <c:formatCode>General</c:formatCode>
                <c:ptCount val="969"/>
                <c:pt idx="0">
                  <c:v>4.1087999998126179E-2</c:v>
                </c:pt>
                <c:pt idx="1">
                  <c:v>4.2727999996714061E-2</c:v>
                </c:pt>
                <c:pt idx="2">
                  <c:v>4.2755999998917105E-2</c:v>
                </c:pt>
                <c:pt idx="3">
                  <c:v>2.6811999996425584E-2</c:v>
                </c:pt>
                <c:pt idx="4">
                  <c:v>5.7839999997668201E-2</c:v>
                </c:pt>
                <c:pt idx="5">
                  <c:v>4.1895999998814659E-2</c:v>
                </c:pt>
                <c:pt idx="6">
                  <c:v>5.4923999996390194E-2</c:v>
                </c:pt>
                <c:pt idx="7">
                  <c:v>3.6063999996258644E-2</c:v>
                </c:pt>
                <c:pt idx="8">
                  <c:v>4.5395999997708714E-2</c:v>
                </c:pt>
                <c:pt idx="9">
                  <c:v>3.2731999996030936E-2</c:v>
                </c:pt>
                <c:pt idx="10">
                  <c:v>4.4019999997544801E-2</c:v>
                </c:pt>
                <c:pt idx="11">
                  <c:v>5.1103999998304062E-2</c:v>
                </c:pt>
                <c:pt idx="12">
                  <c:v>5.0327999997534789E-2</c:v>
                </c:pt>
                <c:pt idx="13">
                  <c:v>3.7579999996523838E-2</c:v>
                </c:pt>
                <c:pt idx="14">
                  <c:v>3.3911999995325459E-2</c:v>
                </c:pt>
                <c:pt idx="15">
                  <c:v>1.1343999998643994E-2</c:v>
                </c:pt>
                <c:pt idx="16">
                  <c:v>2.0023999997647479E-2</c:v>
                </c:pt>
                <c:pt idx="17">
                  <c:v>2.2475999998277985E-2</c:v>
                </c:pt>
                <c:pt idx="18">
                  <c:v>4.0399999961664435E-3</c:v>
                </c:pt>
                <c:pt idx="19">
                  <c:v>1.6468000001623295E-2</c:v>
                </c:pt>
                <c:pt idx="20">
                  <c:v>-4.1200000123353675E-4</c:v>
                </c:pt>
                <c:pt idx="21">
                  <c:v>-7.1600000010221265E-3</c:v>
                </c:pt>
                <c:pt idx="22">
                  <c:v>1.2924000002385583E-2</c:v>
                </c:pt>
                <c:pt idx="23">
                  <c:v>3.2719999944674782E-3</c:v>
                </c:pt>
                <c:pt idx="25">
                  <c:v>-1.7608000001928303E-2</c:v>
                </c:pt>
                <c:pt idx="26">
                  <c:v>-1.2192000001959968E-2</c:v>
                </c:pt>
                <c:pt idx="27">
                  <c:v>-3.2107999999425374E-2</c:v>
                </c:pt>
                <c:pt idx="28">
                  <c:v>-1.9736000002012588E-2</c:v>
                </c:pt>
                <c:pt idx="29">
                  <c:v>-4.5959999988554046E-3</c:v>
                </c:pt>
                <c:pt idx="30">
                  <c:v>-2.5959999984479509E-3</c:v>
                </c:pt>
                <c:pt idx="33">
                  <c:v>-6.25199999922188E-3</c:v>
                </c:pt>
                <c:pt idx="34">
                  <c:v>-1.919999995152466E-4</c:v>
                </c:pt>
                <c:pt idx="35">
                  <c:v>1.4519999967887998E-3</c:v>
                </c:pt>
                <c:pt idx="36">
                  <c:v>-3.8880000000062864E-2</c:v>
                </c:pt>
                <c:pt idx="37">
                  <c:v>-1.7840000000433065E-3</c:v>
                </c:pt>
                <c:pt idx="38">
                  <c:v>2.1559999950113706E-3</c:v>
                </c:pt>
                <c:pt idx="39">
                  <c:v>-3.2840000058058649E-3</c:v>
                </c:pt>
                <c:pt idx="40">
                  <c:v>6.7159999962314032E-3</c:v>
                </c:pt>
                <c:pt idx="41">
                  <c:v>8.0000000161817297E-4</c:v>
                </c:pt>
                <c:pt idx="42">
                  <c:v>3.56399999873247E-3</c:v>
                </c:pt>
                <c:pt idx="43">
                  <c:v>-1.7920000027515925E-3</c:v>
                </c:pt>
                <c:pt idx="44">
                  <c:v>-4.600000029313378E-4</c:v>
                </c:pt>
                <c:pt idx="45">
                  <c:v>5.4000000091036782E-4</c:v>
                </c:pt>
                <c:pt idx="46">
                  <c:v>-1.3731999999436084E-2</c:v>
                </c:pt>
                <c:pt idx="47">
                  <c:v>4.2440000033820979E-3</c:v>
                </c:pt>
                <c:pt idx="48">
                  <c:v>7.327999992412515E-3</c:v>
                </c:pt>
                <c:pt idx="49">
                  <c:v>-3.9439999964088202E-3</c:v>
                </c:pt>
                <c:pt idx="50">
                  <c:v>3.0560000013792887E-3</c:v>
                </c:pt>
                <c:pt idx="51">
                  <c:v>2.9480000011972152E-3</c:v>
                </c:pt>
                <c:pt idx="52">
                  <c:v>-9.6800000756047666E-4</c:v>
                </c:pt>
                <c:pt idx="53">
                  <c:v>3.199999628122896E-5</c:v>
                </c:pt>
                <c:pt idx="54">
                  <c:v>-2.1120000019436702E-3</c:v>
                </c:pt>
                <c:pt idx="55">
                  <c:v>-9.0800000180024654E-4</c:v>
                </c:pt>
                <c:pt idx="56">
                  <c:v>-1.8240000063087791E-3</c:v>
                </c:pt>
                <c:pt idx="57">
                  <c:v>-2.2880000033183023E-3</c:v>
                </c:pt>
                <c:pt idx="58">
                  <c:v>-1.1204000002180692E-2</c:v>
                </c:pt>
                <c:pt idx="59">
                  <c:v>-2.0399999630171806E-4</c:v>
                </c:pt>
                <c:pt idx="60">
                  <c:v>8.7999999959720299E-4</c:v>
                </c:pt>
                <c:pt idx="61">
                  <c:v>1.2960000021848828E-3</c:v>
                </c:pt>
                <c:pt idx="62">
                  <c:v>-3.9400000023306347E-3</c:v>
                </c:pt>
                <c:pt idx="63">
                  <c:v>9.9999999656574801E-4</c:v>
                </c:pt>
                <c:pt idx="64">
                  <c:v>5.5599999977857806E-3</c:v>
                </c:pt>
                <c:pt idx="65">
                  <c:v>8.5959999996703118E-3</c:v>
                </c:pt>
                <c:pt idx="71">
                  <c:v>-1.0079999992740341E-3</c:v>
                </c:pt>
                <c:pt idx="72">
                  <c:v>-1.3639999961014837E-3</c:v>
                </c:pt>
                <c:pt idx="73">
                  <c:v>3.6360000012791716E-3</c:v>
                </c:pt>
                <c:pt idx="74">
                  <c:v>5.6120000008377247E-3</c:v>
                </c:pt>
                <c:pt idx="75">
                  <c:v>9.8759999964386225E-3</c:v>
                </c:pt>
                <c:pt idx="76">
                  <c:v>1.1875999996846076E-2</c:v>
                </c:pt>
                <c:pt idx="78">
                  <c:v>1.8292000000656117E-2</c:v>
                </c:pt>
                <c:pt idx="79">
                  <c:v>6.936000005225651E-3</c:v>
                </c:pt>
                <c:pt idx="80">
                  <c:v>2.0351999999547843E-2</c:v>
                </c:pt>
                <c:pt idx="81">
                  <c:v>2.9995999997481704E-2</c:v>
                </c:pt>
                <c:pt idx="82">
                  <c:v>2.7079999999841675E-2</c:v>
                </c:pt>
                <c:pt idx="83">
                  <c:v>1.716399999713758E-2</c:v>
                </c:pt>
                <c:pt idx="84">
                  <c:v>1.905599999736296E-2</c:v>
                </c:pt>
                <c:pt idx="85">
                  <c:v>2.4140000001352746E-2</c:v>
                </c:pt>
                <c:pt idx="86">
                  <c:v>2.2224000000278465E-2</c:v>
                </c:pt>
                <c:pt idx="87">
                  <c:v>1.4080000000831205E-2</c:v>
                </c:pt>
                <c:pt idx="88">
                  <c:v>3.211600000213366E-2</c:v>
                </c:pt>
                <c:pt idx="89">
                  <c:v>3.6879999999655411E-2</c:v>
                </c:pt>
                <c:pt idx="90">
                  <c:v>2.7132000002893619E-2</c:v>
                </c:pt>
                <c:pt idx="91">
                  <c:v>4.083600000012666E-2</c:v>
                </c:pt>
                <c:pt idx="92">
                  <c:v>4.5728000004601199E-2</c:v>
                </c:pt>
                <c:pt idx="93">
                  <c:v>4.7728000005008653E-2</c:v>
                </c:pt>
                <c:pt idx="94">
                  <c:v>4.0371999995841179E-2</c:v>
                </c:pt>
                <c:pt idx="95">
                  <c:v>5.2455999997619074E-2</c:v>
                </c:pt>
                <c:pt idx="96">
                  <c:v>5.8484000001044478E-2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9A-4C90-AD59-3742D75D044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plus>
            <c:minus>
              <c:numRef>
                <c:f>'Active 1'!$D$21:$D$42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1'!$J$21:$J$989</c:f>
              <c:numCache>
                <c:formatCode>General</c:formatCode>
                <c:ptCount val="969"/>
                <c:pt idx="66">
                  <c:v>4.6799999981885776E-3</c:v>
                </c:pt>
                <c:pt idx="67">
                  <c:v>7.6800000024377368E-3</c:v>
                </c:pt>
                <c:pt idx="68">
                  <c:v>7.6800000024377368E-3</c:v>
                </c:pt>
                <c:pt idx="69">
                  <c:v>8.6799999990034848E-3</c:v>
                </c:pt>
                <c:pt idx="70">
                  <c:v>1.0679999999410938E-2</c:v>
                </c:pt>
                <c:pt idx="101">
                  <c:v>7.0912000002863351E-2</c:v>
                </c:pt>
                <c:pt idx="104">
                  <c:v>7.2840000000724103E-2</c:v>
                </c:pt>
                <c:pt idx="105">
                  <c:v>7.7456000006350223E-2</c:v>
                </c:pt>
                <c:pt idx="106">
                  <c:v>7.7339999996183906E-2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9A-4C90-AD59-3742D75D044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1'!$K$21:$K$989</c:f>
              <c:numCache>
                <c:formatCode>General</c:formatCode>
                <c:ptCount val="969"/>
                <c:pt idx="98">
                  <c:v>6.0604000005696435E-2</c:v>
                </c:pt>
                <c:pt idx="99">
                  <c:v>5.8332000000518747E-2</c:v>
                </c:pt>
                <c:pt idx="102">
                  <c:v>7.8070000003208406E-2</c:v>
                </c:pt>
                <c:pt idx="103">
                  <c:v>7.1387999996659346E-2</c:v>
                </c:pt>
                <c:pt idx="107">
                  <c:v>7.6928000002226327E-2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9A-4C90-AD59-3742D75D044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9A-4C90-AD59-3742D75D044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9A-4C90-AD59-3742D75D044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9A-4C90-AD59-3742D75D044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1'!$O$21:$O$989</c:f>
              <c:numCache>
                <c:formatCode>General</c:formatCode>
                <c:ptCount val="969"/>
                <c:pt idx="0">
                  <c:v>-0.12809999821220297</c:v>
                </c:pt>
                <c:pt idx="1">
                  <c:v>-0.12582814112688245</c:v>
                </c:pt>
                <c:pt idx="2">
                  <c:v>-0.12581066530314922</c:v>
                </c:pt>
                <c:pt idx="3">
                  <c:v>-0.12577571365568274</c:v>
                </c:pt>
                <c:pt idx="4">
                  <c:v>-0.1257582378319495</c:v>
                </c:pt>
                <c:pt idx="5">
                  <c:v>-0.12572328618448303</c:v>
                </c:pt>
                <c:pt idx="6">
                  <c:v>-0.12570581036074979</c:v>
                </c:pt>
                <c:pt idx="7">
                  <c:v>-0.12561843124208363</c:v>
                </c:pt>
                <c:pt idx="8">
                  <c:v>-0.12353880821782869</c:v>
                </c:pt>
                <c:pt idx="9">
                  <c:v>-0.12332909833302987</c:v>
                </c:pt>
                <c:pt idx="10">
                  <c:v>-0.12252521044130106</c:v>
                </c:pt>
                <c:pt idx="11">
                  <c:v>-0.12247278297010135</c:v>
                </c:pt>
                <c:pt idx="12">
                  <c:v>-0.12233297638023546</c:v>
                </c:pt>
                <c:pt idx="13">
                  <c:v>-0.12217569396663636</c:v>
                </c:pt>
                <c:pt idx="14">
                  <c:v>-0.12009607094238141</c:v>
                </c:pt>
                <c:pt idx="15">
                  <c:v>-0.11233680520482511</c:v>
                </c:pt>
                <c:pt idx="16">
                  <c:v>-0.1069192998475223</c:v>
                </c:pt>
                <c:pt idx="17">
                  <c:v>-0.10414064387393794</c:v>
                </c:pt>
                <c:pt idx="18">
                  <c:v>-0.10129208460542066</c:v>
                </c:pt>
                <c:pt idx="19">
                  <c:v>-9.1662905728408225E-2</c:v>
                </c:pt>
                <c:pt idx="20">
                  <c:v>-9.096387277907883E-2</c:v>
                </c:pt>
                <c:pt idx="21">
                  <c:v>-9.0806590365479722E-2</c:v>
                </c:pt>
                <c:pt idx="22">
                  <c:v>-9.075416289428001E-2</c:v>
                </c:pt>
                <c:pt idx="23">
                  <c:v>-8.7416280561232157E-2</c:v>
                </c:pt>
                <c:pt idx="24">
                  <c:v>-8.2453146620993428E-2</c:v>
                </c:pt>
                <c:pt idx="25">
                  <c:v>-8.2348291678594032E-2</c:v>
                </c:pt>
                <c:pt idx="26">
                  <c:v>-8.0216241183139372E-2</c:v>
                </c:pt>
                <c:pt idx="27">
                  <c:v>-8.016381371193966E-2</c:v>
                </c:pt>
                <c:pt idx="28">
                  <c:v>-7.9307498349011157E-2</c:v>
                </c:pt>
                <c:pt idx="29">
                  <c:v>-5.7375339563801357E-2</c:v>
                </c:pt>
                <c:pt idx="30">
                  <c:v>-5.7375339563801357E-2</c:v>
                </c:pt>
                <c:pt idx="75">
                  <c:v>1.9063913445368078E-2</c:v>
                </c:pt>
                <c:pt idx="76">
                  <c:v>1.9063913445368078E-2</c:v>
                </c:pt>
                <c:pt idx="77">
                  <c:v>2.1134798557756407E-2</c:v>
                </c:pt>
                <c:pt idx="78">
                  <c:v>2.1195963940822737E-2</c:v>
                </c:pt>
                <c:pt idx="79">
                  <c:v>2.159790788668714E-2</c:v>
                </c:pt>
                <c:pt idx="80">
                  <c:v>2.37299583821418E-2</c:v>
                </c:pt>
                <c:pt idx="81">
                  <c:v>2.4131902328006202E-2</c:v>
                </c:pt>
                <c:pt idx="82">
                  <c:v>2.41843297992059E-2</c:v>
                </c:pt>
                <c:pt idx="83">
                  <c:v>2.4236757270405612E-2</c:v>
                </c:pt>
                <c:pt idx="84">
                  <c:v>2.6665896769325265E-2</c:v>
                </c:pt>
                <c:pt idx="85">
                  <c:v>2.6718324240524963E-2</c:v>
                </c:pt>
                <c:pt idx="86">
                  <c:v>2.6770751711724661E-2</c:v>
                </c:pt>
                <c:pt idx="87">
                  <c:v>2.855328573251463E-2</c:v>
                </c:pt>
                <c:pt idx="88">
                  <c:v>2.9199891210644313E-2</c:v>
                </c:pt>
                <c:pt idx="89">
                  <c:v>3.466982403914684E-2</c:v>
                </c:pt>
                <c:pt idx="90">
                  <c:v>3.4827106452745948E-2</c:v>
                </c:pt>
                <c:pt idx="91">
                  <c:v>3.7763044839929413E-2</c:v>
                </c:pt>
                <c:pt idx="92">
                  <c:v>4.0192184338849066E-2</c:v>
                </c:pt>
                <c:pt idx="93">
                  <c:v>4.0192184338849066E-2</c:v>
                </c:pt>
                <c:pt idx="94">
                  <c:v>4.0594128284713468E-2</c:v>
                </c:pt>
                <c:pt idx="95">
                  <c:v>4.064655575591318E-2</c:v>
                </c:pt>
                <c:pt idx="96">
                  <c:v>5.3770899379572579E-2</c:v>
                </c:pt>
                <c:pt idx="97">
                  <c:v>5.5483530105429599E-2</c:v>
                </c:pt>
                <c:pt idx="98">
                  <c:v>5.8838888262210703E-2</c:v>
                </c:pt>
                <c:pt idx="99">
                  <c:v>5.9293259679274804E-2</c:v>
                </c:pt>
                <c:pt idx="100">
                  <c:v>6.4789406243377187E-2</c:v>
                </c:pt>
                <c:pt idx="101">
                  <c:v>6.6895243003231991E-2</c:v>
                </c:pt>
                <c:pt idx="102">
                  <c:v>6.704378750496448E-2</c:v>
                </c:pt>
                <c:pt idx="103">
                  <c:v>6.7192332006696984E-2</c:v>
                </c:pt>
                <c:pt idx="104">
                  <c:v>6.7349614420296092E-2</c:v>
                </c:pt>
                <c:pt idx="105">
                  <c:v>7.5598203222382962E-2</c:v>
                </c:pt>
                <c:pt idx="106">
                  <c:v>7.5650630693582674E-2</c:v>
                </c:pt>
                <c:pt idx="107">
                  <c:v>7.820210095863496E-2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9A-4C90-AD59-3742D75D044E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1'!$U$21:$U$989</c:f>
              <c:numCache>
                <c:formatCode>General</c:formatCode>
                <c:ptCount val="969"/>
                <c:pt idx="24">
                  <c:v>-0.24577599999611266</c:v>
                </c:pt>
                <c:pt idx="32">
                  <c:v>-0.42149000000063097</c:v>
                </c:pt>
                <c:pt idx="77">
                  <c:v>0.22569400000065798</c:v>
                </c:pt>
                <c:pt idx="97">
                  <c:v>0.22622799999953713</c:v>
                </c:pt>
                <c:pt idx="100">
                  <c:v>-0.56335200000467012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9A-4C90-AD59-3742D75D0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270328"/>
        <c:axId val="1"/>
      </c:scatterChart>
      <c:valAx>
        <c:axId val="702270328"/>
        <c:scaling>
          <c:orientation val="minMax"/>
          <c:max val="8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796147672552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59229534510431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270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38041733547353"/>
          <c:y val="0.92073298764483702"/>
          <c:w val="0.743178170144462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GL Her - O-C Diagr.</a:t>
            </a:r>
          </a:p>
        </c:rich>
      </c:tx>
      <c:layout>
        <c:manualLayout>
          <c:xMode val="edge"/>
          <c:yMode val="edge"/>
          <c:x val="0.3798083653004912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046206815604"/>
          <c:y val="0.1458966565349544"/>
          <c:w val="0.82051410462068153"/>
          <c:h val="0.662613981762917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1'!$H$21:$H$989</c:f>
              <c:numCache>
                <c:formatCode>General</c:formatCode>
                <c:ptCount val="969"/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83-45DA-8D44-3A134FE4A15F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  <c:pt idx="80">
                    <c:v>2E-3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8.9999999999999993E-3</c:v>
                  </c:pt>
                  <c:pt idx="84">
                    <c:v>7.0000000000000001E-3</c:v>
                  </c:pt>
                  <c:pt idx="85">
                    <c:v>5.0000000000000001E-3</c:v>
                  </c:pt>
                  <c:pt idx="86">
                    <c:v>5.0000000000000001E-3</c:v>
                  </c:pt>
                  <c:pt idx="87">
                    <c:v>2E-3</c:v>
                  </c:pt>
                  <c:pt idx="88">
                    <c:v>6.0000000000000001E-3</c:v>
                  </c:pt>
                  <c:pt idx="89">
                    <c:v>5.0000000000000001E-3</c:v>
                  </c:pt>
                  <c:pt idx="90">
                    <c:v>8.9999999999999993E-3</c:v>
                  </c:pt>
                  <c:pt idx="91">
                    <c:v>6.0000000000000001E-3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6.0000000000000001E-3</c:v>
                  </c:pt>
                  <c:pt idx="95">
                    <c:v>5.0000000000000001E-3</c:v>
                  </c:pt>
                  <c:pt idx="96">
                    <c:v>0</c:v>
                  </c:pt>
                  <c:pt idx="97">
                    <c:v>3.0000000000000001E-3</c:v>
                  </c:pt>
                  <c:pt idx="98">
                    <c:v>3.0000000000000001E-3</c:v>
                  </c:pt>
                  <c:pt idx="99">
                    <c:v>4.0000000000000001E-3</c:v>
                  </c:pt>
                  <c:pt idx="100">
                    <c:v>0</c:v>
                  </c:pt>
                  <c:pt idx="101">
                    <c:v>1.5E-3</c:v>
                  </c:pt>
                  <c:pt idx="102">
                    <c:v>4.0000000000000002E-4</c:v>
                  </c:pt>
                  <c:pt idx="103">
                    <c:v>4.0000000000000002E-4</c:v>
                  </c:pt>
                  <c:pt idx="104">
                    <c:v>6.9999999999999999E-4</c:v>
                  </c:pt>
                  <c:pt idx="105">
                    <c:v>2.9999999999999997E-4</c:v>
                  </c:pt>
                  <c:pt idx="106">
                    <c:v>1.6999999999999999E-3</c:v>
                  </c:pt>
                  <c:pt idx="107">
                    <c:v>2.0000000000000001E-4</c:v>
                  </c:pt>
                </c:numCache>
              </c:numRef>
            </c:plus>
            <c:minus>
              <c:numRef>
                <c:f>'Active 1'!$D$21:$D$989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  <c:pt idx="80">
                    <c:v>2E-3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8.9999999999999993E-3</c:v>
                  </c:pt>
                  <c:pt idx="84">
                    <c:v>7.0000000000000001E-3</c:v>
                  </c:pt>
                  <c:pt idx="85">
                    <c:v>5.0000000000000001E-3</c:v>
                  </c:pt>
                  <c:pt idx="86">
                    <c:v>5.0000000000000001E-3</c:v>
                  </c:pt>
                  <c:pt idx="87">
                    <c:v>2E-3</c:v>
                  </c:pt>
                  <c:pt idx="88">
                    <c:v>6.0000000000000001E-3</c:v>
                  </c:pt>
                  <c:pt idx="89">
                    <c:v>5.0000000000000001E-3</c:v>
                  </c:pt>
                  <c:pt idx="90">
                    <c:v>8.9999999999999993E-3</c:v>
                  </c:pt>
                  <c:pt idx="91">
                    <c:v>6.0000000000000001E-3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6.0000000000000001E-3</c:v>
                  </c:pt>
                  <c:pt idx="95">
                    <c:v>5.0000000000000001E-3</c:v>
                  </c:pt>
                  <c:pt idx="96">
                    <c:v>0</c:v>
                  </c:pt>
                  <c:pt idx="97">
                    <c:v>3.0000000000000001E-3</c:v>
                  </c:pt>
                  <c:pt idx="98">
                    <c:v>3.0000000000000001E-3</c:v>
                  </c:pt>
                  <c:pt idx="99">
                    <c:v>4.0000000000000001E-3</c:v>
                  </c:pt>
                  <c:pt idx="100">
                    <c:v>0</c:v>
                  </c:pt>
                  <c:pt idx="101">
                    <c:v>1.5E-3</c:v>
                  </c:pt>
                  <c:pt idx="102">
                    <c:v>4.0000000000000002E-4</c:v>
                  </c:pt>
                  <c:pt idx="103">
                    <c:v>4.0000000000000002E-4</c:v>
                  </c:pt>
                  <c:pt idx="104">
                    <c:v>6.9999999999999999E-4</c:v>
                  </c:pt>
                  <c:pt idx="105">
                    <c:v>2.9999999999999997E-4</c:v>
                  </c:pt>
                  <c:pt idx="106">
                    <c:v>1.6999999999999999E-3</c:v>
                  </c:pt>
                  <c:pt idx="1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1'!$I$21:$I$989</c:f>
              <c:numCache>
                <c:formatCode>General</c:formatCode>
                <c:ptCount val="969"/>
                <c:pt idx="0">
                  <c:v>4.1087999998126179E-2</c:v>
                </c:pt>
                <c:pt idx="1">
                  <c:v>4.2727999996714061E-2</c:v>
                </c:pt>
                <c:pt idx="2">
                  <c:v>4.2755999998917105E-2</c:v>
                </c:pt>
                <c:pt idx="3">
                  <c:v>2.6811999996425584E-2</c:v>
                </c:pt>
                <c:pt idx="4">
                  <c:v>5.7839999997668201E-2</c:v>
                </c:pt>
                <c:pt idx="5">
                  <c:v>4.1895999998814659E-2</c:v>
                </c:pt>
                <c:pt idx="6">
                  <c:v>5.4923999996390194E-2</c:v>
                </c:pt>
                <c:pt idx="7">
                  <c:v>3.6063999996258644E-2</c:v>
                </c:pt>
                <c:pt idx="8">
                  <c:v>4.5395999997708714E-2</c:v>
                </c:pt>
                <c:pt idx="9">
                  <c:v>3.2731999996030936E-2</c:v>
                </c:pt>
                <c:pt idx="10">
                  <c:v>4.4019999997544801E-2</c:v>
                </c:pt>
                <c:pt idx="11">
                  <c:v>5.1103999998304062E-2</c:v>
                </c:pt>
                <c:pt idx="12">
                  <c:v>5.0327999997534789E-2</c:v>
                </c:pt>
                <c:pt idx="13">
                  <c:v>3.7579999996523838E-2</c:v>
                </c:pt>
                <c:pt idx="14">
                  <c:v>3.3911999995325459E-2</c:v>
                </c:pt>
                <c:pt idx="15">
                  <c:v>1.1343999998643994E-2</c:v>
                </c:pt>
                <c:pt idx="16">
                  <c:v>2.0023999997647479E-2</c:v>
                </c:pt>
                <c:pt idx="17">
                  <c:v>2.2475999998277985E-2</c:v>
                </c:pt>
                <c:pt idx="18">
                  <c:v>4.0399999961664435E-3</c:v>
                </c:pt>
                <c:pt idx="19">
                  <c:v>1.6468000001623295E-2</c:v>
                </c:pt>
                <c:pt idx="20">
                  <c:v>-4.1200000123353675E-4</c:v>
                </c:pt>
                <c:pt idx="21">
                  <c:v>-7.1600000010221265E-3</c:v>
                </c:pt>
                <c:pt idx="22">
                  <c:v>1.2924000002385583E-2</c:v>
                </c:pt>
                <c:pt idx="23">
                  <c:v>3.2719999944674782E-3</c:v>
                </c:pt>
                <c:pt idx="25">
                  <c:v>-1.7608000001928303E-2</c:v>
                </c:pt>
                <c:pt idx="26">
                  <c:v>-1.2192000001959968E-2</c:v>
                </c:pt>
                <c:pt idx="27">
                  <c:v>-3.2107999999425374E-2</c:v>
                </c:pt>
                <c:pt idx="28">
                  <c:v>-1.9736000002012588E-2</c:v>
                </c:pt>
                <c:pt idx="29">
                  <c:v>-4.5959999988554046E-3</c:v>
                </c:pt>
                <c:pt idx="30">
                  <c:v>-2.5959999984479509E-3</c:v>
                </c:pt>
                <c:pt idx="33">
                  <c:v>-6.25199999922188E-3</c:v>
                </c:pt>
                <c:pt idx="34">
                  <c:v>-1.919999995152466E-4</c:v>
                </c:pt>
                <c:pt idx="35">
                  <c:v>1.4519999967887998E-3</c:v>
                </c:pt>
                <c:pt idx="36">
                  <c:v>-3.8880000000062864E-2</c:v>
                </c:pt>
                <c:pt idx="37">
                  <c:v>-1.7840000000433065E-3</c:v>
                </c:pt>
                <c:pt idx="38">
                  <c:v>2.1559999950113706E-3</c:v>
                </c:pt>
                <c:pt idx="39">
                  <c:v>-3.2840000058058649E-3</c:v>
                </c:pt>
                <c:pt idx="40">
                  <c:v>6.7159999962314032E-3</c:v>
                </c:pt>
                <c:pt idx="41">
                  <c:v>8.0000000161817297E-4</c:v>
                </c:pt>
                <c:pt idx="42">
                  <c:v>3.56399999873247E-3</c:v>
                </c:pt>
                <c:pt idx="43">
                  <c:v>-1.7920000027515925E-3</c:v>
                </c:pt>
                <c:pt idx="44">
                  <c:v>-4.600000029313378E-4</c:v>
                </c:pt>
                <c:pt idx="45">
                  <c:v>5.4000000091036782E-4</c:v>
                </c:pt>
                <c:pt idx="46">
                  <c:v>-1.3731999999436084E-2</c:v>
                </c:pt>
                <c:pt idx="47">
                  <c:v>4.2440000033820979E-3</c:v>
                </c:pt>
                <c:pt idx="48">
                  <c:v>7.327999992412515E-3</c:v>
                </c:pt>
                <c:pt idx="49">
                  <c:v>-3.9439999964088202E-3</c:v>
                </c:pt>
                <c:pt idx="50">
                  <c:v>3.0560000013792887E-3</c:v>
                </c:pt>
                <c:pt idx="51">
                  <c:v>2.9480000011972152E-3</c:v>
                </c:pt>
                <c:pt idx="52">
                  <c:v>-9.6800000756047666E-4</c:v>
                </c:pt>
                <c:pt idx="53">
                  <c:v>3.199999628122896E-5</c:v>
                </c:pt>
                <c:pt idx="54">
                  <c:v>-2.1120000019436702E-3</c:v>
                </c:pt>
                <c:pt idx="55">
                  <c:v>-9.0800000180024654E-4</c:v>
                </c:pt>
                <c:pt idx="56">
                  <c:v>-1.8240000063087791E-3</c:v>
                </c:pt>
                <c:pt idx="57">
                  <c:v>-2.2880000033183023E-3</c:v>
                </c:pt>
                <c:pt idx="58">
                  <c:v>-1.1204000002180692E-2</c:v>
                </c:pt>
                <c:pt idx="59">
                  <c:v>-2.0399999630171806E-4</c:v>
                </c:pt>
                <c:pt idx="60">
                  <c:v>8.7999999959720299E-4</c:v>
                </c:pt>
                <c:pt idx="61">
                  <c:v>1.2960000021848828E-3</c:v>
                </c:pt>
                <c:pt idx="62">
                  <c:v>-3.9400000023306347E-3</c:v>
                </c:pt>
                <c:pt idx="63">
                  <c:v>9.9999999656574801E-4</c:v>
                </c:pt>
                <c:pt idx="64">
                  <c:v>5.5599999977857806E-3</c:v>
                </c:pt>
                <c:pt idx="65">
                  <c:v>8.5959999996703118E-3</c:v>
                </c:pt>
                <c:pt idx="71">
                  <c:v>-1.0079999992740341E-3</c:v>
                </c:pt>
                <c:pt idx="72">
                  <c:v>-1.3639999961014837E-3</c:v>
                </c:pt>
                <c:pt idx="73">
                  <c:v>3.6360000012791716E-3</c:v>
                </c:pt>
                <c:pt idx="74">
                  <c:v>5.6120000008377247E-3</c:v>
                </c:pt>
                <c:pt idx="75">
                  <c:v>9.8759999964386225E-3</c:v>
                </c:pt>
                <c:pt idx="76">
                  <c:v>1.1875999996846076E-2</c:v>
                </c:pt>
                <c:pt idx="78">
                  <c:v>1.8292000000656117E-2</c:v>
                </c:pt>
                <c:pt idx="79">
                  <c:v>6.936000005225651E-3</c:v>
                </c:pt>
                <c:pt idx="80">
                  <c:v>2.0351999999547843E-2</c:v>
                </c:pt>
                <c:pt idx="81">
                  <c:v>2.9995999997481704E-2</c:v>
                </c:pt>
                <c:pt idx="82">
                  <c:v>2.7079999999841675E-2</c:v>
                </c:pt>
                <c:pt idx="83">
                  <c:v>1.716399999713758E-2</c:v>
                </c:pt>
                <c:pt idx="84">
                  <c:v>1.905599999736296E-2</c:v>
                </c:pt>
                <c:pt idx="85">
                  <c:v>2.4140000001352746E-2</c:v>
                </c:pt>
                <c:pt idx="86">
                  <c:v>2.2224000000278465E-2</c:v>
                </c:pt>
                <c:pt idx="87">
                  <c:v>1.4080000000831205E-2</c:v>
                </c:pt>
                <c:pt idx="88">
                  <c:v>3.211600000213366E-2</c:v>
                </c:pt>
                <c:pt idx="89">
                  <c:v>3.6879999999655411E-2</c:v>
                </c:pt>
                <c:pt idx="90">
                  <c:v>2.7132000002893619E-2</c:v>
                </c:pt>
                <c:pt idx="91">
                  <c:v>4.083600000012666E-2</c:v>
                </c:pt>
                <c:pt idx="92">
                  <c:v>4.5728000004601199E-2</c:v>
                </c:pt>
                <c:pt idx="93">
                  <c:v>4.7728000005008653E-2</c:v>
                </c:pt>
                <c:pt idx="94">
                  <c:v>4.0371999995841179E-2</c:v>
                </c:pt>
                <c:pt idx="95">
                  <c:v>5.2455999997619074E-2</c:v>
                </c:pt>
                <c:pt idx="96">
                  <c:v>5.8484000001044478E-2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83-45DA-8D44-3A134FE4A15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plus>
            <c:minus>
              <c:numRef>
                <c:f>'Active 1'!$D$21:$D$42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1'!$J$21:$J$989</c:f>
              <c:numCache>
                <c:formatCode>General</c:formatCode>
                <c:ptCount val="969"/>
                <c:pt idx="66">
                  <c:v>4.6799999981885776E-3</c:v>
                </c:pt>
                <c:pt idx="67">
                  <c:v>7.6800000024377368E-3</c:v>
                </c:pt>
                <c:pt idx="68">
                  <c:v>7.6800000024377368E-3</c:v>
                </c:pt>
                <c:pt idx="69">
                  <c:v>8.6799999990034848E-3</c:v>
                </c:pt>
                <c:pt idx="70">
                  <c:v>1.0679999999410938E-2</c:v>
                </c:pt>
                <c:pt idx="101">
                  <c:v>7.0912000002863351E-2</c:v>
                </c:pt>
                <c:pt idx="104">
                  <c:v>7.2840000000724103E-2</c:v>
                </c:pt>
                <c:pt idx="105">
                  <c:v>7.7456000006350223E-2</c:v>
                </c:pt>
                <c:pt idx="106">
                  <c:v>7.7339999996183906E-2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83-45DA-8D44-3A134FE4A15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1'!$K$21:$K$989</c:f>
              <c:numCache>
                <c:formatCode>General</c:formatCode>
                <c:ptCount val="969"/>
                <c:pt idx="98">
                  <c:v>6.0604000005696435E-2</c:v>
                </c:pt>
                <c:pt idx="99">
                  <c:v>5.8332000000518747E-2</c:v>
                </c:pt>
                <c:pt idx="102">
                  <c:v>7.8070000003208406E-2</c:v>
                </c:pt>
                <c:pt idx="103">
                  <c:v>7.1387999996659346E-2</c:v>
                </c:pt>
                <c:pt idx="107">
                  <c:v>7.6928000002226327E-2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83-45DA-8D44-3A134FE4A15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83-45DA-8D44-3A134FE4A15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83-45DA-8D44-3A134FE4A15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83-45DA-8D44-3A134FE4A15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1'!$O$21:$O$989</c:f>
              <c:numCache>
                <c:formatCode>General</c:formatCode>
                <c:ptCount val="969"/>
                <c:pt idx="0">
                  <c:v>-0.12809999821220297</c:v>
                </c:pt>
                <c:pt idx="1">
                  <c:v>-0.12582814112688245</c:v>
                </c:pt>
                <c:pt idx="2">
                  <c:v>-0.12581066530314922</c:v>
                </c:pt>
                <c:pt idx="3">
                  <c:v>-0.12577571365568274</c:v>
                </c:pt>
                <c:pt idx="4">
                  <c:v>-0.1257582378319495</c:v>
                </c:pt>
                <c:pt idx="5">
                  <c:v>-0.12572328618448303</c:v>
                </c:pt>
                <c:pt idx="6">
                  <c:v>-0.12570581036074979</c:v>
                </c:pt>
                <c:pt idx="7">
                  <c:v>-0.12561843124208363</c:v>
                </c:pt>
                <c:pt idx="8">
                  <c:v>-0.12353880821782869</c:v>
                </c:pt>
                <c:pt idx="9">
                  <c:v>-0.12332909833302987</c:v>
                </c:pt>
                <c:pt idx="10">
                  <c:v>-0.12252521044130106</c:v>
                </c:pt>
                <c:pt idx="11">
                  <c:v>-0.12247278297010135</c:v>
                </c:pt>
                <c:pt idx="12">
                  <c:v>-0.12233297638023546</c:v>
                </c:pt>
                <c:pt idx="13">
                  <c:v>-0.12217569396663636</c:v>
                </c:pt>
                <c:pt idx="14">
                  <c:v>-0.12009607094238141</c:v>
                </c:pt>
                <c:pt idx="15">
                  <c:v>-0.11233680520482511</c:v>
                </c:pt>
                <c:pt idx="16">
                  <c:v>-0.1069192998475223</c:v>
                </c:pt>
                <c:pt idx="17">
                  <c:v>-0.10414064387393794</c:v>
                </c:pt>
                <c:pt idx="18">
                  <c:v>-0.10129208460542066</c:v>
                </c:pt>
                <c:pt idx="19">
                  <c:v>-9.1662905728408225E-2</c:v>
                </c:pt>
                <c:pt idx="20">
                  <c:v>-9.096387277907883E-2</c:v>
                </c:pt>
                <c:pt idx="21">
                  <c:v>-9.0806590365479722E-2</c:v>
                </c:pt>
                <c:pt idx="22">
                  <c:v>-9.075416289428001E-2</c:v>
                </c:pt>
                <c:pt idx="23">
                  <c:v>-8.7416280561232157E-2</c:v>
                </c:pt>
                <c:pt idx="24">
                  <c:v>-8.2453146620993428E-2</c:v>
                </c:pt>
                <c:pt idx="25">
                  <c:v>-8.2348291678594032E-2</c:v>
                </c:pt>
                <c:pt idx="26">
                  <c:v>-8.0216241183139372E-2</c:v>
                </c:pt>
                <c:pt idx="27">
                  <c:v>-8.016381371193966E-2</c:v>
                </c:pt>
                <c:pt idx="28">
                  <c:v>-7.9307498349011157E-2</c:v>
                </c:pt>
                <c:pt idx="29">
                  <c:v>-5.7375339563801357E-2</c:v>
                </c:pt>
                <c:pt idx="30">
                  <c:v>-5.7375339563801357E-2</c:v>
                </c:pt>
                <c:pt idx="75">
                  <c:v>1.9063913445368078E-2</c:v>
                </c:pt>
                <c:pt idx="76">
                  <c:v>1.9063913445368078E-2</c:v>
                </c:pt>
                <c:pt idx="77">
                  <c:v>2.1134798557756407E-2</c:v>
                </c:pt>
                <c:pt idx="78">
                  <c:v>2.1195963940822737E-2</c:v>
                </c:pt>
                <c:pt idx="79">
                  <c:v>2.159790788668714E-2</c:v>
                </c:pt>
                <c:pt idx="80">
                  <c:v>2.37299583821418E-2</c:v>
                </c:pt>
                <c:pt idx="81">
                  <c:v>2.4131902328006202E-2</c:v>
                </c:pt>
                <c:pt idx="82">
                  <c:v>2.41843297992059E-2</c:v>
                </c:pt>
                <c:pt idx="83">
                  <c:v>2.4236757270405612E-2</c:v>
                </c:pt>
                <c:pt idx="84">
                  <c:v>2.6665896769325265E-2</c:v>
                </c:pt>
                <c:pt idx="85">
                  <c:v>2.6718324240524963E-2</c:v>
                </c:pt>
                <c:pt idx="86">
                  <c:v>2.6770751711724661E-2</c:v>
                </c:pt>
                <c:pt idx="87">
                  <c:v>2.855328573251463E-2</c:v>
                </c:pt>
                <c:pt idx="88">
                  <c:v>2.9199891210644313E-2</c:v>
                </c:pt>
                <c:pt idx="89">
                  <c:v>3.466982403914684E-2</c:v>
                </c:pt>
                <c:pt idx="90">
                  <c:v>3.4827106452745948E-2</c:v>
                </c:pt>
                <c:pt idx="91">
                  <c:v>3.7763044839929413E-2</c:v>
                </c:pt>
                <c:pt idx="92">
                  <c:v>4.0192184338849066E-2</c:v>
                </c:pt>
                <c:pt idx="93">
                  <c:v>4.0192184338849066E-2</c:v>
                </c:pt>
                <c:pt idx="94">
                  <c:v>4.0594128284713468E-2</c:v>
                </c:pt>
                <c:pt idx="95">
                  <c:v>4.064655575591318E-2</c:v>
                </c:pt>
                <c:pt idx="96">
                  <c:v>5.3770899379572579E-2</c:v>
                </c:pt>
                <c:pt idx="97">
                  <c:v>5.5483530105429599E-2</c:v>
                </c:pt>
                <c:pt idx="98">
                  <c:v>5.8838888262210703E-2</c:v>
                </c:pt>
                <c:pt idx="99">
                  <c:v>5.9293259679274804E-2</c:v>
                </c:pt>
                <c:pt idx="100">
                  <c:v>6.4789406243377187E-2</c:v>
                </c:pt>
                <c:pt idx="101">
                  <c:v>6.6895243003231991E-2</c:v>
                </c:pt>
                <c:pt idx="102">
                  <c:v>6.704378750496448E-2</c:v>
                </c:pt>
                <c:pt idx="103">
                  <c:v>6.7192332006696984E-2</c:v>
                </c:pt>
                <c:pt idx="104">
                  <c:v>6.7349614420296092E-2</c:v>
                </c:pt>
                <c:pt idx="105">
                  <c:v>7.5598203222382962E-2</c:v>
                </c:pt>
                <c:pt idx="106">
                  <c:v>7.5650630693582674E-2</c:v>
                </c:pt>
                <c:pt idx="107">
                  <c:v>7.820210095863496E-2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83-45DA-8D44-3A134FE4A15F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-4354</c:v>
                </c:pt>
                <c:pt idx="1">
                  <c:v>-4224</c:v>
                </c:pt>
                <c:pt idx="2">
                  <c:v>-4223</c:v>
                </c:pt>
                <c:pt idx="3">
                  <c:v>-4221</c:v>
                </c:pt>
                <c:pt idx="4">
                  <c:v>-4220</c:v>
                </c:pt>
                <c:pt idx="5">
                  <c:v>-4218</c:v>
                </c:pt>
                <c:pt idx="6">
                  <c:v>-4217</c:v>
                </c:pt>
                <c:pt idx="7">
                  <c:v>-4212</c:v>
                </c:pt>
                <c:pt idx="8">
                  <c:v>-4093</c:v>
                </c:pt>
                <c:pt idx="9">
                  <c:v>-4081</c:v>
                </c:pt>
                <c:pt idx="10">
                  <c:v>-4035</c:v>
                </c:pt>
                <c:pt idx="11">
                  <c:v>-4032</c:v>
                </c:pt>
                <c:pt idx="12">
                  <c:v>-4024</c:v>
                </c:pt>
                <c:pt idx="13">
                  <c:v>-4015</c:v>
                </c:pt>
                <c:pt idx="14">
                  <c:v>-3896</c:v>
                </c:pt>
                <c:pt idx="15">
                  <c:v>-3452</c:v>
                </c:pt>
                <c:pt idx="16">
                  <c:v>-3142</c:v>
                </c:pt>
                <c:pt idx="17">
                  <c:v>-2983</c:v>
                </c:pt>
                <c:pt idx="18">
                  <c:v>-2820</c:v>
                </c:pt>
                <c:pt idx="19">
                  <c:v>-2269</c:v>
                </c:pt>
                <c:pt idx="20">
                  <c:v>-2229</c:v>
                </c:pt>
                <c:pt idx="21">
                  <c:v>-2220</c:v>
                </c:pt>
                <c:pt idx="22">
                  <c:v>-2217</c:v>
                </c:pt>
                <c:pt idx="23">
                  <c:v>-2026</c:v>
                </c:pt>
                <c:pt idx="24">
                  <c:v>-1742</c:v>
                </c:pt>
                <c:pt idx="25">
                  <c:v>-1736</c:v>
                </c:pt>
                <c:pt idx="26">
                  <c:v>-1614</c:v>
                </c:pt>
                <c:pt idx="27">
                  <c:v>-1611</c:v>
                </c:pt>
                <c:pt idx="28">
                  <c:v>-1562</c:v>
                </c:pt>
                <c:pt idx="29">
                  <c:v>-307</c:v>
                </c:pt>
                <c:pt idx="30">
                  <c:v>-307</c:v>
                </c:pt>
                <c:pt idx="31">
                  <c:v>0</c:v>
                </c:pt>
                <c:pt idx="32">
                  <c:v>607.5</c:v>
                </c:pt>
                <c:pt idx="33">
                  <c:v>1241</c:v>
                </c:pt>
                <c:pt idx="34">
                  <c:v>1386</c:v>
                </c:pt>
                <c:pt idx="35">
                  <c:v>1409</c:v>
                </c:pt>
                <c:pt idx="36">
                  <c:v>1540</c:v>
                </c:pt>
                <c:pt idx="37">
                  <c:v>1722</c:v>
                </c:pt>
                <c:pt idx="38">
                  <c:v>1827</c:v>
                </c:pt>
                <c:pt idx="39">
                  <c:v>1847</c:v>
                </c:pt>
                <c:pt idx="40">
                  <c:v>1847</c:v>
                </c:pt>
                <c:pt idx="41">
                  <c:v>1850</c:v>
                </c:pt>
                <c:pt idx="42">
                  <c:v>2163</c:v>
                </c:pt>
                <c:pt idx="43">
                  <c:v>2186</c:v>
                </c:pt>
                <c:pt idx="44">
                  <c:v>2305</c:v>
                </c:pt>
                <c:pt idx="45">
                  <c:v>2305</c:v>
                </c:pt>
                <c:pt idx="46">
                  <c:v>2331</c:v>
                </c:pt>
                <c:pt idx="47">
                  <c:v>2473</c:v>
                </c:pt>
                <c:pt idx="48">
                  <c:v>2476</c:v>
                </c:pt>
                <c:pt idx="49">
                  <c:v>2502</c:v>
                </c:pt>
                <c:pt idx="50">
                  <c:v>2502</c:v>
                </c:pt>
                <c:pt idx="51">
                  <c:v>2641</c:v>
                </c:pt>
                <c:pt idx="52">
                  <c:v>2644</c:v>
                </c:pt>
                <c:pt idx="53">
                  <c:v>2644</c:v>
                </c:pt>
                <c:pt idx="54">
                  <c:v>2746</c:v>
                </c:pt>
                <c:pt idx="55">
                  <c:v>2789</c:v>
                </c:pt>
                <c:pt idx="56">
                  <c:v>2792</c:v>
                </c:pt>
                <c:pt idx="57">
                  <c:v>2954</c:v>
                </c:pt>
                <c:pt idx="58">
                  <c:v>2957</c:v>
                </c:pt>
                <c:pt idx="59">
                  <c:v>2957</c:v>
                </c:pt>
                <c:pt idx="60">
                  <c:v>2960</c:v>
                </c:pt>
                <c:pt idx="61">
                  <c:v>3082</c:v>
                </c:pt>
                <c:pt idx="62">
                  <c:v>3145</c:v>
                </c:pt>
                <c:pt idx="63">
                  <c:v>3250</c:v>
                </c:pt>
                <c:pt idx="64">
                  <c:v>3270</c:v>
                </c:pt>
                <c:pt idx="65">
                  <c:v>3557</c:v>
                </c:pt>
                <c:pt idx="66">
                  <c:v>3560</c:v>
                </c:pt>
                <c:pt idx="67">
                  <c:v>3560</c:v>
                </c:pt>
                <c:pt idx="68">
                  <c:v>3560</c:v>
                </c:pt>
                <c:pt idx="69">
                  <c:v>3560</c:v>
                </c:pt>
                <c:pt idx="70">
                  <c:v>3560</c:v>
                </c:pt>
                <c:pt idx="71">
                  <c:v>3714</c:v>
                </c:pt>
                <c:pt idx="72">
                  <c:v>3737</c:v>
                </c:pt>
                <c:pt idx="73">
                  <c:v>3737</c:v>
                </c:pt>
                <c:pt idx="74">
                  <c:v>3879</c:v>
                </c:pt>
                <c:pt idx="75">
                  <c:v>4067</c:v>
                </c:pt>
                <c:pt idx="76">
                  <c:v>4067</c:v>
                </c:pt>
                <c:pt idx="77">
                  <c:v>4185.5</c:v>
                </c:pt>
                <c:pt idx="78">
                  <c:v>4189</c:v>
                </c:pt>
                <c:pt idx="79">
                  <c:v>4212</c:v>
                </c:pt>
                <c:pt idx="80">
                  <c:v>4334</c:v>
                </c:pt>
                <c:pt idx="81">
                  <c:v>4357</c:v>
                </c:pt>
                <c:pt idx="82">
                  <c:v>4360</c:v>
                </c:pt>
                <c:pt idx="83">
                  <c:v>4363</c:v>
                </c:pt>
                <c:pt idx="84">
                  <c:v>4502</c:v>
                </c:pt>
                <c:pt idx="85">
                  <c:v>4505</c:v>
                </c:pt>
                <c:pt idx="86">
                  <c:v>4508</c:v>
                </c:pt>
                <c:pt idx="87">
                  <c:v>4610</c:v>
                </c:pt>
                <c:pt idx="88">
                  <c:v>4647</c:v>
                </c:pt>
                <c:pt idx="89">
                  <c:v>4960</c:v>
                </c:pt>
                <c:pt idx="90">
                  <c:v>4969</c:v>
                </c:pt>
                <c:pt idx="91">
                  <c:v>5137</c:v>
                </c:pt>
                <c:pt idx="92">
                  <c:v>5276</c:v>
                </c:pt>
                <c:pt idx="93">
                  <c:v>5276</c:v>
                </c:pt>
                <c:pt idx="94">
                  <c:v>5299</c:v>
                </c:pt>
                <c:pt idx="95">
                  <c:v>5302</c:v>
                </c:pt>
                <c:pt idx="96">
                  <c:v>6053</c:v>
                </c:pt>
                <c:pt idx="97">
                  <c:v>6151</c:v>
                </c:pt>
                <c:pt idx="98">
                  <c:v>6343</c:v>
                </c:pt>
                <c:pt idx="99">
                  <c:v>6369</c:v>
                </c:pt>
                <c:pt idx="100">
                  <c:v>6683.5</c:v>
                </c:pt>
                <c:pt idx="101">
                  <c:v>6804</c:v>
                </c:pt>
                <c:pt idx="102">
                  <c:v>6812.5</c:v>
                </c:pt>
                <c:pt idx="103">
                  <c:v>6821</c:v>
                </c:pt>
                <c:pt idx="104">
                  <c:v>6830</c:v>
                </c:pt>
                <c:pt idx="105">
                  <c:v>7302</c:v>
                </c:pt>
                <c:pt idx="106">
                  <c:v>7305</c:v>
                </c:pt>
                <c:pt idx="107">
                  <c:v>7451</c:v>
                </c:pt>
              </c:numCache>
            </c:numRef>
          </c:xVal>
          <c:yVal>
            <c:numRef>
              <c:f>'Active 1'!$U$21:$U$989</c:f>
              <c:numCache>
                <c:formatCode>General</c:formatCode>
                <c:ptCount val="969"/>
                <c:pt idx="24">
                  <c:v>-0.24577599999611266</c:v>
                </c:pt>
                <c:pt idx="32">
                  <c:v>-0.42149000000063097</c:v>
                </c:pt>
                <c:pt idx="77">
                  <c:v>0.22569400000065798</c:v>
                </c:pt>
                <c:pt idx="97">
                  <c:v>0.22622799999953713</c:v>
                </c:pt>
                <c:pt idx="100">
                  <c:v>-0.56335200000467012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83-45DA-8D44-3A134FE4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266952"/>
        <c:axId val="1"/>
      </c:scatterChart>
      <c:valAx>
        <c:axId val="779266952"/>
        <c:scaling>
          <c:orientation val="minMax"/>
          <c:max val="8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83417457433212"/>
              <c:y val="0.8693009118541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60182370820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9266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88495188101486"/>
          <c:y val="0.92097264437689974"/>
          <c:w val="0.7419883572245776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28576</xdr:rowOff>
    </xdr:from>
    <xdr:to>
      <xdr:col>17</xdr:col>
      <xdr:colOff>219075</xdr:colOff>
      <xdr:row>18</xdr:row>
      <xdr:rowOff>9526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986DA2E-F767-C5C7-2D07-AF1FBD38F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333375</xdr:colOff>
      <xdr:row>0</xdr:row>
      <xdr:rowOff>19050</xdr:rowOff>
    </xdr:from>
    <xdr:to>
      <xdr:col>27</xdr:col>
      <xdr:colOff>95250</xdr:colOff>
      <xdr:row>18</xdr:row>
      <xdr:rowOff>0</xdr:rowOff>
    </xdr:to>
    <xdr:graphicFrame macro="">
      <xdr:nvGraphicFramePr>
        <xdr:cNvPr id="1031" name="Chart 4">
          <a:extLst>
            <a:ext uri="{FF2B5EF4-FFF2-40B4-BE49-F238E27FC236}">
              <a16:creationId xmlns:a16="http://schemas.microsoft.com/office/drawing/2014/main" id="{79B5E0B7-E9D2-B958-4804-2ACFD8D54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38100</xdr:rowOff>
    </xdr:from>
    <xdr:to>
      <xdr:col>10</xdr:col>
      <xdr:colOff>200025</xdr:colOff>
      <xdr:row>20</xdr:row>
      <xdr:rowOff>95250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42B58199-0729-0AE1-B7A5-32595B413C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var.astro.cz/oejv/issues/oejv0003.pdf" TargetMode="External"/><Relationship Id="rId7" Type="http://schemas.openxmlformats.org/officeDocument/2006/relationships/hyperlink" Target="http://www.bav-astro.de/sfs/BAVM_link.php?BAVMnr=186" TargetMode="External"/><Relationship Id="rId2" Type="http://schemas.openxmlformats.org/officeDocument/2006/relationships/hyperlink" Target="http://www.konkoly.hu/cgi-bin/IBVS?1255" TargetMode="External"/><Relationship Id="rId1" Type="http://schemas.openxmlformats.org/officeDocument/2006/relationships/hyperlink" Target="http://www.konkoly.hu/cgi-bin/IBVS?35" TargetMode="External"/><Relationship Id="rId6" Type="http://schemas.openxmlformats.org/officeDocument/2006/relationships/hyperlink" Target="http://www.konkoly.hu/cgi-bin/IBVS?5893" TargetMode="External"/><Relationship Id="rId5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bav-astro.de/sfs/BAVM_link.php?BAVMnr=186" TargetMode="External"/><Relationship Id="rId9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40"/>
  <sheetViews>
    <sheetView tabSelected="1" workbookViewId="0">
      <pane xSplit="14" ySplit="22" topLeftCell="O110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75</v>
      </c>
    </row>
    <row r="2" spans="1:6" s="25" customFormat="1" ht="12.95" customHeight="1" x14ac:dyDescent="0.2">
      <c r="A2" s="25" t="s">
        <v>23</v>
      </c>
      <c r="B2" s="26" t="s">
        <v>71</v>
      </c>
    </row>
    <row r="3" spans="1:6" s="25" customFormat="1" ht="12.95" customHeight="1" thickBot="1" x14ac:dyDescent="0.25"/>
    <row r="4" spans="1:6" s="25" customFormat="1" ht="12.95" customHeight="1" thickTop="1" thickBot="1" x14ac:dyDescent="0.25">
      <c r="A4" s="27" t="s">
        <v>0</v>
      </c>
      <c r="C4" s="28">
        <v>38266.326000000001</v>
      </c>
      <c r="D4" s="29">
        <v>2.3449719999999998</v>
      </c>
    </row>
    <row r="5" spans="1:6" s="25" customFormat="1" ht="12.95" customHeight="1" thickTop="1" x14ac:dyDescent="0.2">
      <c r="A5" s="30" t="s">
        <v>76</v>
      </c>
      <c r="C5" s="31">
        <v>-9.5</v>
      </c>
      <c r="D5" s="25" t="s">
        <v>77</v>
      </c>
    </row>
    <row r="6" spans="1:6" s="25" customFormat="1" ht="12.95" customHeight="1" x14ac:dyDescent="0.2">
      <c r="A6" s="27" t="s">
        <v>1</v>
      </c>
    </row>
    <row r="7" spans="1:6" s="25" customFormat="1" ht="12.95" customHeight="1" x14ac:dyDescent="0.2">
      <c r="A7" s="25" t="s">
        <v>2</v>
      </c>
      <c r="C7" s="25">
        <f>+C4</f>
        <v>38266.326000000001</v>
      </c>
    </row>
    <row r="8" spans="1:6" s="25" customFormat="1" ht="12.95" customHeight="1" x14ac:dyDescent="0.2">
      <c r="A8" s="25" t="s">
        <v>3</v>
      </c>
      <c r="C8" s="25">
        <f>+D4</f>
        <v>2.3449719999999998</v>
      </c>
    </row>
    <row r="9" spans="1:6" s="25" customFormat="1" ht="12.95" customHeight="1" x14ac:dyDescent="0.2">
      <c r="A9" s="32" t="s">
        <v>82</v>
      </c>
      <c r="B9" s="33">
        <v>65</v>
      </c>
      <c r="C9" s="34" t="str">
        <f>"F"&amp;B9</f>
        <v>F65</v>
      </c>
      <c r="D9" s="35" t="str">
        <f>"G"&amp;B9</f>
        <v>G65</v>
      </c>
    </row>
    <row r="10" spans="1:6" s="25" customFormat="1" ht="12.95" customHeight="1" thickBot="1" x14ac:dyDescent="0.25">
      <c r="C10" s="36" t="s">
        <v>19</v>
      </c>
      <c r="D10" s="36" t="s">
        <v>20</v>
      </c>
    </row>
    <row r="11" spans="1:6" s="25" customFormat="1" ht="12.95" customHeight="1" x14ac:dyDescent="0.2">
      <c r="A11" s="25" t="s">
        <v>15</v>
      </c>
      <c r="C11" s="35">
        <f ca="1">INTERCEPT(INDIRECT($D$9):G991,INDIRECT($C$9):F991)</f>
        <v>-5.2010261677698247E-2</v>
      </c>
      <c r="D11" s="37"/>
    </row>
    <row r="12" spans="1:6" s="25" customFormat="1" ht="12.95" customHeight="1" x14ac:dyDescent="0.2">
      <c r="A12" s="25" t="s">
        <v>16</v>
      </c>
      <c r="C12" s="35">
        <f ca="1">SLOPE(INDIRECT($D$9):G991,INDIRECT($C$9):F991)</f>
        <v>1.7475823733234897E-5</v>
      </c>
      <c r="D12" s="37"/>
    </row>
    <row r="13" spans="1:6" s="25" customFormat="1" ht="12.95" customHeight="1" x14ac:dyDescent="0.2">
      <c r="A13" s="25" t="s">
        <v>18</v>
      </c>
      <c r="C13" s="37" t="s">
        <v>13</v>
      </c>
    </row>
    <row r="14" spans="1:6" s="25" customFormat="1" ht="12.95" customHeight="1" x14ac:dyDescent="0.2"/>
    <row r="15" spans="1:6" s="25" customFormat="1" ht="12.95" customHeight="1" x14ac:dyDescent="0.2">
      <c r="A15" s="38" t="s">
        <v>17</v>
      </c>
      <c r="C15" s="39">
        <f ca="1">(C7+C11)+(C8+C12)*INT(MAX(F21:F3532))</f>
        <v>55738.79057410096</v>
      </c>
      <c r="E15" s="40" t="s">
        <v>87</v>
      </c>
      <c r="F15" s="31">
        <v>1</v>
      </c>
    </row>
    <row r="16" spans="1:6" s="25" customFormat="1" ht="12.95" customHeight="1" x14ac:dyDescent="0.2">
      <c r="A16" s="27" t="s">
        <v>4</v>
      </c>
      <c r="C16" s="41">
        <f ca="1">+C8+C12</f>
        <v>2.3449894758237328</v>
      </c>
      <c r="E16" s="40" t="s">
        <v>78</v>
      </c>
      <c r="F16" s="42">
        <f ca="1">NOW()+15018.5+$C$5/24</f>
        <v>60352.759779629625</v>
      </c>
    </row>
    <row r="17" spans="1:21" s="25" customFormat="1" ht="12.95" customHeight="1" thickBot="1" x14ac:dyDescent="0.25">
      <c r="A17" s="40" t="s">
        <v>74</v>
      </c>
      <c r="C17" s="25">
        <f>COUNT(C21:C2190)</f>
        <v>108</v>
      </c>
      <c r="E17" s="40" t="s">
        <v>88</v>
      </c>
      <c r="F17" s="42">
        <f ca="1">ROUND(2*(F16-$C$7)/$C$8,0)/2+F15</f>
        <v>9419.5</v>
      </c>
    </row>
    <row r="18" spans="1:21" s="25" customFormat="1" ht="12.95" customHeight="1" thickTop="1" thickBot="1" x14ac:dyDescent="0.25">
      <c r="A18" s="27" t="s">
        <v>5</v>
      </c>
      <c r="C18" s="28">
        <f ca="1">+C15</f>
        <v>55738.79057410096</v>
      </c>
      <c r="D18" s="29">
        <f ca="1">+C16</f>
        <v>2.3449894758237328</v>
      </c>
      <c r="E18" s="40" t="s">
        <v>79</v>
      </c>
      <c r="F18" s="35">
        <f ca="1">ROUND(2*(F16-$C$15)/$C$16,0)/2+F15</f>
        <v>1968.5</v>
      </c>
    </row>
    <row r="19" spans="1:21" s="25" customFormat="1" ht="12.95" customHeight="1" thickTop="1" x14ac:dyDescent="0.2">
      <c r="E19" s="40" t="s">
        <v>80</v>
      </c>
      <c r="F19" s="43">
        <f ca="1">+$C$15+$C$16*F18-15018.5-$C$5/24</f>
        <v>45336.798190593312</v>
      </c>
    </row>
    <row r="20" spans="1:21" s="25" customFormat="1" ht="12.95" customHeight="1" thickBot="1" x14ac:dyDescent="0.25">
      <c r="A20" s="36" t="s">
        <v>6</v>
      </c>
      <c r="B20" s="36" t="s">
        <v>7</v>
      </c>
      <c r="C20" s="36" t="s">
        <v>8</v>
      </c>
      <c r="D20" s="36" t="s">
        <v>12</v>
      </c>
      <c r="E20" s="36" t="s">
        <v>9</v>
      </c>
      <c r="F20" s="36" t="s">
        <v>10</v>
      </c>
      <c r="G20" s="36" t="s">
        <v>11</v>
      </c>
      <c r="H20" s="44" t="s">
        <v>101</v>
      </c>
      <c r="I20" s="44" t="s">
        <v>104</v>
      </c>
      <c r="J20" s="44" t="s">
        <v>98</v>
      </c>
      <c r="K20" s="44" t="s">
        <v>96</v>
      </c>
      <c r="L20" s="44" t="s">
        <v>461</v>
      </c>
      <c r="M20" s="44" t="s">
        <v>462</v>
      </c>
      <c r="N20" s="44" t="s">
        <v>463</v>
      </c>
      <c r="O20" s="44" t="s">
        <v>22</v>
      </c>
      <c r="P20" s="45" t="s">
        <v>21</v>
      </c>
      <c r="Q20" s="36" t="s">
        <v>14</v>
      </c>
      <c r="U20" s="46" t="s">
        <v>92</v>
      </c>
    </row>
    <row r="21" spans="1:21" s="25" customFormat="1" ht="12.95" customHeight="1" x14ac:dyDescent="0.2">
      <c r="A21" s="47" t="s">
        <v>111</v>
      </c>
      <c r="B21" s="48" t="s">
        <v>70</v>
      </c>
      <c r="C21" s="49">
        <v>28056.359</v>
      </c>
      <c r="D21" s="49" t="s">
        <v>104</v>
      </c>
      <c r="E21" s="25">
        <f t="shared" ref="E21:E52" si="0">+(C21-C$7)/C$8</f>
        <v>-4353.9824782556043</v>
      </c>
      <c r="F21" s="25">
        <f t="shared" ref="F21:F52" si="1">ROUND(2*E21,0)/2</f>
        <v>-4354</v>
      </c>
      <c r="G21" s="25">
        <f t="shared" ref="G21:G44" si="2">+C21-(C$7+F21*C$8)</f>
        <v>4.1087999998126179E-2</v>
      </c>
      <c r="I21" s="25">
        <f>+G21</f>
        <v>4.1087999998126179E-2</v>
      </c>
      <c r="O21" s="25">
        <f t="shared" ref="O21:O51" ca="1" si="3">+C$11+C$12*F21</f>
        <v>-0.12809999821220297</v>
      </c>
      <c r="Q21" s="50">
        <f t="shared" ref="Q21:Q52" si="4">+C21-15018.5</f>
        <v>13037.859</v>
      </c>
    </row>
    <row r="22" spans="1:21" s="25" customFormat="1" ht="12.95" customHeight="1" x14ac:dyDescent="0.2">
      <c r="A22" s="47" t="s">
        <v>111</v>
      </c>
      <c r="B22" s="48" t="s">
        <v>70</v>
      </c>
      <c r="C22" s="49">
        <v>28361.206999999999</v>
      </c>
      <c r="D22" s="49" t="s">
        <v>104</v>
      </c>
      <c r="E22" s="25">
        <f t="shared" si="0"/>
        <v>-4223.9817788869132</v>
      </c>
      <c r="F22" s="25">
        <f t="shared" si="1"/>
        <v>-4224</v>
      </c>
      <c r="G22" s="25">
        <f t="shared" si="2"/>
        <v>4.2727999996714061E-2</v>
      </c>
      <c r="I22" s="25">
        <f>+G22</f>
        <v>4.2727999996714061E-2</v>
      </c>
      <c r="O22" s="25">
        <f t="shared" ca="1" si="3"/>
        <v>-0.12582814112688245</v>
      </c>
      <c r="Q22" s="50">
        <f t="shared" si="4"/>
        <v>13342.706999999999</v>
      </c>
    </row>
    <row r="23" spans="1:21" s="25" customFormat="1" ht="12.95" customHeight="1" x14ac:dyDescent="0.2">
      <c r="A23" s="47" t="s">
        <v>111</v>
      </c>
      <c r="B23" s="48" t="s">
        <v>70</v>
      </c>
      <c r="C23" s="49">
        <v>28363.552</v>
      </c>
      <c r="D23" s="49" t="s">
        <v>104</v>
      </c>
      <c r="E23" s="25">
        <f t="shared" si="0"/>
        <v>-4222.9817669464719</v>
      </c>
      <c r="F23" s="25">
        <f t="shared" si="1"/>
        <v>-4223</v>
      </c>
      <c r="G23" s="25">
        <f t="shared" si="2"/>
        <v>4.2755999998917105E-2</v>
      </c>
      <c r="I23" s="25">
        <f>+G23</f>
        <v>4.2755999998917105E-2</v>
      </c>
      <c r="O23" s="25">
        <f t="shared" ca="1" si="3"/>
        <v>-0.12581066530314922</v>
      </c>
      <c r="Q23" s="50">
        <f t="shared" si="4"/>
        <v>13345.052</v>
      </c>
    </row>
    <row r="24" spans="1:21" s="25" customFormat="1" ht="12.95" customHeight="1" x14ac:dyDescent="0.2">
      <c r="A24" s="47" t="s">
        <v>111</v>
      </c>
      <c r="B24" s="48" t="s">
        <v>70</v>
      </c>
      <c r="C24" s="49">
        <v>28368.225999999999</v>
      </c>
      <c r="D24" s="49" t="s">
        <v>104</v>
      </c>
      <c r="E24" s="25">
        <f t="shared" si="0"/>
        <v>-4220.9885661747785</v>
      </c>
      <c r="F24" s="25">
        <f t="shared" si="1"/>
        <v>-4221</v>
      </c>
      <c r="G24" s="25">
        <f t="shared" si="2"/>
        <v>2.6811999996425584E-2</v>
      </c>
      <c r="I24" s="25">
        <f>+G24</f>
        <v>2.6811999996425584E-2</v>
      </c>
      <c r="O24" s="25">
        <f t="shared" ca="1" si="3"/>
        <v>-0.12577571365568274</v>
      </c>
      <c r="Q24" s="50">
        <f t="shared" si="4"/>
        <v>13349.725999999999</v>
      </c>
    </row>
    <row r="25" spans="1:21" s="25" customFormat="1" ht="12.95" customHeight="1" x14ac:dyDescent="0.2">
      <c r="A25" s="47" t="s">
        <v>111</v>
      </c>
      <c r="B25" s="48" t="s">
        <v>70</v>
      </c>
      <c r="C25" s="49">
        <v>28370.601999999999</v>
      </c>
      <c r="D25" s="49" t="s">
        <v>104</v>
      </c>
      <c r="E25" s="25">
        <f t="shared" si="0"/>
        <v>-4219.975334460285</v>
      </c>
      <c r="F25" s="25">
        <f t="shared" si="1"/>
        <v>-4220</v>
      </c>
      <c r="G25" s="25">
        <f t="shared" si="2"/>
        <v>5.7839999997668201E-2</v>
      </c>
      <c r="I25" s="25">
        <f>+G25</f>
        <v>5.7839999997668201E-2</v>
      </c>
      <c r="O25" s="25">
        <f t="shared" ca="1" si="3"/>
        <v>-0.1257582378319495</v>
      </c>
      <c r="Q25" s="50">
        <f t="shared" si="4"/>
        <v>13352.101999999999</v>
      </c>
    </row>
    <row r="26" spans="1:21" s="25" customFormat="1" ht="12.95" customHeight="1" x14ac:dyDescent="0.2">
      <c r="A26" s="47" t="s">
        <v>111</v>
      </c>
      <c r="B26" s="48" t="s">
        <v>70</v>
      </c>
      <c r="C26" s="49">
        <v>28375.276000000002</v>
      </c>
      <c r="D26" s="49" t="s">
        <v>104</v>
      </c>
      <c r="E26" s="25">
        <f t="shared" si="0"/>
        <v>-4217.9821336885898</v>
      </c>
      <c r="F26" s="25">
        <f t="shared" si="1"/>
        <v>-4218</v>
      </c>
      <c r="G26" s="25">
        <f t="shared" si="2"/>
        <v>4.1895999998814659E-2</v>
      </c>
      <c r="I26" s="25">
        <f>+G26</f>
        <v>4.1895999998814659E-2</v>
      </c>
      <c r="O26" s="25">
        <f t="shared" ca="1" si="3"/>
        <v>-0.12572328618448303</v>
      </c>
      <c r="Q26" s="50">
        <f t="shared" si="4"/>
        <v>13356.776000000002</v>
      </c>
    </row>
    <row r="27" spans="1:21" s="25" customFormat="1" ht="12.95" customHeight="1" x14ac:dyDescent="0.2">
      <c r="A27" s="47" t="s">
        <v>111</v>
      </c>
      <c r="B27" s="48" t="s">
        <v>70</v>
      </c>
      <c r="C27" s="49">
        <v>28377.633999999998</v>
      </c>
      <c r="D27" s="49" t="s">
        <v>104</v>
      </c>
      <c r="E27" s="25">
        <f t="shared" si="0"/>
        <v>-4216.9765779719346</v>
      </c>
      <c r="F27" s="25">
        <f t="shared" si="1"/>
        <v>-4217</v>
      </c>
      <c r="G27" s="25">
        <f t="shared" si="2"/>
        <v>5.4923999996390194E-2</v>
      </c>
      <c r="I27" s="25">
        <f>+G27</f>
        <v>5.4923999996390194E-2</v>
      </c>
      <c r="O27" s="25">
        <f t="shared" ca="1" si="3"/>
        <v>-0.12570581036074979</v>
      </c>
      <c r="Q27" s="50">
        <f t="shared" si="4"/>
        <v>13359.133999999998</v>
      </c>
    </row>
    <row r="28" spans="1:21" s="25" customFormat="1" ht="12.95" customHeight="1" x14ac:dyDescent="0.2">
      <c r="A28" s="47" t="s">
        <v>111</v>
      </c>
      <c r="B28" s="48" t="s">
        <v>70</v>
      </c>
      <c r="C28" s="49">
        <v>28389.34</v>
      </c>
      <c r="D28" s="49" t="s">
        <v>104</v>
      </c>
      <c r="E28" s="25">
        <f t="shared" si="0"/>
        <v>-4211.9846207118899</v>
      </c>
      <c r="F28" s="25">
        <f t="shared" si="1"/>
        <v>-4212</v>
      </c>
      <c r="G28" s="25">
        <f t="shared" si="2"/>
        <v>3.6063999996258644E-2</v>
      </c>
      <c r="I28" s="25">
        <f>+G28</f>
        <v>3.6063999996258644E-2</v>
      </c>
      <c r="O28" s="25">
        <f t="shared" ca="1" si="3"/>
        <v>-0.12561843124208363</v>
      </c>
      <c r="Q28" s="50">
        <f t="shared" si="4"/>
        <v>13370.84</v>
      </c>
    </row>
    <row r="29" spans="1:21" s="25" customFormat="1" ht="12.95" customHeight="1" x14ac:dyDescent="0.2">
      <c r="A29" s="47" t="s">
        <v>111</v>
      </c>
      <c r="B29" s="48" t="s">
        <v>70</v>
      </c>
      <c r="C29" s="49">
        <v>28668.401000000002</v>
      </c>
      <c r="D29" s="49" t="s">
        <v>104</v>
      </c>
      <c r="E29" s="25">
        <f t="shared" si="0"/>
        <v>-4092.9806411334548</v>
      </c>
      <c r="F29" s="25">
        <f t="shared" si="1"/>
        <v>-4093</v>
      </c>
      <c r="G29" s="25">
        <f t="shared" si="2"/>
        <v>4.5395999997708714E-2</v>
      </c>
      <c r="I29" s="25">
        <f>+G29</f>
        <v>4.5395999997708714E-2</v>
      </c>
      <c r="O29" s="25">
        <f t="shared" ca="1" si="3"/>
        <v>-0.12353880821782869</v>
      </c>
      <c r="Q29" s="50">
        <f t="shared" si="4"/>
        <v>13649.901000000002</v>
      </c>
    </row>
    <row r="30" spans="1:21" s="25" customFormat="1" ht="12.95" customHeight="1" x14ac:dyDescent="0.2">
      <c r="A30" s="47" t="s">
        <v>111</v>
      </c>
      <c r="B30" s="48" t="s">
        <v>70</v>
      </c>
      <c r="C30" s="49">
        <v>28696.527999999998</v>
      </c>
      <c r="D30" s="49" t="s">
        <v>104</v>
      </c>
      <c r="E30" s="25">
        <f t="shared" si="0"/>
        <v>-4080.9860416243791</v>
      </c>
      <c r="F30" s="25">
        <f t="shared" si="1"/>
        <v>-4081</v>
      </c>
      <c r="G30" s="25">
        <f t="shared" si="2"/>
        <v>3.2731999996030936E-2</v>
      </c>
      <c r="I30" s="25">
        <f>+G30</f>
        <v>3.2731999996030936E-2</v>
      </c>
      <c r="O30" s="25">
        <f t="shared" ca="1" si="3"/>
        <v>-0.12332909833302987</v>
      </c>
      <c r="Q30" s="50">
        <f t="shared" si="4"/>
        <v>13678.027999999998</v>
      </c>
    </row>
    <row r="31" spans="1:21" s="25" customFormat="1" ht="12.95" customHeight="1" x14ac:dyDescent="0.2">
      <c r="A31" s="47" t="s">
        <v>111</v>
      </c>
      <c r="B31" s="48" t="s">
        <v>70</v>
      </c>
      <c r="C31" s="49">
        <v>28804.407999999999</v>
      </c>
      <c r="D31" s="49" t="s">
        <v>104</v>
      </c>
      <c r="E31" s="25">
        <f t="shared" si="0"/>
        <v>-4034.9812279208459</v>
      </c>
      <c r="F31" s="25">
        <f t="shared" si="1"/>
        <v>-4035</v>
      </c>
      <c r="G31" s="25">
        <f t="shared" si="2"/>
        <v>4.4019999997544801E-2</v>
      </c>
      <c r="I31" s="25">
        <f>+G31</f>
        <v>4.4019999997544801E-2</v>
      </c>
      <c r="O31" s="25">
        <f t="shared" ca="1" si="3"/>
        <v>-0.12252521044130106</v>
      </c>
      <c r="Q31" s="50">
        <f t="shared" si="4"/>
        <v>13785.907999999999</v>
      </c>
    </row>
    <row r="32" spans="1:21" s="25" customFormat="1" ht="12.95" customHeight="1" x14ac:dyDescent="0.2">
      <c r="A32" s="47" t="s">
        <v>111</v>
      </c>
      <c r="B32" s="48" t="s">
        <v>70</v>
      </c>
      <c r="C32" s="49">
        <v>28811.45</v>
      </c>
      <c r="D32" s="49" t="s">
        <v>104</v>
      </c>
      <c r="E32" s="25">
        <f t="shared" si="0"/>
        <v>-4031.9782069892522</v>
      </c>
      <c r="F32" s="25">
        <f t="shared" si="1"/>
        <v>-4032</v>
      </c>
      <c r="G32" s="25">
        <f t="shared" si="2"/>
        <v>5.1103999998304062E-2</v>
      </c>
      <c r="I32" s="25">
        <f>+G32</f>
        <v>5.1103999998304062E-2</v>
      </c>
      <c r="O32" s="25">
        <f t="shared" ca="1" si="3"/>
        <v>-0.12247278297010135</v>
      </c>
      <c r="Q32" s="50">
        <f t="shared" si="4"/>
        <v>13792.95</v>
      </c>
    </row>
    <row r="33" spans="1:21" s="25" customFormat="1" ht="12.95" customHeight="1" x14ac:dyDescent="0.2">
      <c r="A33" s="47" t="s">
        <v>111</v>
      </c>
      <c r="B33" s="48" t="s">
        <v>70</v>
      </c>
      <c r="C33" s="49">
        <v>28830.208999999999</v>
      </c>
      <c r="D33" s="49" t="s">
        <v>104</v>
      </c>
      <c r="E33" s="25">
        <f t="shared" si="0"/>
        <v>-4023.9785379100485</v>
      </c>
      <c r="F33" s="25">
        <f t="shared" si="1"/>
        <v>-4024</v>
      </c>
      <c r="G33" s="25">
        <f t="shared" si="2"/>
        <v>5.0327999997534789E-2</v>
      </c>
      <c r="I33" s="25">
        <f>+G33</f>
        <v>5.0327999997534789E-2</v>
      </c>
      <c r="O33" s="25">
        <f t="shared" ca="1" si="3"/>
        <v>-0.12233297638023546</v>
      </c>
      <c r="Q33" s="50">
        <f t="shared" si="4"/>
        <v>13811.708999999999</v>
      </c>
    </row>
    <row r="34" spans="1:21" s="25" customFormat="1" ht="12.95" customHeight="1" x14ac:dyDescent="0.2">
      <c r="A34" s="47" t="s">
        <v>111</v>
      </c>
      <c r="B34" s="48" t="s">
        <v>70</v>
      </c>
      <c r="C34" s="49">
        <v>28851.300999999999</v>
      </c>
      <c r="D34" s="49" t="s">
        <v>104</v>
      </c>
      <c r="E34" s="25">
        <f t="shared" si="0"/>
        <v>-4014.9839742222944</v>
      </c>
      <c r="F34" s="25">
        <f t="shared" si="1"/>
        <v>-4015</v>
      </c>
      <c r="G34" s="25">
        <f t="shared" si="2"/>
        <v>3.7579999996523838E-2</v>
      </c>
      <c r="I34" s="25">
        <f>+G34</f>
        <v>3.7579999996523838E-2</v>
      </c>
      <c r="O34" s="25">
        <f t="shared" ca="1" si="3"/>
        <v>-0.12217569396663636</v>
      </c>
      <c r="Q34" s="50">
        <f t="shared" si="4"/>
        <v>13832.800999999999</v>
      </c>
    </row>
    <row r="35" spans="1:21" s="25" customFormat="1" ht="12.95" customHeight="1" x14ac:dyDescent="0.2">
      <c r="A35" s="47" t="s">
        <v>111</v>
      </c>
      <c r="B35" s="48" t="s">
        <v>70</v>
      </c>
      <c r="C35" s="49">
        <v>29130.348999999998</v>
      </c>
      <c r="D35" s="49" t="s">
        <v>104</v>
      </c>
      <c r="E35" s="25">
        <f t="shared" si="0"/>
        <v>-3895.9855384200764</v>
      </c>
      <c r="F35" s="25">
        <f t="shared" si="1"/>
        <v>-3896</v>
      </c>
      <c r="G35" s="25">
        <f t="shared" si="2"/>
        <v>3.3911999995325459E-2</v>
      </c>
      <c r="I35" s="25">
        <f>+G35</f>
        <v>3.3911999995325459E-2</v>
      </c>
      <c r="O35" s="25">
        <f t="shared" ca="1" si="3"/>
        <v>-0.12009607094238141</v>
      </c>
      <c r="Q35" s="50">
        <f t="shared" si="4"/>
        <v>14111.848999999998</v>
      </c>
    </row>
    <row r="36" spans="1:21" s="25" customFormat="1" ht="12.95" customHeight="1" x14ac:dyDescent="0.2">
      <c r="A36" s="47" t="s">
        <v>111</v>
      </c>
      <c r="B36" s="48" t="s">
        <v>70</v>
      </c>
      <c r="C36" s="49">
        <v>30171.493999999999</v>
      </c>
      <c r="D36" s="49" t="s">
        <v>104</v>
      </c>
      <c r="E36" s="25">
        <f t="shared" si="0"/>
        <v>-3451.9951624155865</v>
      </c>
      <c r="F36" s="25">
        <f t="shared" si="1"/>
        <v>-3452</v>
      </c>
      <c r="G36" s="25">
        <f t="shared" si="2"/>
        <v>1.1343999998643994E-2</v>
      </c>
      <c r="I36" s="25">
        <f>+G36</f>
        <v>1.1343999998643994E-2</v>
      </c>
      <c r="O36" s="25">
        <f t="shared" ca="1" si="3"/>
        <v>-0.11233680520482511</v>
      </c>
      <c r="Q36" s="50">
        <f t="shared" si="4"/>
        <v>15152.993999999999</v>
      </c>
    </row>
    <row r="37" spans="1:21" s="25" customFormat="1" ht="12.95" customHeight="1" x14ac:dyDescent="0.2">
      <c r="A37" s="47" t="s">
        <v>111</v>
      </c>
      <c r="B37" s="48" t="s">
        <v>70</v>
      </c>
      <c r="C37" s="49">
        <v>30898.444</v>
      </c>
      <c r="D37" s="49" t="s">
        <v>104</v>
      </c>
      <c r="E37" s="25">
        <f t="shared" si="0"/>
        <v>-3141.9914608788513</v>
      </c>
      <c r="F37" s="25">
        <f t="shared" si="1"/>
        <v>-3142</v>
      </c>
      <c r="G37" s="25">
        <f t="shared" si="2"/>
        <v>2.0023999997647479E-2</v>
      </c>
      <c r="I37" s="25">
        <f>+G37</f>
        <v>2.0023999997647479E-2</v>
      </c>
      <c r="O37" s="25">
        <f t="shared" ca="1" si="3"/>
        <v>-0.1069192998475223</v>
      </c>
      <c r="Q37" s="50">
        <f t="shared" si="4"/>
        <v>15879.944</v>
      </c>
    </row>
    <row r="38" spans="1:21" s="25" customFormat="1" ht="12.95" customHeight="1" x14ac:dyDescent="0.2">
      <c r="A38" s="47" t="s">
        <v>163</v>
      </c>
      <c r="B38" s="48" t="s">
        <v>70</v>
      </c>
      <c r="C38" s="49">
        <v>31271.296999999999</v>
      </c>
      <c r="D38" s="49" t="s">
        <v>104</v>
      </c>
      <c r="E38" s="25">
        <f t="shared" si="0"/>
        <v>-2982.9904152373688</v>
      </c>
      <c r="F38" s="25">
        <f t="shared" si="1"/>
        <v>-2983</v>
      </c>
      <c r="G38" s="25">
        <f t="shared" si="2"/>
        <v>2.2475999998277985E-2</v>
      </c>
      <c r="I38" s="25">
        <f>+G38</f>
        <v>2.2475999998277985E-2</v>
      </c>
      <c r="O38" s="25">
        <f t="shared" ca="1" si="3"/>
        <v>-0.10414064387393794</v>
      </c>
      <c r="Q38" s="50">
        <f t="shared" si="4"/>
        <v>16252.796999999999</v>
      </c>
    </row>
    <row r="39" spans="1:21" s="25" customFormat="1" ht="12.95" customHeight="1" x14ac:dyDescent="0.2">
      <c r="A39" s="47" t="s">
        <v>111</v>
      </c>
      <c r="B39" s="48" t="s">
        <v>70</v>
      </c>
      <c r="C39" s="49">
        <v>31653.508999999998</v>
      </c>
      <c r="D39" s="49" t="s">
        <v>104</v>
      </c>
      <c r="E39" s="25">
        <f t="shared" si="0"/>
        <v>-2819.9982771649311</v>
      </c>
      <c r="F39" s="25">
        <f t="shared" si="1"/>
        <v>-2820</v>
      </c>
      <c r="G39" s="25">
        <f t="shared" si="2"/>
        <v>4.0399999961664435E-3</v>
      </c>
      <c r="I39" s="25">
        <f>+G39</f>
        <v>4.0399999961664435E-3</v>
      </c>
      <c r="O39" s="25">
        <f t="shared" ca="1" si="3"/>
        <v>-0.10129208460542066</v>
      </c>
      <c r="Q39" s="50">
        <f t="shared" si="4"/>
        <v>16635.008999999998</v>
      </c>
    </row>
    <row r="40" spans="1:21" s="25" customFormat="1" ht="12.95" customHeight="1" x14ac:dyDescent="0.2">
      <c r="A40" s="47" t="s">
        <v>111</v>
      </c>
      <c r="B40" s="48" t="s">
        <v>70</v>
      </c>
      <c r="C40" s="49">
        <v>32945.601000000002</v>
      </c>
      <c r="D40" s="49" t="s">
        <v>104</v>
      </c>
      <c r="E40" s="25">
        <f t="shared" si="0"/>
        <v>-2268.9929773148674</v>
      </c>
      <c r="F40" s="25">
        <f t="shared" si="1"/>
        <v>-2269</v>
      </c>
      <c r="G40" s="25">
        <f t="shared" si="2"/>
        <v>1.6468000001623295E-2</v>
      </c>
      <c r="I40" s="25">
        <f>+G40</f>
        <v>1.6468000001623295E-2</v>
      </c>
      <c r="O40" s="25">
        <f t="shared" ca="1" si="3"/>
        <v>-9.1662905728408225E-2</v>
      </c>
      <c r="Q40" s="50">
        <f t="shared" si="4"/>
        <v>17927.101000000002</v>
      </c>
    </row>
    <row r="41" spans="1:21" s="25" customFormat="1" ht="12.95" customHeight="1" x14ac:dyDescent="0.2">
      <c r="A41" s="47" t="s">
        <v>174</v>
      </c>
      <c r="B41" s="48" t="s">
        <v>70</v>
      </c>
      <c r="C41" s="49">
        <v>33039.383000000002</v>
      </c>
      <c r="D41" s="49" t="s">
        <v>104</v>
      </c>
      <c r="E41" s="25">
        <f t="shared" si="0"/>
        <v>-2229.0001756950614</v>
      </c>
      <c r="F41" s="25">
        <f t="shared" si="1"/>
        <v>-2229</v>
      </c>
      <c r="G41" s="25">
        <f t="shared" si="2"/>
        <v>-4.1200000123353675E-4</v>
      </c>
      <c r="I41" s="25">
        <f>+G41</f>
        <v>-4.1200000123353675E-4</v>
      </c>
      <c r="O41" s="25">
        <f t="shared" ca="1" si="3"/>
        <v>-9.096387277907883E-2</v>
      </c>
      <c r="Q41" s="50">
        <f t="shared" si="4"/>
        <v>18020.883000000002</v>
      </c>
    </row>
    <row r="42" spans="1:21" s="25" customFormat="1" ht="12.95" customHeight="1" x14ac:dyDescent="0.2">
      <c r="A42" s="47" t="s">
        <v>111</v>
      </c>
      <c r="B42" s="48" t="s">
        <v>70</v>
      </c>
      <c r="C42" s="49">
        <v>33060.481</v>
      </c>
      <c r="D42" s="49" t="s">
        <v>104</v>
      </c>
      <c r="E42" s="25">
        <f t="shared" si="0"/>
        <v>-2220.0030533413624</v>
      </c>
      <c r="F42" s="25">
        <f t="shared" si="1"/>
        <v>-2220</v>
      </c>
      <c r="G42" s="25">
        <f t="shared" si="2"/>
        <v>-7.1600000010221265E-3</v>
      </c>
      <c r="I42" s="25">
        <f>+G42</f>
        <v>-7.1600000010221265E-3</v>
      </c>
      <c r="O42" s="25">
        <f t="shared" ca="1" si="3"/>
        <v>-9.0806590365479722E-2</v>
      </c>
      <c r="Q42" s="50">
        <f t="shared" si="4"/>
        <v>18041.981</v>
      </c>
    </row>
    <row r="43" spans="1:21" s="25" customFormat="1" ht="12.95" customHeight="1" x14ac:dyDescent="0.2">
      <c r="A43" s="47" t="s">
        <v>174</v>
      </c>
      <c r="B43" s="48" t="s">
        <v>70</v>
      </c>
      <c r="C43" s="49">
        <v>33067.536</v>
      </c>
      <c r="D43" s="49" t="s">
        <v>104</v>
      </c>
      <c r="E43" s="25">
        <f t="shared" si="0"/>
        <v>-2216.9944886335534</v>
      </c>
      <c r="F43" s="25">
        <f t="shared" si="1"/>
        <v>-2217</v>
      </c>
      <c r="G43" s="25">
        <f t="shared" si="2"/>
        <v>1.2924000002385583E-2</v>
      </c>
      <c r="I43" s="25">
        <f>+G43</f>
        <v>1.2924000002385583E-2</v>
      </c>
      <c r="O43" s="25">
        <f t="shared" ca="1" si="3"/>
        <v>-9.075416289428001E-2</v>
      </c>
      <c r="Q43" s="50">
        <f t="shared" si="4"/>
        <v>18049.036</v>
      </c>
    </row>
    <row r="44" spans="1:21" s="25" customFormat="1" ht="12.95" customHeight="1" x14ac:dyDescent="0.2">
      <c r="A44" s="47" t="s">
        <v>174</v>
      </c>
      <c r="B44" s="48" t="s">
        <v>70</v>
      </c>
      <c r="C44" s="49">
        <v>33515.415999999997</v>
      </c>
      <c r="D44" s="49" t="s">
        <v>104</v>
      </c>
      <c r="E44" s="25">
        <f t="shared" si="0"/>
        <v>-2025.9986046741726</v>
      </c>
      <c r="F44" s="25">
        <f t="shared" si="1"/>
        <v>-2026</v>
      </c>
      <c r="G44" s="25">
        <f t="shared" si="2"/>
        <v>3.2719999944674782E-3</v>
      </c>
      <c r="I44" s="25">
        <f>+G44</f>
        <v>3.2719999944674782E-3</v>
      </c>
      <c r="O44" s="25">
        <f t="shared" ca="1" si="3"/>
        <v>-8.7416280561232157E-2</v>
      </c>
      <c r="Q44" s="50">
        <f t="shared" si="4"/>
        <v>18496.915999999997</v>
      </c>
    </row>
    <row r="45" spans="1:21" s="25" customFormat="1" ht="12.95" customHeight="1" x14ac:dyDescent="0.2">
      <c r="A45" s="47" t="s">
        <v>111</v>
      </c>
      <c r="B45" s="48" t="s">
        <v>70</v>
      </c>
      <c r="C45" s="49">
        <v>34181.139000000003</v>
      </c>
      <c r="D45" s="49" t="s">
        <v>104</v>
      </c>
      <c r="E45" s="25">
        <f t="shared" si="0"/>
        <v>-1742.1048097802441</v>
      </c>
      <c r="F45" s="25">
        <f t="shared" si="1"/>
        <v>-1742</v>
      </c>
      <c r="O45" s="25">
        <f t="shared" ca="1" si="3"/>
        <v>-8.2453146620993428E-2</v>
      </c>
      <c r="Q45" s="50">
        <f t="shared" si="4"/>
        <v>19162.639000000003</v>
      </c>
      <c r="U45" s="25">
        <f>+C45-(C$7+F45*C$8)</f>
        <v>-0.24577599999611266</v>
      </c>
    </row>
    <row r="46" spans="1:21" s="25" customFormat="1" ht="12.95" customHeight="1" x14ac:dyDescent="0.2">
      <c r="A46" s="47" t="s">
        <v>111</v>
      </c>
      <c r="B46" s="48" t="s">
        <v>70</v>
      </c>
      <c r="C46" s="49">
        <v>34195.436999999998</v>
      </c>
      <c r="D46" s="49" t="s">
        <v>104</v>
      </c>
      <c r="E46" s="25">
        <f t="shared" si="0"/>
        <v>-1736.0075088316632</v>
      </c>
      <c r="F46" s="25">
        <f t="shared" si="1"/>
        <v>-1736</v>
      </c>
      <c r="G46" s="25">
        <f t="shared" ref="G46:G52" si="5">+C46-(C$7+F46*C$8)</f>
        <v>-1.7608000001928303E-2</v>
      </c>
      <c r="I46" s="25">
        <f>+G46</f>
        <v>-1.7608000001928303E-2</v>
      </c>
      <c r="O46" s="25">
        <f t="shared" ca="1" si="3"/>
        <v>-8.2348291678594032E-2</v>
      </c>
      <c r="Q46" s="50">
        <f t="shared" si="4"/>
        <v>19176.936999999998</v>
      </c>
    </row>
    <row r="47" spans="1:21" s="25" customFormat="1" ht="12.95" customHeight="1" x14ac:dyDescent="0.2">
      <c r="A47" s="47" t="s">
        <v>193</v>
      </c>
      <c r="B47" s="48" t="s">
        <v>70</v>
      </c>
      <c r="C47" s="49">
        <v>34481.529000000002</v>
      </c>
      <c r="D47" s="49" t="s">
        <v>104</v>
      </c>
      <c r="E47" s="25">
        <f t="shared" si="0"/>
        <v>-1614.0051992092012</v>
      </c>
      <c r="F47" s="25">
        <f t="shared" si="1"/>
        <v>-1614</v>
      </c>
      <c r="G47" s="25">
        <f t="shared" si="5"/>
        <v>-1.2192000001959968E-2</v>
      </c>
      <c r="I47" s="25">
        <f>+G47</f>
        <v>-1.2192000001959968E-2</v>
      </c>
      <c r="O47" s="25">
        <f t="shared" ca="1" si="3"/>
        <v>-8.0216241183139372E-2</v>
      </c>
      <c r="Q47" s="50">
        <f t="shared" si="4"/>
        <v>19463.029000000002</v>
      </c>
    </row>
    <row r="48" spans="1:21" s="25" customFormat="1" ht="12.95" customHeight="1" x14ac:dyDescent="0.2">
      <c r="A48" s="47" t="s">
        <v>193</v>
      </c>
      <c r="B48" s="48" t="s">
        <v>70</v>
      </c>
      <c r="C48" s="49">
        <v>34488.544000000002</v>
      </c>
      <c r="D48" s="49" t="s">
        <v>104</v>
      </c>
      <c r="E48" s="25">
        <f t="shared" si="0"/>
        <v>-1611.0136922743638</v>
      </c>
      <c r="F48" s="25">
        <f t="shared" si="1"/>
        <v>-1611</v>
      </c>
      <c r="G48" s="25">
        <f t="shared" si="5"/>
        <v>-3.2107999999425374E-2</v>
      </c>
      <c r="I48" s="25">
        <f>+G48</f>
        <v>-3.2107999999425374E-2</v>
      </c>
      <c r="O48" s="25">
        <f t="shared" ca="1" si="3"/>
        <v>-8.016381371193966E-2</v>
      </c>
      <c r="Q48" s="50">
        <f t="shared" si="4"/>
        <v>19470.044000000002</v>
      </c>
    </row>
    <row r="49" spans="1:32" s="25" customFormat="1" ht="12.95" customHeight="1" x14ac:dyDescent="0.2">
      <c r="A49" s="47" t="s">
        <v>193</v>
      </c>
      <c r="B49" s="48" t="s">
        <v>70</v>
      </c>
      <c r="C49" s="49">
        <v>34603.46</v>
      </c>
      <c r="D49" s="49" t="s">
        <v>104</v>
      </c>
      <c r="E49" s="25">
        <f t="shared" si="0"/>
        <v>-1562.0084163051849</v>
      </c>
      <c r="F49" s="25">
        <f t="shared" si="1"/>
        <v>-1562</v>
      </c>
      <c r="G49" s="25">
        <f t="shared" si="5"/>
        <v>-1.9736000002012588E-2</v>
      </c>
      <c r="I49" s="25">
        <f>+G49</f>
        <v>-1.9736000002012588E-2</v>
      </c>
      <c r="O49" s="25">
        <f t="shared" ca="1" si="3"/>
        <v>-7.9307498349011157E-2</v>
      </c>
      <c r="Q49" s="50">
        <f t="shared" si="4"/>
        <v>19584.96</v>
      </c>
    </row>
    <row r="50" spans="1:32" s="25" customFormat="1" ht="12.95" customHeight="1" x14ac:dyDescent="0.2">
      <c r="A50" s="47" t="s">
        <v>204</v>
      </c>
      <c r="B50" s="48" t="s">
        <v>70</v>
      </c>
      <c r="C50" s="49">
        <v>37546.415000000001</v>
      </c>
      <c r="D50" s="49" t="s">
        <v>104</v>
      </c>
      <c r="E50" s="25">
        <f t="shared" si="0"/>
        <v>-307.00195993811445</v>
      </c>
      <c r="F50" s="25">
        <f t="shared" si="1"/>
        <v>-307</v>
      </c>
      <c r="G50" s="25">
        <f t="shared" si="5"/>
        <v>-4.5959999988554046E-3</v>
      </c>
      <c r="I50" s="25">
        <f>+G50</f>
        <v>-4.5959999988554046E-3</v>
      </c>
      <c r="O50" s="25">
        <f t="shared" ca="1" si="3"/>
        <v>-5.7375339563801357E-2</v>
      </c>
      <c r="Q50" s="50">
        <f t="shared" si="4"/>
        <v>22527.915000000001</v>
      </c>
    </row>
    <row r="51" spans="1:32" s="25" customFormat="1" ht="12.95" customHeight="1" x14ac:dyDescent="0.2">
      <c r="A51" s="47" t="s">
        <v>204</v>
      </c>
      <c r="B51" s="48" t="s">
        <v>70</v>
      </c>
      <c r="C51" s="49">
        <v>37546.417000000001</v>
      </c>
      <c r="D51" s="49" t="s">
        <v>104</v>
      </c>
      <c r="E51" s="25">
        <f t="shared" si="0"/>
        <v>-307.0011070494657</v>
      </c>
      <c r="F51" s="25">
        <f t="shared" si="1"/>
        <v>-307</v>
      </c>
      <c r="G51" s="25">
        <f t="shared" si="5"/>
        <v>-2.5959999984479509E-3</v>
      </c>
      <c r="I51" s="25">
        <f>+G51</f>
        <v>-2.5959999984479509E-3</v>
      </c>
      <c r="O51" s="25">
        <f t="shared" ca="1" si="3"/>
        <v>-5.7375339563801357E-2</v>
      </c>
      <c r="Q51" s="50">
        <f t="shared" si="4"/>
        <v>22527.917000000001</v>
      </c>
    </row>
    <row r="52" spans="1:32" s="25" customFormat="1" ht="12.95" customHeight="1" x14ac:dyDescent="0.2">
      <c r="A52" s="25" t="s">
        <v>73</v>
      </c>
      <c r="C52" s="5">
        <v>38266.326000000001</v>
      </c>
      <c r="D52" s="5" t="s">
        <v>13</v>
      </c>
      <c r="E52" s="25">
        <f t="shared" si="0"/>
        <v>0</v>
      </c>
      <c r="F52" s="25">
        <f t="shared" si="1"/>
        <v>0</v>
      </c>
      <c r="G52" s="25">
        <f t="shared" si="5"/>
        <v>0</v>
      </c>
      <c r="H52" s="25">
        <f t="shared" ref="H46:H52" si="6">+G52</f>
        <v>0</v>
      </c>
      <c r="Q52" s="50">
        <f t="shared" si="4"/>
        <v>23247.826000000001</v>
      </c>
    </row>
    <row r="53" spans="1:32" s="25" customFormat="1" ht="12.95" customHeight="1" x14ac:dyDescent="0.2">
      <c r="A53" s="5" t="s">
        <v>72</v>
      </c>
      <c r="B53" s="4"/>
      <c r="C53" s="6">
        <v>39690.474999999999</v>
      </c>
      <c r="D53" s="5">
        <v>3.0000000000000001E-3</v>
      </c>
      <c r="E53" s="25">
        <f t="shared" ref="E53:E84" si="7">+(C53-C$7)/C$8</f>
        <v>607.32025798175744</v>
      </c>
      <c r="F53" s="25">
        <f t="shared" ref="F53:F84" si="8">ROUND(2*E53,0)/2</f>
        <v>607.5</v>
      </c>
      <c r="Q53" s="50">
        <f t="shared" ref="Q53:Q84" si="9">+C53-15018.5</f>
        <v>24671.974999999999</v>
      </c>
      <c r="U53" s="35">
        <v>-0.42149000000063097</v>
      </c>
    </row>
    <row r="54" spans="1:32" s="25" customFormat="1" ht="12.95" customHeight="1" x14ac:dyDescent="0.2">
      <c r="A54" s="25" t="s">
        <v>25</v>
      </c>
      <c r="C54" s="5">
        <v>41176.43</v>
      </c>
      <c r="D54" s="5"/>
      <c r="E54" s="25">
        <f t="shared" si="7"/>
        <v>1240.9973338700845</v>
      </c>
      <c r="F54" s="25">
        <f t="shared" si="8"/>
        <v>1241</v>
      </c>
      <c r="G54" s="25">
        <f t="shared" ref="G54:G97" si="10">+C54-(C$7+F54*C$8)</f>
        <v>-6.25199999922188E-3</v>
      </c>
      <c r="I54" s="25">
        <f t="shared" ref="I54:I86" si="11">+G54</f>
        <v>-6.25199999922188E-3</v>
      </c>
      <c r="Q54" s="50">
        <f t="shared" si="9"/>
        <v>26157.93</v>
      </c>
      <c r="AB54" s="25">
        <v>11</v>
      </c>
      <c r="AD54" s="25" t="s">
        <v>24</v>
      </c>
      <c r="AF54" s="25" t="s">
        <v>26</v>
      </c>
    </row>
    <row r="55" spans="1:32" s="25" customFormat="1" ht="12.95" customHeight="1" x14ac:dyDescent="0.2">
      <c r="A55" s="25" t="s">
        <v>27</v>
      </c>
      <c r="C55" s="5">
        <v>41516.457000000002</v>
      </c>
      <c r="D55" s="5"/>
      <c r="E55" s="25">
        <f t="shared" si="7"/>
        <v>1385.9999181226904</v>
      </c>
      <c r="F55" s="25">
        <f t="shared" si="8"/>
        <v>1386</v>
      </c>
      <c r="G55" s="25">
        <f t="shared" si="10"/>
        <v>-1.919999995152466E-4</v>
      </c>
      <c r="I55" s="25">
        <f t="shared" si="11"/>
        <v>-1.919999995152466E-4</v>
      </c>
      <c r="Q55" s="50">
        <f t="shared" si="9"/>
        <v>26497.957000000002</v>
      </c>
      <c r="AB55" s="25">
        <v>13</v>
      </c>
      <c r="AD55" s="25" t="s">
        <v>24</v>
      </c>
      <c r="AF55" s="25" t="s">
        <v>26</v>
      </c>
    </row>
    <row r="56" spans="1:32" s="25" customFormat="1" ht="12.95" customHeight="1" x14ac:dyDescent="0.2">
      <c r="A56" s="25" t="s">
        <v>28</v>
      </c>
      <c r="C56" s="5">
        <v>41570.392999999996</v>
      </c>
      <c r="D56" s="5"/>
      <c r="E56" s="25">
        <f t="shared" si="7"/>
        <v>1409.000619197157</v>
      </c>
      <c r="F56" s="25">
        <f t="shared" si="8"/>
        <v>1409</v>
      </c>
      <c r="G56" s="25">
        <f t="shared" si="10"/>
        <v>1.4519999967887998E-3</v>
      </c>
      <c r="I56" s="25">
        <f t="shared" si="11"/>
        <v>1.4519999967887998E-3</v>
      </c>
      <c r="Q56" s="50">
        <f t="shared" si="9"/>
        <v>26551.892999999996</v>
      </c>
      <c r="AB56" s="25">
        <v>11</v>
      </c>
      <c r="AD56" s="25" t="s">
        <v>24</v>
      </c>
      <c r="AF56" s="25" t="s">
        <v>26</v>
      </c>
    </row>
    <row r="57" spans="1:32" s="25" customFormat="1" ht="12.95" customHeight="1" x14ac:dyDescent="0.2">
      <c r="A57" s="25" t="s">
        <v>30</v>
      </c>
      <c r="C57" s="5">
        <v>41877.544000000002</v>
      </c>
      <c r="D57" s="5"/>
      <c r="E57" s="25">
        <f t="shared" si="7"/>
        <v>1539.9834198446724</v>
      </c>
      <c r="F57" s="25">
        <f t="shared" si="8"/>
        <v>1540</v>
      </c>
      <c r="G57" s="25">
        <f t="shared" si="10"/>
        <v>-3.8880000000062864E-2</v>
      </c>
      <c r="I57" s="25">
        <f t="shared" si="11"/>
        <v>-3.8880000000062864E-2</v>
      </c>
      <c r="Q57" s="50">
        <f t="shared" si="9"/>
        <v>26859.044000000002</v>
      </c>
      <c r="AB57" s="25">
        <v>8</v>
      </c>
      <c r="AD57" s="25" t="s">
        <v>29</v>
      </c>
      <c r="AF57" s="25" t="s">
        <v>26</v>
      </c>
    </row>
    <row r="58" spans="1:32" s="25" customFormat="1" ht="12.95" customHeight="1" x14ac:dyDescent="0.2">
      <c r="A58" s="25" t="s">
        <v>31</v>
      </c>
      <c r="C58" s="5">
        <v>42304.366000000002</v>
      </c>
      <c r="D58" s="5"/>
      <c r="E58" s="25">
        <f t="shared" si="7"/>
        <v>1721.999239223326</v>
      </c>
      <c r="F58" s="25">
        <f t="shared" si="8"/>
        <v>1722</v>
      </c>
      <c r="G58" s="25">
        <f t="shared" si="10"/>
        <v>-1.7840000000433065E-3</v>
      </c>
      <c r="I58" s="25">
        <f t="shared" si="11"/>
        <v>-1.7840000000433065E-3</v>
      </c>
      <c r="Q58" s="50">
        <f t="shared" si="9"/>
        <v>27285.866000000002</v>
      </c>
      <c r="AB58" s="25">
        <v>8</v>
      </c>
      <c r="AD58" s="25" t="s">
        <v>24</v>
      </c>
      <c r="AF58" s="25" t="s">
        <v>26</v>
      </c>
    </row>
    <row r="59" spans="1:32" s="25" customFormat="1" ht="12.95" customHeight="1" x14ac:dyDescent="0.2">
      <c r="A59" s="25" t="s">
        <v>33</v>
      </c>
      <c r="C59" s="5">
        <v>42550.591999999997</v>
      </c>
      <c r="D59" s="5"/>
      <c r="E59" s="25">
        <f t="shared" si="7"/>
        <v>1827.0009194139616</v>
      </c>
      <c r="F59" s="25">
        <f t="shared" si="8"/>
        <v>1827</v>
      </c>
      <c r="G59" s="25">
        <f t="shared" si="10"/>
        <v>2.1559999950113706E-3</v>
      </c>
      <c r="I59" s="25">
        <f t="shared" si="11"/>
        <v>2.1559999950113706E-3</v>
      </c>
      <c r="Q59" s="50">
        <f t="shared" si="9"/>
        <v>27532.091999999997</v>
      </c>
      <c r="AA59" s="25" t="s">
        <v>32</v>
      </c>
      <c r="AB59" s="25">
        <v>10</v>
      </c>
      <c r="AD59" s="25" t="s">
        <v>29</v>
      </c>
      <c r="AF59" s="25" t="s">
        <v>26</v>
      </c>
    </row>
    <row r="60" spans="1:32" s="25" customFormat="1" ht="12.95" customHeight="1" x14ac:dyDescent="0.2">
      <c r="A60" s="25" t="s">
        <v>34</v>
      </c>
      <c r="C60" s="5">
        <v>42597.485999999997</v>
      </c>
      <c r="D60" s="5"/>
      <c r="E60" s="25">
        <f t="shared" si="7"/>
        <v>1846.9985995568375</v>
      </c>
      <c r="F60" s="25">
        <f t="shared" si="8"/>
        <v>1847</v>
      </c>
      <c r="G60" s="25">
        <f t="shared" si="10"/>
        <v>-3.2840000058058649E-3</v>
      </c>
      <c r="I60" s="25">
        <f t="shared" si="11"/>
        <v>-3.2840000058058649E-3</v>
      </c>
      <c r="Q60" s="50">
        <f t="shared" si="9"/>
        <v>27578.985999999997</v>
      </c>
      <c r="AA60" s="25" t="s">
        <v>32</v>
      </c>
      <c r="AB60" s="25">
        <v>14</v>
      </c>
      <c r="AD60" s="25" t="s">
        <v>24</v>
      </c>
      <c r="AF60" s="25" t="s">
        <v>26</v>
      </c>
    </row>
    <row r="61" spans="1:32" s="25" customFormat="1" ht="12.95" customHeight="1" x14ac:dyDescent="0.2">
      <c r="A61" s="25" t="s">
        <v>34</v>
      </c>
      <c r="C61" s="5">
        <v>42597.495999999999</v>
      </c>
      <c r="D61" s="5"/>
      <c r="E61" s="25">
        <f t="shared" si="7"/>
        <v>1847.0028640000812</v>
      </c>
      <c r="F61" s="25">
        <f t="shared" si="8"/>
        <v>1847</v>
      </c>
      <c r="G61" s="25">
        <f t="shared" si="10"/>
        <v>6.7159999962314032E-3</v>
      </c>
      <c r="I61" s="25">
        <f t="shared" si="11"/>
        <v>6.7159999962314032E-3</v>
      </c>
      <c r="Q61" s="50">
        <f t="shared" si="9"/>
        <v>27578.995999999999</v>
      </c>
      <c r="AA61" s="25" t="s">
        <v>32</v>
      </c>
      <c r="AB61" s="25">
        <v>8</v>
      </c>
      <c r="AD61" s="25" t="s">
        <v>29</v>
      </c>
      <c r="AF61" s="25" t="s">
        <v>26</v>
      </c>
    </row>
    <row r="62" spans="1:32" s="25" customFormat="1" ht="12.95" customHeight="1" x14ac:dyDescent="0.2">
      <c r="A62" s="25" t="s">
        <v>34</v>
      </c>
      <c r="C62" s="5">
        <v>42604.525000000001</v>
      </c>
      <c r="D62" s="5"/>
      <c r="E62" s="25">
        <f t="shared" si="7"/>
        <v>1850.0003411554599</v>
      </c>
      <c r="F62" s="25">
        <f t="shared" si="8"/>
        <v>1850</v>
      </c>
      <c r="G62" s="25">
        <f t="shared" si="10"/>
        <v>8.0000000161817297E-4</v>
      </c>
      <c r="I62" s="25">
        <f t="shared" si="11"/>
        <v>8.0000000161817297E-4</v>
      </c>
      <c r="Q62" s="50">
        <f t="shared" si="9"/>
        <v>27586.025000000001</v>
      </c>
      <c r="AA62" s="25" t="s">
        <v>32</v>
      </c>
      <c r="AB62" s="25">
        <v>11</v>
      </c>
      <c r="AD62" s="25" t="s">
        <v>24</v>
      </c>
      <c r="AF62" s="25" t="s">
        <v>26</v>
      </c>
    </row>
    <row r="63" spans="1:32" s="25" customFormat="1" ht="12.95" customHeight="1" x14ac:dyDescent="0.2">
      <c r="A63" s="25" t="s">
        <v>35</v>
      </c>
      <c r="C63" s="5">
        <v>43338.504000000001</v>
      </c>
      <c r="D63" s="5"/>
      <c r="E63" s="25">
        <f t="shared" si="7"/>
        <v>2163.0015198475717</v>
      </c>
      <c r="F63" s="25">
        <f t="shared" si="8"/>
        <v>2163</v>
      </c>
      <c r="G63" s="25">
        <f t="shared" si="10"/>
        <v>3.56399999873247E-3</v>
      </c>
      <c r="I63" s="25">
        <f t="shared" si="11"/>
        <v>3.56399999873247E-3</v>
      </c>
      <c r="Q63" s="50">
        <f t="shared" si="9"/>
        <v>28320.004000000001</v>
      </c>
      <c r="AA63" s="25" t="s">
        <v>32</v>
      </c>
      <c r="AB63" s="25">
        <v>11</v>
      </c>
      <c r="AD63" s="25" t="s">
        <v>29</v>
      </c>
      <c r="AF63" s="25" t="s">
        <v>26</v>
      </c>
    </row>
    <row r="64" spans="1:32" s="25" customFormat="1" ht="12.95" customHeight="1" x14ac:dyDescent="0.2">
      <c r="A64" s="25" t="s">
        <v>36</v>
      </c>
      <c r="C64" s="5">
        <v>43392.432999999997</v>
      </c>
      <c r="D64" s="5"/>
      <c r="E64" s="25">
        <f t="shared" si="7"/>
        <v>2185.9992358117693</v>
      </c>
      <c r="F64" s="25">
        <f t="shared" si="8"/>
        <v>2186</v>
      </c>
      <c r="G64" s="25">
        <f t="shared" si="10"/>
        <v>-1.7920000027515925E-3</v>
      </c>
      <c r="I64" s="25">
        <f t="shared" si="11"/>
        <v>-1.7920000027515925E-3</v>
      </c>
      <c r="Q64" s="50">
        <f t="shared" si="9"/>
        <v>28373.932999999997</v>
      </c>
      <c r="AA64" s="25" t="s">
        <v>32</v>
      </c>
      <c r="AB64" s="25">
        <v>6</v>
      </c>
      <c r="AD64" s="25" t="s">
        <v>29</v>
      </c>
      <c r="AF64" s="25" t="s">
        <v>26</v>
      </c>
    </row>
    <row r="65" spans="1:32" s="25" customFormat="1" ht="12.95" customHeight="1" x14ac:dyDescent="0.2">
      <c r="A65" s="25" t="s">
        <v>37</v>
      </c>
      <c r="C65" s="5">
        <v>43671.485999999997</v>
      </c>
      <c r="D65" s="5"/>
      <c r="E65" s="25">
        <f t="shared" si="7"/>
        <v>2304.9998038356093</v>
      </c>
      <c r="F65" s="25">
        <f t="shared" si="8"/>
        <v>2305</v>
      </c>
      <c r="G65" s="25">
        <f t="shared" si="10"/>
        <v>-4.600000029313378E-4</v>
      </c>
      <c r="I65" s="25">
        <f t="shared" si="11"/>
        <v>-4.600000029313378E-4</v>
      </c>
      <c r="Q65" s="50">
        <f t="shared" si="9"/>
        <v>28652.985999999997</v>
      </c>
      <c r="AA65" s="25" t="s">
        <v>32</v>
      </c>
      <c r="AB65" s="25">
        <v>10</v>
      </c>
      <c r="AD65" s="25" t="s">
        <v>29</v>
      </c>
      <c r="AF65" s="25" t="s">
        <v>26</v>
      </c>
    </row>
    <row r="66" spans="1:32" s="25" customFormat="1" ht="12.95" customHeight="1" x14ac:dyDescent="0.2">
      <c r="A66" s="25" t="s">
        <v>37</v>
      </c>
      <c r="C66" s="5">
        <v>43671.487000000001</v>
      </c>
      <c r="D66" s="5"/>
      <c r="E66" s="25">
        <f t="shared" si="7"/>
        <v>2305.0002302799353</v>
      </c>
      <c r="F66" s="25">
        <f t="shared" si="8"/>
        <v>2305</v>
      </c>
      <c r="G66" s="25">
        <f t="shared" si="10"/>
        <v>5.4000000091036782E-4</v>
      </c>
      <c r="I66" s="25">
        <f t="shared" si="11"/>
        <v>5.4000000091036782E-4</v>
      </c>
      <c r="Q66" s="50">
        <f t="shared" si="9"/>
        <v>28652.987000000001</v>
      </c>
      <c r="AA66" s="25" t="s">
        <v>32</v>
      </c>
      <c r="AB66" s="25">
        <v>10</v>
      </c>
      <c r="AD66" s="25" t="s">
        <v>24</v>
      </c>
      <c r="AF66" s="25" t="s">
        <v>26</v>
      </c>
    </row>
    <row r="67" spans="1:32" s="25" customFormat="1" ht="12.95" customHeight="1" x14ac:dyDescent="0.2">
      <c r="A67" s="25" t="s">
        <v>38</v>
      </c>
      <c r="C67" s="5">
        <v>43732.442000000003</v>
      </c>
      <c r="D67" s="5"/>
      <c r="E67" s="25">
        <f t="shared" si="7"/>
        <v>2330.9941440665398</v>
      </c>
      <c r="F67" s="25">
        <f t="shared" si="8"/>
        <v>2331</v>
      </c>
      <c r="G67" s="25">
        <f t="shared" si="10"/>
        <v>-1.3731999999436084E-2</v>
      </c>
      <c r="I67" s="25">
        <f t="shared" si="11"/>
        <v>-1.3731999999436084E-2</v>
      </c>
      <c r="Q67" s="50">
        <f t="shared" si="9"/>
        <v>28713.942000000003</v>
      </c>
      <c r="AA67" s="25" t="s">
        <v>32</v>
      </c>
      <c r="AB67" s="25">
        <v>6</v>
      </c>
      <c r="AD67" s="25" t="s">
        <v>29</v>
      </c>
      <c r="AF67" s="25" t="s">
        <v>26</v>
      </c>
    </row>
    <row r="68" spans="1:32" s="25" customFormat="1" ht="12.95" customHeight="1" x14ac:dyDescent="0.2">
      <c r="A68" s="25" t="s">
        <v>39</v>
      </c>
      <c r="C68" s="5">
        <v>44065.446000000004</v>
      </c>
      <c r="D68" s="5"/>
      <c r="E68" s="25">
        <f t="shared" si="7"/>
        <v>2473.0018098297137</v>
      </c>
      <c r="F68" s="25">
        <f t="shared" si="8"/>
        <v>2473</v>
      </c>
      <c r="G68" s="25">
        <f t="shared" si="10"/>
        <v>4.2440000033820979E-3</v>
      </c>
      <c r="I68" s="25">
        <f t="shared" si="11"/>
        <v>4.2440000033820979E-3</v>
      </c>
      <c r="Q68" s="50">
        <f t="shared" si="9"/>
        <v>29046.946000000004</v>
      </c>
      <c r="AA68" s="25" t="s">
        <v>32</v>
      </c>
      <c r="AB68" s="25">
        <v>10</v>
      </c>
      <c r="AD68" s="25" t="s">
        <v>29</v>
      </c>
      <c r="AF68" s="25" t="s">
        <v>26</v>
      </c>
    </row>
    <row r="69" spans="1:32" s="25" customFormat="1" ht="12.95" customHeight="1" x14ac:dyDescent="0.2">
      <c r="A69" s="25" t="s">
        <v>39</v>
      </c>
      <c r="C69" s="5">
        <v>44072.483999999997</v>
      </c>
      <c r="D69" s="5"/>
      <c r="E69" s="25">
        <f t="shared" si="7"/>
        <v>2476.0031249840067</v>
      </c>
      <c r="F69" s="25">
        <f t="shared" si="8"/>
        <v>2476</v>
      </c>
      <c r="G69" s="25">
        <f t="shared" si="10"/>
        <v>7.327999992412515E-3</v>
      </c>
      <c r="I69" s="25">
        <f t="shared" si="11"/>
        <v>7.327999992412515E-3</v>
      </c>
      <c r="Q69" s="50">
        <f t="shared" si="9"/>
        <v>29053.983999999997</v>
      </c>
      <c r="AA69" s="25" t="s">
        <v>32</v>
      </c>
      <c r="AB69" s="25">
        <v>10</v>
      </c>
      <c r="AD69" s="25" t="s">
        <v>24</v>
      </c>
      <c r="AF69" s="25" t="s">
        <v>26</v>
      </c>
    </row>
    <row r="70" spans="1:32" s="25" customFormat="1" ht="12.95" customHeight="1" x14ac:dyDescent="0.2">
      <c r="A70" s="25" t="s">
        <v>40</v>
      </c>
      <c r="C70" s="5">
        <v>44133.442000000003</v>
      </c>
      <c r="D70" s="5"/>
      <c r="E70" s="25">
        <f t="shared" si="7"/>
        <v>2501.9983181035859</v>
      </c>
      <c r="F70" s="25">
        <f t="shared" si="8"/>
        <v>2502</v>
      </c>
      <c r="G70" s="25">
        <f t="shared" si="10"/>
        <v>-3.9439999964088202E-3</v>
      </c>
      <c r="I70" s="25">
        <f t="shared" si="11"/>
        <v>-3.9439999964088202E-3</v>
      </c>
      <c r="Q70" s="50">
        <f t="shared" si="9"/>
        <v>29114.942000000003</v>
      </c>
      <c r="AA70" s="25" t="s">
        <v>32</v>
      </c>
      <c r="AB70" s="25">
        <v>8</v>
      </c>
      <c r="AD70" s="25" t="s">
        <v>29</v>
      </c>
      <c r="AF70" s="25" t="s">
        <v>26</v>
      </c>
    </row>
    <row r="71" spans="1:32" s="25" customFormat="1" ht="12.95" customHeight="1" x14ac:dyDescent="0.2">
      <c r="A71" s="25" t="s">
        <v>40</v>
      </c>
      <c r="C71" s="5">
        <v>44133.449000000001</v>
      </c>
      <c r="D71" s="5"/>
      <c r="E71" s="25">
        <f t="shared" si="7"/>
        <v>2502.001303213855</v>
      </c>
      <c r="F71" s="25">
        <f t="shared" si="8"/>
        <v>2502</v>
      </c>
      <c r="G71" s="25">
        <f t="shared" si="10"/>
        <v>3.0560000013792887E-3</v>
      </c>
      <c r="I71" s="25">
        <f t="shared" si="11"/>
        <v>3.0560000013792887E-3</v>
      </c>
      <c r="Q71" s="50">
        <f t="shared" si="9"/>
        <v>29114.949000000001</v>
      </c>
      <c r="AA71" s="25" t="s">
        <v>32</v>
      </c>
      <c r="AB71" s="25">
        <v>9</v>
      </c>
      <c r="AD71" s="25" t="s">
        <v>24</v>
      </c>
      <c r="AF71" s="25" t="s">
        <v>26</v>
      </c>
    </row>
    <row r="72" spans="1:32" s="25" customFormat="1" ht="12.95" customHeight="1" x14ac:dyDescent="0.2">
      <c r="A72" s="25" t="s">
        <v>41</v>
      </c>
      <c r="C72" s="5">
        <v>44459.4</v>
      </c>
      <c r="D72" s="5"/>
      <c r="E72" s="25">
        <f t="shared" si="7"/>
        <v>2641.0012571578682</v>
      </c>
      <c r="F72" s="25">
        <f t="shared" si="8"/>
        <v>2641</v>
      </c>
      <c r="G72" s="25">
        <f t="shared" si="10"/>
        <v>2.9480000011972152E-3</v>
      </c>
      <c r="I72" s="25">
        <f t="shared" si="11"/>
        <v>2.9480000011972152E-3</v>
      </c>
      <c r="Q72" s="50">
        <f t="shared" si="9"/>
        <v>29440.9</v>
      </c>
      <c r="AA72" s="25" t="s">
        <v>32</v>
      </c>
      <c r="AB72" s="25">
        <v>8</v>
      </c>
      <c r="AD72" s="25" t="s">
        <v>24</v>
      </c>
      <c r="AF72" s="25" t="s">
        <v>26</v>
      </c>
    </row>
    <row r="73" spans="1:32" s="25" customFormat="1" ht="12.95" customHeight="1" x14ac:dyDescent="0.2">
      <c r="A73" s="25" t="s">
        <v>41</v>
      </c>
      <c r="C73" s="5">
        <v>44466.430999999997</v>
      </c>
      <c r="D73" s="5"/>
      <c r="E73" s="25">
        <f t="shared" si="7"/>
        <v>2643.9995872018926</v>
      </c>
      <c r="F73" s="25">
        <f t="shared" si="8"/>
        <v>2644</v>
      </c>
      <c r="G73" s="25">
        <f t="shared" si="10"/>
        <v>-9.6800000756047666E-4</v>
      </c>
      <c r="I73" s="25">
        <f t="shared" si="11"/>
        <v>-9.6800000756047666E-4</v>
      </c>
      <c r="Q73" s="50">
        <f t="shared" si="9"/>
        <v>29447.930999999997</v>
      </c>
      <c r="AA73" s="25" t="s">
        <v>32</v>
      </c>
      <c r="AB73" s="25">
        <v>11</v>
      </c>
      <c r="AD73" s="25" t="s">
        <v>24</v>
      </c>
      <c r="AF73" s="25" t="s">
        <v>26</v>
      </c>
    </row>
    <row r="74" spans="1:32" s="25" customFormat="1" ht="12.95" customHeight="1" x14ac:dyDescent="0.2">
      <c r="A74" s="25" t="s">
        <v>41</v>
      </c>
      <c r="C74" s="5">
        <v>44466.432000000001</v>
      </c>
      <c r="D74" s="5"/>
      <c r="E74" s="25">
        <f t="shared" si="7"/>
        <v>2644.0000136462186</v>
      </c>
      <c r="F74" s="25">
        <f t="shared" si="8"/>
        <v>2644</v>
      </c>
      <c r="G74" s="25">
        <f t="shared" si="10"/>
        <v>3.199999628122896E-5</v>
      </c>
      <c r="I74" s="25">
        <f t="shared" si="11"/>
        <v>3.199999628122896E-5</v>
      </c>
      <c r="Q74" s="50">
        <f t="shared" si="9"/>
        <v>29447.932000000001</v>
      </c>
      <c r="AA74" s="25" t="s">
        <v>32</v>
      </c>
      <c r="AB74" s="25">
        <v>6</v>
      </c>
      <c r="AD74" s="25" t="s">
        <v>29</v>
      </c>
      <c r="AF74" s="25" t="s">
        <v>26</v>
      </c>
    </row>
    <row r="75" spans="1:32" s="25" customFormat="1" ht="12.95" customHeight="1" x14ac:dyDescent="0.2">
      <c r="A75" s="25" t="s">
        <v>42</v>
      </c>
      <c r="C75" s="5">
        <v>44705.616999999998</v>
      </c>
      <c r="D75" s="5"/>
      <c r="E75" s="25">
        <f t="shared" si="7"/>
        <v>2745.9990993495862</v>
      </c>
      <c r="F75" s="25">
        <f t="shared" si="8"/>
        <v>2746</v>
      </c>
      <c r="G75" s="25">
        <f t="shared" si="10"/>
        <v>-2.1120000019436702E-3</v>
      </c>
      <c r="I75" s="25">
        <f t="shared" si="11"/>
        <v>-2.1120000019436702E-3</v>
      </c>
      <c r="Q75" s="50">
        <f t="shared" si="9"/>
        <v>29687.116999999998</v>
      </c>
      <c r="AA75" s="25" t="s">
        <v>32</v>
      </c>
      <c r="AB75" s="25">
        <v>5</v>
      </c>
      <c r="AD75" s="25" t="s">
        <v>29</v>
      </c>
      <c r="AF75" s="25" t="s">
        <v>26</v>
      </c>
    </row>
    <row r="76" spans="1:32" s="25" customFormat="1" ht="12.95" customHeight="1" x14ac:dyDescent="0.2">
      <c r="A76" s="25" t="s">
        <v>43</v>
      </c>
      <c r="C76" s="5">
        <v>44806.451999999997</v>
      </c>
      <c r="D76" s="5"/>
      <c r="E76" s="25">
        <f t="shared" si="7"/>
        <v>2788.9996127885524</v>
      </c>
      <c r="F76" s="25">
        <f t="shared" si="8"/>
        <v>2789</v>
      </c>
      <c r="G76" s="25">
        <f t="shared" si="10"/>
        <v>-9.0800000180024654E-4</v>
      </c>
      <c r="I76" s="25">
        <f t="shared" si="11"/>
        <v>-9.0800000180024654E-4</v>
      </c>
      <c r="Q76" s="50">
        <f t="shared" si="9"/>
        <v>29787.951999999997</v>
      </c>
      <c r="AA76" s="25" t="s">
        <v>32</v>
      </c>
      <c r="AB76" s="25">
        <v>8</v>
      </c>
      <c r="AD76" s="25" t="s">
        <v>24</v>
      </c>
      <c r="AF76" s="25" t="s">
        <v>26</v>
      </c>
    </row>
    <row r="77" spans="1:32" s="25" customFormat="1" ht="12.95" customHeight="1" x14ac:dyDescent="0.2">
      <c r="A77" s="25" t="s">
        <v>43</v>
      </c>
      <c r="C77" s="5">
        <v>44813.485999999997</v>
      </c>
      <c r="D77" s="5"/>
      <c r="E77" s="25">
        <f t="shared" si="7"/>
        <v>2791.9992221655511</v>
      </c>
      <c r="F77" s="25">
        <f t="shared" si="8"/>
        <v>2792</v>
      </c>
      <c r="G77" s="25">
        <f t="shared" si="10"/>
        <v>-1.8240000063087791E-3</v>
      </c>
      <c r="I77" s="25">
        <f t="shared" si="11"/>
        <v>-1.8240000063087791E-3</v>
      </c>
      <c r="Q77" s="50">
        <f t="shared" si="9"/>
        <v>29794.985999999997</v>
      </c>
      <c r="AA77" s="25" t="s">
        <v>32</v>
      </c>
      <c r="AB77" s="25">
        <v>9</v>
      </c>
      <c r="AD77" s="25" t="s">
        <v>24</v>
      </c>
      <c r="AF77" s="25" t="s">
        <v>26</v>
      </c>
    </row>
    <row r="78" spans="1:32" s="25" customFormat="1" ht="12.95" customHeight="1" x14ac:dyDescent="0.2">
      <c r="A78" s="25" t="s">
        <v>44</v>
      </c>
      <c r="C78" s="5">
        <v>45193.370999999999</v>
      </c>
      <c r="D78" s="5"/>
      <c r="E78" s="25">
        <f t="shared" si="7"/>
        <v>2953.9990242953854</v>
      </c>
      <c r="F78" s="25">
        <f t="shared" si="8"/>
        <v>2954</v>
      </c>
      <c r="G78" s="25">
        <f t="shared" si="10"/>
        <v>-2.2880000033183023E-3</v>
      </c>
      <c r="I78" s="25">
        <f t="shared" si="11"/>
        <v>-2.2880000033183023E-3</v>
      </c>
      <c r="Q78" s="50">
        <f t="shared" si="9"/>
        <v>30174.870999999999</v>
      </c>
      <c r="AA78" s="25" t="s">
        <v>32</v>
      </c>
      <c r="AB78" s="25">
        <v>6</v>
      </c>
      <c r="AD78" s="25" t="s">
        <v>29</v>
      </c>
      <c r="AF78" s="25" t="s">
        <v>26</v>
      </c>
    </row>
    <row r="79" spans="1:32" s="25" customFormat="1" ht="12.95" customHeight="1" x14ac:dyDescent="0.2">
      <c r="A79" s="25" t="s">
        <v>44</v>
      </c>
      <c r="C79" s="5">
        <v>45200.396999999997</v>
      </c>
      <c r="D79" s="5"/>
      <c r="E79" s="25">
        <f t="shared" si="7"/>
        <v>2956.9952221177896</v>
      </c>
      <c r="F79" s="25">
        <f t="shared" si="8"/>
        <v>2957</v>
      </c>
      <c r="G79" s="25">
        <f t="shared" si="10"/>
        <v>-1.1204000002180692E-2</v>
      </c>
      <c r="I79" s="25">
        <f t="shared" si="11"/>
        <v>-1.1204000002180692E-2</v>
      </c>
      <c r="Q79" s="50">
        <f t="shared" si="9"/>
        <v>30181.896999999997</v>
      </c>
      <c r="AA79" s="25" t="s">
        <v>32</v>
      </c>
      <c r="AB79" s="25">
        <v>8</v>
      </c>
      <c r="AD79" s="25" t="s">
        <v>45</v>
      </c>
      <c r="AF79" s="25" t="s">
        <v>26</v>
      </c>
    </row>
    <row r="80" spans="1:32" s="25" customFormat="1" ht="12.95" customHeight="1" x14ac:dyDescent="0.2">
      <c r="A80" s="25" t="s">
        <v>44</v>
      </c>
      <c r="C80" s="5">
        <v>45200.408000000003</v>
      </c>
      <c r="D80" s="5"/>
      <c r="E80" s="25">
        <f t="shared" si="7"/>
        <v>2956.9999130053588</v>
      </c>
      <c r="F80" s="25">
        <f t="shared" si="8"/>
        <v>2957</v>
      </c>
      <c r="G80" s="25">
        <f t="shared" si="10"/>
        <v>-2.0399999630171806E-4</v>
      </c>
      <c r="I80" s="25">
        <f t="shared" si="11"/>
        <v>-2.0399999630171806E-4</v>
      </c>
      <c r="Q80" s="50">
        <f t="shared" si="9"/>
        <v>30181.908000000003</v>
      </c>
      <c r="AA80" s="25" t="s">
        <v>32</v>
      </c>
      <c r="AB80" s="25">
        <v>13</v>
      </c>
      <c r="AD80" s="25" t="s">
        <v>24</v>
      </c>
      <c r="AF80" s="25" t="s">
        <v>26</v>
      </c>
    </row>
    <row r="81" spans="1:32" s="25" customFormat="1" ht="12.95" customHeight="1" x14ac:dyDescent="0.2">
      <c r="A81" s="25" t="s">
        <v>44</v>
      </c>
      <c r="C81" s="5">
        <v>45207.444000000003</v>
      </c>
      <c r="D81" s="5"/>
      <c r="E81" s="25">
        <f t="shared" si="7"/>
        <v>2960.0003752710063</v>
      </c>
      <c r="F81" s="25">
        <f t="shared" si="8"/>
        <v>2960</v>
      </c>
      <c r="G81" s="25">
        <f t="shared" si="10"/>
        <v>8.7999999959720299E-4</v>
      </c>
      <c r="I81" s="25">
        <f t="shared" si="11"/>
        <v>8.7999999959720299E-4</v>
      </c>
      <c r="Q81" s="50">
        <f t="shared" si="9"/>
        <v>30188.944000000003</v>
      </c>
      <c r="AA81" s="25" t="s">
        <v>32</v>
      </c>
      <c r="AB81" s="25">
        <v>13</v>
      </c>
      <c r="AD81" s="25" t="s">
        <v>24</v>
      </c>
      <c r="AF81" s="25" t="s">
        <v>26</v>
      </c>
    </row>
    <row r="82" spans="1:32" s="25" customFormat="1" ht="12.95" customHeight="1" x14ac:dyDescent="0.2">
      <c r="A82" s="25" t="s">
        <v>46</v>
      </c>
      <c r="C82" s="5">
        <v>45493.531000000003</v>
      </c>
      <c r="D82" s="5"/>
      <c r="E82" s="25">
        <f t="shared" si="7"/>
        <v>3082.0005526718451</v>
      </c>
      <c r="F82" s="25">
        <f t="shared" si="8"/>
        <v>3082</v>
      </c>
      <c r="G82" s="25">
        <f t="shared" si="10"/>
        <v>1.2960000021848828E-3</v>
      </c>
      <c r="I82" s="25">
        <f t="shared" si="11"/>
        <v>1.2960000021848828E-3</v>
      </c>
      <c r="Q82" s="50">
        <f t="shared" si="9"/>
        <v>30475.031000000003</v>
      </c>
      <c r="AA82" s="25" t="s">
        <v>32</v>
      </c>
      <c r="AB82" s="25">
        <v>6</v>
      </c>
      <c r="AD82" s="25" t="s">
        <v>29</v>
      </c>
      <c r="AF82" s="25" t="s">
        <v>26</v>
      </c>
    </row>
    <row r="83" spans="1:32" s="25" customFormat="1" ht="12.95" customHeight="1" x14ac:dyDescent="0.2">
      <c r="A83" s="25" t="s">
        <v>47</v>
      </c>
      <c r="C83" s="5">
        <v>45641.258999999998</v>
      </c>
      <c r="D83" s="5"/>
      <c r="E83" s="25">
        <f t="shared" si="7"/>
        <v>3144.9983198093614</v>
      </c>
      <c r="F83" s="25">
        <f t="shared" si="8"/>
        <v>3145</v>
      </c>
      <c r="G83" s="25">
        <f t="shared" si="10"/>
        <v>-3.9400000023306347E-3</v>
      </c>
      <c r="I83" s="25">
        <f t="shared" si="11"/>
        <v>-3.9400000023306347E-3</v>
      </c>
      <c r="Q83" s="50">
        <f t="shared" si="9"/>
        <v>30622.758999999998</v>
      </c>
      <c r="AA83" s="25" t="s">
        <v>32</v>
      </c>
      <c r="AB83" s="25">
        <v>6</v>
      </c>
      <c r="AD83" s="25" t="s">
        <v>29</v>
      </c>
      <c r="AF83" s="25" t="s">
        <v>26</v>
      </c>
    </row>
    <row r="84" spans="1:32" s="25" customFormat="1" ht="12.95" customHeight="1" x14ac:dyDescent="0.2">
      <c r="A84" s="25" t="s">
        <v>48</v>
      </c>
      <c r="C84" s="5">
        <v>45887.485999999997</v>
      </c>
      <c r="D84" s="5"/>
      <c r="E84" s="25">
        <f t="shared" si="7"/>
        <v>3250.0004264443228</v>
      </c>
      <c r="F84" s="25">
        <f t="shared" si="8"/>
        <v>3250</v>
      </c>
      <c r="G84" s="25">
        <f t="shared" si="10"/>
        <v>9.9999999656574801E-4</v>
      </c>
      <c r="I84" s="25">
        <f t="shared" si="11"/>
        <v>9.9999999656574801E-4</v>
      </c>
      <c r="Q84" s="50">
        <f t="shared" si="9"/>
        <v>30868.985999999997</v>
      </c>
      <c r="AA84" s="25" t="s">
        <v>32</v>
      </c>
      <c r="AB84" s="25">
        <v>6</v>
      </c>
      <c r="AD84" s="25" t="s">
        <v>29</v>
      </c>
      <c r="AF84" s="25" t="s">
        <v>26</v>
      </c>
    </row>
    <row r="85" spans="1:32" s="25" customFormat="1" ht="12.95" customHeight="1" x14ac:dyDescent="0.2">
      <c r="A85" s="25" t="s">
        <v>48</v>
      </c>
      <c r="C85" s="5">
        <v>45934.39</v>
      </c>
      <c r="D85" s="5"/>
      <c r="E85" s="25">
        <f t="shared" ref="E85:E116" si="12">+(C85-C$7)/C$8</f>
        <v>3270.0023710304426</v>
      </c>
      <c r="F85" s="25">
        <f t="shared" ref="F85:F116" si="13">ROUND(2*E85,0)/2</f>
        <v>3270</v>
      </c>
      <c r="G85" s="25">
        <f t="shared" si="10"/>
        <v>5.5599999977857806E-3</v>
      </c>
      <c r="I85" s="25">
        <f t="shared" si="11"/>
        <v>5.5599999977857806E-3</v>
      </c>
      <c r="Q85" s="50">
        <f t="shared" ref="Q85:Q116" si="14">+C85-15018.5</f>
        <v>30915.89</v>
      </c>
      <c r="AA85" s="25" t="s">
        <v>32</v>
      </c>
      <c r="AB85" s="25">
        <v>10</v>
      </c>
      <c r="AD85" s="25" t="s">
        <v>24</v>
      </c>
      <c r="AF85" s="25" t="s">
        <v>26</v>
      </c>
    </row>
    <row r="86" spans="1:32" s="25" customFormat="1" ht="12.95" customHeight="1" x14ac:dyDescent="0.2">
      <c r="A86" s="25" t="s">
        <v>49</v>
      </c>
      <c r="C86" s="5">
        <v>46607.4</v>
      </c>
      <c r="D86" s="5"/>
      <c r="E86" s="25">
        <f t="shared" si="12"/>
        <v>3557.0036657154119</v>
      </c>
      <c r="F86" s="25">
        <f t="shared" si="13"/>
        <v>3557</v>
      </c>
      <c r="G86" s="25">
        <f t="shared" si="10"/>
        <v>8.5959999996703118E-3</v>
      </c>
      <c r="I86" s="25">
        <f t="shared" si="11"/>
        <v>8.5959999996703118E-3</v>
      </c>
      <c r="Q86" s="50">
        <f t="shared" si="14"/>
        <v>31588.9</v>
      </c>
      <c r="AA86" s="25" t="s">
        <v>32</v>
      </c>
      <c r="AB86" s="25">
        <v>6</v>
      </c>
      <c r="AD86" s="25" t="s">
        <v>29</v>
      </c>
      <c r="AF86" s="25" t="s">
        <v>26</v>
      </c>
    </row>
    <row r="87" spans="1:32" s="25" customFormat="1" ht="12.95" customHeight="1" x14ac:dyDescent="0.2">
      <c r="A87" s="25" t="s">
        <v>50</v>
      </c>
      <c r="C87" s="5">
        <v>46614.430999999997</v>
      </c>
      <c r="D87" s="5"/>
      <c r="E87" s="25">
        <f t="shared" si="12"/>
        <v>3560.0019957594363</v>
      </c>
      <c r="F87" s="25">
        <f t="shared" si="13"/>
        <v>3560</v>
      </c>
      <c r="G87" s="25">
        <f t="shared" si="10"/>
        <v>4.6799999981885776E-3</v>
      </c>
      <c r="J87" s="25">
        <f>+G87</f>
        <v>4.6799999981885776E-3</v>
      </c>
      <c r="Q87" s="50">
        <f t="shared" si="14"/>
        <v>31595.930999999997</v>
      </c>
      <c r="AA87" s="25" t="s">
        <v>32</v>
      </c>
      <c r="AF87" s="25" t="s">
        <v>51</v>
      </c>
    </row>
    <row r="88" spans="1:32" s="25" customFormat="1" ht="12.95" customHeight="1" x14ac:dyDescent="0.2">
      <c r="A88" s="25" t="s">
        <v>50</v>
      </c>
      <c r="C88" s="5">
        <v>46614.434000000001</v>
      </c>
      <c r="D88" s="5"/>
      <c r="E88" s="25">
        <f t="shared" si="12"/>
        <v>3560.0032750924106</v>
      </c>
      <c r="F88" s="25">
        <f t="shared" si="13"/>
        <v>3560</v>
      </c>
      <c r="G88" s="25">
        <f t="shared" si="10"/>
        <v>7.6800000024377368E-3</v>
      </c>
      <c r="J88" s="25">
        <f>+G88</f>
        <v>7.6800000024377368E-3</v>
      </c>
      <c r="Q88" s="50">
        <f t="shared" si="14"/>
        <v>31595.934000000001</v>
      </c>
      <c r="AA88" s="25" t="s">
        <v>32</v>
      </c>
      <c r="AF88" s="25" t="s">
        <v>51</v>
      </c>
    </row>
    <row r="89" spans="1:32" s="25" customFormat="1" ht="12.95" customHeight="1" x14ac:dyDescent="0.2">
      <c r="A89" s="25" t="s">
        <v>50</v>
      </c>
      <c r="C89" s="5">
        <v>46614.434000000001</v>
      </c>
      <c r="D89" s="5"/>
      <c r="E89" s="25">
        <f t="shared" si="12"/>
        <v>3560.0032750924106</v>
      </c>
      <c r="F89" s="25">
        <f t="shared" si="13"/>
        <v>3560</v>
      </c>
      <c r="G89" s="25">
        <f t="shared" si="10"/>
        <v>7.6800000024377368E-3</v>
      </c>
      <c r="J89" s="25">
        <f>+G89</f>
        <v>7.6800000024377368E-3</v>
      </c>
      <c r="Q89" s="50">
        <f t="shared" si="14"/>
        <v>31595.934000000001</v>
      </c>
      <c r="AA89" s="25" t="s">
        <v>32</v>
      </c>
      <c r="AF89" s="25" t="s">
        <v>51</v>
      </c>
    </row>
    <row r="90" spans="1:32" s="25" customFormat="1" ht="12.95" customHeight="1" x14ac:dyDescent="0.2">
      <c r="A90" s="25" t="s">
        <v>50</v>
      </c>
      <c r="C90" s="5">
        <v>46614.434999999998</v>
      </c>
      <c r="D90" s="5"/>
      <c r="E90" s="25">
        <f t="shared" si="12"/>
        <v>3560.0037015367338</v>
      </c>
      <c r="F90" s="25">
        <f t="shared" si="13"/>
        <v>3560</v>
      </c>
      <c r="G90" s="25">
        <f t="shared" si="10"/>
        <v>8.6799999990034848E-3</v>
      </c>
      <c r="J90" s="25">
        <f>+G90</f>
        <v>8.6799999990034848E-3</v>
      </c>
      <c r="Q90" s="50">
        <f t="shared" si="14"/>
        <v>31595.934999999998</v>
      </c>
      <c r="AA90" s="25" t="s">
        <v>32</v>
      </c>
      <c r="AF90" s="25" t="s">
        <v>51</v>
      </c>
    </row>
    <row r="91" spans="1:32" s="25" customFormat="1" ht="12.95" customHeight="1" x14ac:dyDescent="0.2">
      <c r="A91" s="25" t="s">
        <v>50</v>
      </c>
      <c r="C91" s="5">
        <v>46614.436999999998</v>
      </c>
      <c r="D91" s="5"/>
      <c r="E91" s="25">
        <f t="shared" si="12"/>
        <v>3560.0045544253821</v>
      </c>
      <c r="F91" s="25">
        <f t="shared" si="13"/>
        <v>3560</v>
      </c>
      <c r="G91" s="25">
        <f t="shared" si="10"/>
        <v>1.0679999999410938E-2</v>
      </c>
      <c r="J91" s="25">
        <f>+G91</f>
        <v>1.0679999999410938E-2</v>
      </c>
      <c r="Q91" s="50">
        <f t="shared" si="14"/>
        <v>31595.936999999998</v>
      </c>
      <c r="AA91" s="25" t="s">
        <v>32</v>
      </c>
      <c r="AF91" s="25" t="s">
        <v>51</v>
      </c>
    </row>
    <row r="92" spans="1:32" s="25" customFormat="1" ht="12.95" customHeight="1" x14ac:dyDescent="0.2">
      <c r="A92" s="25" t="s">
        <v>52</v>
      </c>
      <c r="C92" s="5">
        <v>46975.550999999999</v>
      </c>
      <c r="D92" s="5"/>
      <c r="E92" s="25">
        <f t="shared" si="12"/>
        <v>3713.9995701441208</v>
      </c>
      <c r="F92" s="25">
        <f t="shared" si="13"/>
        <v>3714</v>
      </c>
      <c r="G92" s="25">
        <f t="shared" si="10"/>
        <v>-1.0079999992740341E-3</v>
      </c>
      <c r="I92" s="25">
        <f t="shared" ref="I92:I97" si="15">+G92</f>
        <v>-1.0079999992740341E-3</v>
      </c>
      <c r="Q92" s="50">
        <f t="shared" si="14"/>
        <v>31957.050999999999</v>
      </c>
      <c r="AA92" s="25" t="s">
        <v>32</v>
      </c>
      <c r="AB92" s="25">
        <v>7</v>
      </c>
      <c r="AD92" s="25" t="s">
        <v>29</v>
      </c>
      <c r="AF92" s="25" t="s">
        <v>26</v>
      </c>
    </row>
    <row r="93" spans="1:32" s="25" customFormat="1" ht="12.95" customHeight="1" x14ac:dyDescent="0.2">
      <c r="A93" s="25" t="s">
        <v>53</v>
      </c>
      <c r="C93" s="5">
        <v>47029.485000000001</v>
      </c>
      <c r="D93" s="5"/>
      <c r="E93" s="25">
        <f t="shared" si="12"/>
        <v>3736.9994183299418</v>
      </c>
      <c r="F93" s="25">
        <f t="shared" si="13"/>
        <v>3737</v>
      </c>
      <c r="G93" s="25">
        <f t="shared" si="10"/>
        <v>-1.3639999961014837E-3</v>
      </c>
      <c r="I93" s="25">
        <f t="shared" si="15"/>
        <v>-1.3639999961014837E-3</v>
      </c>
      <c r="Q93" s="50">
        <f t="shared" si="14"/>
        <v>32010.985000000001</v>
      </c>
      <c r="AA93" s="25" t="s">
        <v>32</v>
      </c>
      <c r="AB93" s="25">
        <v>7</v>
      </c>
      <c r="AD93" s="25" t="s">
        <v>29</v>
      </c>
      <c r="AF93" s="25" t="s">
        <v>26</v>
      </c>
    </row>
    <row r="94" spans="1:32" s="25" customFormat="1" ht="12.95" customHeight="1" x14ac:dyDescent="0.2">
      <c r="A94" s="25" t="s">
        <v>53</v>
      </c>
      <c r="C94" s="5">
        <v>47029.49</v>
      </c>
      <c r="D94" s="5"/>
      <c r="E94" s="25">
        <f t="shared" si="12"/>
        <v>3737.0015505515621</v>
      </c>
      <c r="F94" s="25">
        <f t="shared" si="13"/>
        <v>3737</v>
      </c>
      <c r="G94" s="25">
        <f t="shared" si="10"/>
        <v>3.6360000012791716E-3</v>
      </c>
      <c r="I94" s="25">
        <f t="shared" si="15"/>
        <v>3.6360000012791716E-3</v>
      </c>
      <c r="Q94" s="50">
        <f t="shared" si="14"/>
        <v>32010.989999999998</v>
      </c>
      <c r="AA94" s="25" t="s">
        <v>32</v>
      </c>
      <c r="AB94" s="25">
        <v>9</v>
      </c>
      <c r="AD94" s="25" t="s">
        <v>24</v>
      </c>
      <c r="AF94" s="25" t="s">
        <v>26</v>
      </c>
    </row>
    <row r="95" spans="1:32" s="25" customFormat="1" ht="12.95" customHeight="1" x14ac:dyDescent="0.2">
      <c r="A95" s="25" t="s">
        <v>54</v>
      </c>
      <c r="C95" s="5">
        <v>47362.478000000003</v>
      </c>
      <c r="D95" s="5"/>
      <c r="E95" s="25">
        <f t="shared" si="12"/>
        <v>3879.0023932055487</v>
      </c>
      <c r="F95" s="25">
        <f t="shared" si="13"/>
        <v>3879</v>
      </c>
      <c r="G95" s="25">
        <f t="shared" si="10"/>
        <v>5.6120000008377247E-3</v>
      </c>
      <c r="I95" s="25">
        <f t="shared" si="15"/>
        <v>5.6120000008377247E-3</v>
      </c>
      <c r="Q95" s="50">
        <f t="shared" si="14"/>
        <v>32343.978000000003</v>
      </c>
      <c r="AA95" s="25" t="s">
        <v>32</v>
      </c>
      <c r="AB95" s="25">
        <v>9</v>
      </c>
      <c r="AD95" s="25" t="s">
        <v>24</v>
      </c>
      <c r="AF95" s="25" t="s">
        <v>26</v>
      </c>
    </row>
    <row r="96" spans="1:32" s="25" customFormat="1" ht="12.95" customHeight="1" x14ac:dyDescent="0.2">
      <c r="A96" s="25" t="s">
        <v>55</v>
      </c>
      <c r="C96" s="5">
        <v>47803.337</v>
      </c>
      <c r="D96" s="5"/>
      <c r="E96" s="25">
        <f t="shared" si="12"/>
        <v>4067.0042115641463</v>
      </c>
      <c r="F96" s="25">
        <f t="shared" si="13"/>
        <v>4067</v>
      </c>
      <c r="G96" s="25">
        <f t="shared" si="10"/>
        <v>9.8759999964386225E-3</v>
      </c>
      <c r="I96" s="25">
        <f t="shared" si="15"/>
        <v>9.8759999964386225E-3</v>
      </c>
      <c r="O96" s="25">
        <f t="shared" ref="O96:O128" ca="1" si="16">+C$11+C$12*F96</f>
        <v>1.9063913445368078E-2</v>
      </c>
      <c r="Q96" s="50">
        <f t="shared" si="14"/>
        <v>32784.837</v>
      </c>
      <c r="AA96" s="25" t="s">
        <v>32</v>
      </c>
      <c r="AB96" s="25">
        <v>6</v>
      </c>
      <c r="AD96" s="25" t="s">
        <v>29</v>
      </c>
      <c r="AF96" s="25" t="s">
        <v>26</v>
      </c>
    </row>
    <row r="97" spans="1:32" s="25" customFormat="1" ht="12.95" customHeight="1" x14ac:dyDescent="0.2">
      <c r="A97" s="25" t="s">
        <v>56</v>
      </c>
      <c r="C97" s="5">
        <v>47803.339</v>
      </c>
      <c r="D97" s="5"/>
      <c r="E97" s="25">
        <f t="shared" si="12"/>
        <v>4067.0050644527951</v>
      </c>
      <c r="F97" s="25">
        <f t="shared" si="13"/>
        <v>4067</v>
      </c>
      <c r="G97" s="25">
        <f t="shared" si="10"/>
        <v>1.1875999996846076E-2</v>
      </c>
      <c r="I97" s="25">
        <f t="shared" si="15"/>
        <v>1.1875999996846076E-2</v>
      </c>
      <c r="O97" s="25">
        <f t="shared" ca="1" si="16"/>
        <v>1.9063913445368078E-2</v>
      </c>
      <c r="Q97" s="50">
        <f t="shared" si="14"/>
        <v>32784.839</v>
      </c>
      <c r="AA97" s="25" t="s">
        <v>32</v>
      </c>
      <c r="AB97" s="25">
        <v>9</v>
      </c>
      <c r="AD97" s="25" t="s">
        <v>24</v>
      </c>
      <c r="AF97" s="25" t="s">
        <v>26</v>
      </c>
    </row>
    <row r="98" spans="1:32" s="25" customFormat="1" ht="12.95" customHeight="1" x14ac:dyDescent="0.2">
      <c r="A98" s="25" t="s">
        <v>58</v>
      </c>
      <c r="C98" s="5">
        <v>48081.432000000001</v>
      </c>
      <c r="D98" s="5"/>
      <c r="E98" s="25">
        <f t="shared" si="12"/>
        <v>4185.5962459253251</v>
      </c>
      <c r="F98" s="25">
        <f t="shared" si="13"/>
        <v>4185.5</v>
      </c>
      <c r="O98" s="25">
        <f t="shared" ca="1" si="16"/>
        <v>2.1134798557756407E-2</v>
      </c>
      <c r="Q98" s="50">
        <f t="shared" si="14"/>
        <v>33062.932000000001</v>
      </c>
      <c r="U98" s="35">
        <v>0.22569400000065798</v>
      </c>
      <c r="AA98" s="25" t="s">
        <v>57</v>
      </c>
      <c r="AB98" s="25">
        <v>9</v>
      </c>
      <c r="AD98" s="25" t="s">
        <v>24</v>
      </c>
      <c r="AF98" s="25" t="s">
        <v>26</v>
      </c>
    </row>
    <row r="99" spans="1:32" s="25" customFormat="1" ht="12.95" customHeight="1" x14ac:dyDescent="0.2">
      <c r="A99" s="25" t="s">
        <v>59</v>
      </c>
      <c r="C99" s="5">
        <v>48089.432000000001</v>
      </c>
      <c r="D99" s="5"/>
      <c r="E99" s="25">
        <f t="shared" si="12"/>
        <v>4189.0078005195801</v>
      </c>
      <c r="F99" s="25">
        <f t="shared" si="13"/>
        <v>4189</v>
      </c>
      <c r="G99" s="25">
        <f t="shared" ref="G99:G117" si="17">+C99-(C$7+F99*C$8)</f>
        <v>1.8292000000656117E-2</v>
      </c>
      <c r="I99" s="25">
        <f t="shared" ref="I99:I117" si="18">+G99</f>
        <v>1.8292000000656117E-2</v>
      </c>
      <c r="O99" s="25">
        <f t="shared" ca="1" si="16"/>
        <v>2.1195963940822737E-2</v>
      </c>
      <c r="Q99" s="50">
        <f t="shared" si="14"/>
        <v>33070.932000000001</v>
      </c>
      <c r="AA99" s="25" t="s">
        <v>32</v>
      </c>
      <c r="AF99" s="25" t="s">
        <v>51</v>
      </c>
    </row>
    <row r="100" spans="1:32" s="25" customFormat="1" ht="12.95" customHeight="1" x14ac:dyDescent="0.2">
      <c r="A100" s="25" t="s">
        <v>58</v>
      </c>
      <c r="C100" s="5">
        <v>48143.355000000003</v>
      </c>
      <c r="D100" s="5"/>
      <c r="E100" s="25">
        <f t="shared" si="12"/>
        <v>4212.0029578178346</v>
      </c>
      <c r="F100" s="25">
        <f t="shared" si="13"/>
        <v>4212</v>
      </c>
      <c r="G100" s="25">
        <f t="shared" si="17"/>
        <v>6.936000005225651E-3</v>
      </c>
      <c r="I100" s="25">
        <f t="shared" si="18"/>
        <v>6.936000005225651E-3</v>
      </c>
      <c r="O100" s="25">
        <f t="shared" ca="1" si="16"/>
        <v>2.159790788668714E-2</v>
      </c>
      <c r="Q100" s="50">
        <f t="shared" si="14"/>
        <v>33124.855000000003</v>
      </c>
      <c r="AA100" s="25" t="s">
        <v>32</v>
      </c>
      <c r="AB100" s="25">
        <v>9</v>
      </c>
      <c r="AD100" s="25" t="s">
        <v>24</v>
      </c>
      <c r="AF100" s="25" t="s">
        <v>26</v>
      </c>
    </row>
    <row r="101" spans="1:32" s="25" customFormat="1" ht="12.95" customHeight="1" x14ac:dyDescent="0.2">
      <c r="A101" s="25" t="s">
        <v>60</v>
      </c>
      <c r="C101" s="5">
        <v>48429.455000000002</v>
      </c>
      <c r="D101" s="5">
        <v>2E-3</v>
      </c>
      <c r="E101" s="25">
        <f t="shared" si="12"/>
        <v>4334.0086789948882</v>
      </c>
      <c r="F101" s="25">
        <f t="shared" si="13"/>
        <v>4334</v>
      </c>
      <c r="G101" s="25">
        <f t="shared" si="17"/>
        <v>2.0351999999547843E-2</v>
      </c>
      <c r="I101" s="25">
        <f t="shared" si="18"/>
        <v>2.0351999999547843E-2</v>
      </c>
      <c r="O101" s="25">
        <f t="shared" ca="1" si="16"/>
        <v>2.37299583821418E-2</v>
      </c>
      <c r="Q101" s="50">
        <f t="shared" si="14"/>
        <v>33410.955000000002</v>
      </c>
      <c r="AA101" s="25" t="s">
        <v>32</v>
      </c>
      <c r="AB101" s="25">
        <v>8</v>
      </c>
      <c r="AD101" s="25" t="s">
        <v>24</v>
      </c>
      <c r="AF101" s="25" t="s">
        <v>26</v>
      </c>
    </row>
    <row r="102" spans="1:32" s="25" customFormat="1" ht="12.95" customHeight="1" x14ac:dyDescent="0.2">
      <c r="A102" s="25" t="s">
        <v>60</v>
      </c>
      <c r="C102" s="5">
        <v>48483.398999999998</v>
      </c>
      <c r="D102" s="5">
        <v>5.0000000000000001E-3</v>
      </c>
      <c r="E102" s="25">
        <f t="shared" si="12"/>
        <v>4357.0127916239499</v>
      </c>
      <c r="F102" s="25">
        <f t="shared" si="13"/>
        <v>4357</v>
      </c>
      <c r="G102" s="25">
        <f t="shared" si="17"/>
        <v>2.9995999997481704E-2</v>
      </c>
      <c r="I102" s="25">
        <f t="shared" si="18"/>
        <v>2.9995999997481704E-2</v>
      </c>
      <c r="O102" s="25">
        <f t="shared" ca="1" si="16"/>
        <v>2.4131902328006202E-2</v>
      </c>
      <c r="Q102" s="50">
        <f t="shared" si="14"/>
        <v>33464.898999999998</v>
      </c>
      <c r="AA102" s="25" t="s">
        <v>32</v>
      </c>
      <c r="AB102" s="25">
        <v>8</v>
      </c>
      <c r="AD102" s="25" t="s">
        <v>24</v>
      </c>
      <c r="AF102" s="25" t="s">
        <v>26</v>
      </c>
    </row>
    <row r="103" spans="1:32" s="25" customFormat="1" ht="12.95" customHeight="1" x14ac:dyDescent="0.2">
      <c r="A103" s="25" t="s">
        <v>60</v>
      </c>
      <c r="C103" s="5">
        <v>48490.430999999997</v>
      </c>
      <c r="D103" s="5">
        <v>5.0000000000000001E-3</v>
      </c>
      <c r="E103" s="25">
        <f t="shared" si="12"/>
        <v>4360.0115481123003</v>
      </c>
      <c r="F103" s="25">
        <f t="shared" si="13"/>
        <v>4360</v>
      </c>
      <c r="G103" s="25">
        <f t="shared" si="17"/>
        <v>2.7079999999841675E-2</v>
      </c>
      <c r="I103" s="25">
        <f t="shared" si="18"/>
        <v>2.7079999999841675E-2</v>
      </c>
      <c r="O103" s="25">
        <f t="shared" ca="1" si="16"/>
        <v>2.41843297992059E-2</v>
      </c>
      <c r="Q103" s="50">
        <f t="shared" si="14"/>
        <v>33471.930999999997</v>
      </c>
      <c r="AA103" s="25" t="s">
        <v>32</v>
      </c>
      <c r="AB103" s="25">
        <v>8</v>
      </c>
      <c r="AD103" s="25" t="s">
        <v>24</v>
      </c>
      <c r="AF103" s="25" t="s">
        <v>26</v>
      </c>
    </row>
    <row r="104" spans="1:32" s="25" customFormat="1" ht="12.95" customHeight="1" x14ac:dyDescent="0.2">
      <c r="A104" s="25" t="s">
        <v>60</v>
      </c>
      <c r="C104" s="5">
        <v>48497.455999999998</v>
      </c>
      <c r="D104" s="5">
        <v>8.9999999999999993E-3</v>
      </c>
      <c r="E104" s="25">
        <f t="shared" si="12"/>
        <v>4363.0073194903807</v>
      </c>
      <c r="F104" s="25">
        <f t="shared" si="13"/>
        <v>4363</v>
      </c>
      <c r="G104" s="25">
        <f t="shared" si="17"/>
        <v>1.716399999713758E-2</v>
      </c>
      <c r="I104" s="25">
        <f t="shared" si="18"/>
        <v>1.716399999713758E-2</v>
      </c>
      <c r="O104" s="25">
        <f t="shared" ca="1" si="16"/>
        <v>2.4236757270405612E-2</v>
      </c>
      <c r="Q104" s="50">
        <f t="shared" si="14"/>
        <v>33478.955999999998</v>
      </c>
      <c r="AA104" s="25" t="s">
        <v>32</v>
      </c>
      <c r="AB104" s="25">
        <v>9</v>
      </c>
      <c r="AD104" s="25" t="s">
        <v>24</v>
      </c>
      <c r="AF104" s="25" t="s">
        <v>26</v>
      </c>
    </row>
    <row r="105" spans="1:32" s="25" customFormat="1" ht="12.95" customHeight="1" x14ac:dyDescent="0.2">
      <c r="A105" s="25" t="s">
        <v>61</v>
      </c>
      <c r="C105" s="5">
        <v>48823.409</v>
      </c>
      <c r="D105" s="5">
        <v>7.0000000000000001E-3</v>
      </c>
      <c r="E105" s="25">
        <f t="shared" si="12"/>
        <v>4502.0081263230431</v>
      </c>
      <c r="F105" s="25">
        <f t="shared" si="13"/>
        <v>4502</v>
      </c>
      <c r="G105" s="25">
        <f t="shared" si="17"/>
        <v>1.905599999736296E-2</v>
      </c>
      <c r="I105" s="25">
        <f t="shared" si="18"/>
        <v>1.905599999736296E-2</v>
      </c>
      <c r="O105" s="25">
        <f t="shared" ca="1" si="16"/>
        <v>2.6665896769325265E-2</v>
      </c>
      <c r="Q105" s="50">
        <f t="shared" si="14"/>
        <v>33804.909</v>
      </c>
      <c r="AA105" s="25" t="s">
        <v>32</v>
      </c>
      <c r="AB105" s="25">
        <v>8</v>
      </c>
      <c r="AD105" s="25" t="s">
        <v>24</v>
      </c>
      <c r="AF105" s="25" t="s">
        <v>26</v>
      </c>
    </row>
    <row r="106" spans="1:32" s="25" customFormat="1" ht="12.95" customHeight="1" x14ac:dyDescent="0.2">
      <c r="A106" s="25" t="s">
        <v>61</v>
      </c>
      <c r="C106" s="5">
        <v>48830.449000000001</v>
      </c>
      <c r="D106" s="5">
        <v>5.0000000000000001E-3</v>
      </c>
      <c r="E106" s="25">
        <f t="shared" si="12"/>
        <v>4505.0102943659886</v>
      </c>
      <c r="F106" s="25">
        <f t="shared" si="13"/>
        <v>4505</v>
      </c>
      <c r="G106" s="25">
        <f t="shared" si="17"/>
        <v>2.4140000001352746E-2</v>
      </c>
      <c r="I106" s="25">
        <f t="shared" si="18"/>
        <v>2.4140000001352746E-2</v>
      </c>
      <c r="O106" s="25">
        <f t="shared" ca="1" si="16"/>
        <v>2.6718324240524963E-2</v>
      </c>
      <c r="Q106" s="50">
        <f t="shared" si="14"/>
        <v>33811.949000000001</v>
      </c>
      <c r="AA106" s="25" t="s">
        <v>32</v>
      </c>
      <c r="AB106" s="25">
        <v>10</v>
      </c>
      <c r="AD106" s="25" t="s">
        <v>24</v>
      </c>
      <c r="AF106" s="25" t="s">
        <v>26</v>
      </c>
    </row>
    <row r="107" spans="1:32" s="25" customFormat="1" ht="12.95" customHeight="1" x14ac:dyDescent="0.2">
      <c r="A107" s="25" t="s">
        <v>62</v>
      </c>
      <c r="C107" s="5">
        <v>48837.482000000004</v>
      </c>
      <c r="D107" s="5">
        <v>5.0000000000000001E-3</v>
      </c>
      <c r="E107" s="25">
        <f t="shared" si="12"/>
        <v>4508.009477298664</v>
      </c>
      <c r="F107" s="25">
        <f t="shared" si="13"/>
        <v>4508</v>
      </c>
      <c r="G107" s="25">
        <f t="shared" si="17"/>
        <v>2.2224000000278465E-2</v>
      </c>
      <c r="I107" s="25">
        <f t="shared" si="18"/>
        <v>2.2224000000278465E-2</v>
      </c>
      <c r="O107" s="25">
        <f t="shared" ca="1" si="16"/>
        <v>2.6770751711724661E-2</v>
      </c>
      <c r="Q107" s="50">
        <f t="shared" si="14"/>
        <v>33818.982000000004</v>
      </c>
      <c r="AA107" s="25" t="s">
        <v>32</v>
      </c>
      <c r="AB107" s="25">
        <v>9</v>
      </c>
      <c r="AD107" s="25" t="s">
        <v>24</v>
      </c>
      <c r="AF107" s="25" t="s">
        <v>26</v>
      </c>
    </row>
    <row r="108" spans="1:32" s="25" customFormat="1" ht="12.95" customHeight="1" x14ac:dyDescent="0.2">
      <c r="A108" s="25" t="s">
        <v>63</v>
      </c>
      <c r="C108" s="5">
        <v>49076.661</v>
      </c>
      <c r="D108" s="5">
        <v>2E-3</v>
      </c>
      <c r="E108" s="25">
        <f t="shared" si="12"/>
        <v>4610.0060043360854</v>
      </c>
      <c r="F108" s="25">
        <f t="shared" si="13"/>
        <v>4610</v>
      </c>
      <c r="G108" s="25">
        <f t="shared" si="17"/>
        <v>1.4080000000831205E-2</v>
      </c>
      <c r="I108" s="25">
        <f t="shared" si="18"/>
        <v>1.4080000000831205E-2</v>
      </c>
      <c r="O108" s="25">
        <f t="shared" ca="1" si="16"/>
        <v>2.855328573251463E-2</v>
      </c>
      <c r="Q108" s="50">
        <f t="shared" si="14"/>
        <v>34058.161</v>
      </c>
      <c r="AA108" s="25" t="s">
        <v>32</v>
      </c>
      <c r="AB108" s="25">
        <v>9</v>
      </c>
      <c r="AD108" s="25" t="s">
        <v>29</v>
      </c>
      <c r="AF108" s="25" t="s">
        <v>26</v>
      </c>
    </row>
    <row r="109" spans="1:32" s="25" customFormat="1" ht="12.95" customHeight="1" x14ac:dyDescent="0.2">
      <c r="A109" s="25" t="s">
        <v>64</v>
      </c>
      <c r="C109" s="5">
        <v>49163.442999999999</v>
      </c>
      <c r="D109" s="5">
        <v>6.0000000000000001E-3</v>
      </c>
      <c r="E109" s="25">
        <f t="shared" si="12"/>
        <v>4647.0136956859187</v>
      </c>
      <c r="F109" s="25">
        <f t="shared" si="13"/>
        <v>4647</v>
      </c>
      <c r="G109" s="25">
        <f t="shared" si="17"/>
        <v>3.211600000213366E-2</v>
      </c>
      <c r="I109" s="25">
        <f t="shared" si="18"/>
        <v>3.211600000213366E-2</v>
      </c>
      <c r="O109" s="25">
        <f t="shared" ca="1" si="16"/>
        <v>2.9199891210644313E-2</v>
      </c>
      <c r="Q109" s="50">
        <f t="shared" si="14"/>
        <v>34144.942999999999</v>
      </c>
      <c r="AA109" s="25" t="s">
        <v>32</v>
      </c>
      <c r="AB109" s="25">
        <v>10</v>
      </c>
      <c r="AD109" s="25" t="s">
        <v>24</v>
      </c>
      <c r="AF109" s="25" t="s">
        <v>26</v>
      </c>
    </row>
    <row r="110" spans="1:32" s="25" customFormat="1" ht="12.95" customHeight="1" x14ac:dyDescent="0.2">
      <c r="A110" s="25" t="s">
        <v>65</v>
      </c>
      <c r="C110" s="5">
        <v>49897.423999999999</v>
      </c>
      <c r="D110" s="5">
        <v>5.0000000000000001E-3</v>
      </c>
      <c r="E110" s="25">
        <f t="shared" si="12"/>
        <v>4960.0157272666793</v>
      </c>
      <c r="F110" s="25">
        <f t="shared" si="13"/>
        <v>4960</v>
      </c>
      <c r="G110" s="25">
        <f t="shared" si="17"/>
        <v>3.6879999999655411E-2</v>
      </c>
      <c r="I110" s="25">
        <f t="shared" si="18"/>
        <v>3.6879999999655411E-2</v>
      </c>
      <c r="O110" s="25">
        <f t="shared" ca="1" si="16"/>
        <v>3.466982403914684E-2</v>
      </c>
      <c r="Q110" s="50">
        <f t="shared" si="14"/>
        <v>34878.923999999999</v>
      </c>
      <c r="AA110" s="25" t="s">
        <v>32</v>
      </c>
      <c r="AB110" s="25">
        <v>8</v>
      </c>
      <c r="AD110" s="25" t="s">
        <v>24</v>
      </c>
      <c r="AF110" s="25" t="s">
        <v>26</v>
      </c>
    </row>
    <row r="111" spans="1:32" s="25" customFormat="1" ht="12.95" customHeight="1" x14ac:dyDescent="0.2">
      <c r="A111" s="25" t="s">
        <v>65</v>
      </c>
      <c r="C111" s="5">
        <v>49918.519</v>
      </c>
      <c r="D111" s="5">
        <v>8.9999999999999993E-3</v>
      </c>
      <c r="E111" s="25">
        <f t="shared" si="12"/>
        <v>4969.0115702874064</v>
      </c>
      <c r="F111" s="25">
        <f t="shared" si="13"/>
        <v>4969</v>
      </c>
      <c r="G111" s="25">
        <f t="shared" si="17"/>
        <v>2.7132000002893619E-2</v>
      </c>
      <c r="I111" s="25">
        <f t="shared" si="18"/>
        <v>2.7132000002893619E-2</v>
      </c>
      <c r="O111" s="25">
        <f t="shared" ca="1" si="16"/>
        <v>3.4827106452745948E-2</v>
      </c>
      <c r="Q111" s="50">
        <f t="shared" si="14"/>
        <v>34900.019</v>
      </c>
      <c r="AA111" s="25" t="s">
        <v>32</v>
      </c>
      <c r="AB111" s="25">
        <v>9</v>
      </c>
      <c r="AD111" s="25" t="s">
        <v>29</v>
      </c>
      <c r="AF111" s="25" t="s">
        <v>26</v>
      </c>
    </row>
    <row r="112" spans="1:32" s="25" customFormat="1" ht="12.95" customHeight="1" x14ac:dyDescent="0.2">
      <c r="A112" s="25" t="s">
        <v>66</v>
      </c>
      <c r="C112" s="5">
        <v>50312.487999999998</v>
      </c>
      <c r="D112" s="5">
        <v>6.0000000000000001E-3</v>
      </c>
      <c r="E112" s="25">
        <f t="shared" si="12"/>
        <v>5137.0174142804253</v>
      </c>
      <c r="F112" s="25">
        <f t="shared" si="13"/>
        <v>5137</v>
      </c>
      <c r="G112" s="25">
        <f t="shared" si="17"/>
        <v>4.083600000012666E-2</v>
      </c>
      <c r="I112" s="25">
        <f t="shared" si="18"/>
        <v>4.083600000012666E-2</v>
      </c>
      <c r="O112" s="25">
        <f t="shared" ca="1" si="16"/>
        <v>3.7763044839929413E-2</v>
      </c>
      <c r="Q112" s="50">
        <f t="shared" si="14"/>
        <v>35293.987999999998</v>
      </c>
      <c r="AA112" s="25" t="s">
        <v>32</v>
      </c>
      <c r="AB112" s="25">
        <v>8</v>
      </c>
      <c r="AD112" s="25" t="s">
        <v>24</v>
      </c>
      <c r="AF112" s="25" t="s">
        <v>26</v>
      </c>
    </row>
    <row r="113" spans="1:32" s="25" customFormat="1" ht="12.95" customHeight="1" x14ac:dyDescent="0.2">
      <c r="A113" s="25" t="s">
        <v>67</v>
      </c>
      <c r="C113" s="5">
        <v>50638.444000000003</v>
      </c>
      <c r="D113" s="5">
        <v>5.0000000000000001E-3</v>
      </c>
      <c r="E113" s="25">
        <f t="shared" si="12"/>
        <v>5276.019500446062</v>
      </c>
      <c r="F113" s="25">
        <f t="shared" si="13"/>
        <v>5276</v>
      </c>
      <c r="G113" s="25">
        <f t="shared" si="17"/>
        <v>4.5728000004601199E-2</v>
      </c>
      <c r="I113" s="25">
        <f t="shared" si="18"/>
        <v>4.5728000004601199E-2</v>
      </c>
      <c r="O113" s="25">
        <f t="shared" ca="1" si="16"/>
        <v>4.0192184338849066E-2</v>
      </c>
      <c r="Q113" s="50">
        <f t="shared" si="14"/>
        <v>35619.944000000003</v>
      </c>
      <c r="AA113" s="25" t="s">
        <v>32</v>
      </c>
      <c r="AB113" s="25">
        <v>11</v>
      </c>
      <c r="AD113" s="25" t="s">
        <v>24</v>
      </c>
      <c r="AF113" s="25" t="s">
        <v>26</v>
      </c>
    </row>
    <row r="114" spans="1:32" s="25" customFormat="1" ht="12.95" customHeight="1" x14ac:dyDescent="0.2">
      <c r="A114" s="51" t="s">
        <v>67</v>
      </c>
      <c r="B114" s="51"/>
      <c r="C114" s="8">
        <v>50638.446000000004</v>
      </c>
      <c r="D114" s="8">
        <v>4.0000000000000001E-3</v>
      </c>
      <c r="E114" s="25">
        <f t="shared" si="12"/>
        <v>5276.0203533347112</v>
      </c>
      <c r="F114" s="25">
        <f t="shared" si="13"/>
        <v>5276</v>
      </c>
      <c r="G114" s="25">
        <f t="shared" si="17"/>
        <v>4.7728000005008653E-2</v>
      </c>
      <c r="I114" s="25">
        <f t="shared" si="18"/>
        <v>4.7728000005008653E-2</v>
      </c>
      <c r="O114" s="25">
        <f t="shared" ca="1" si="16"/>
        <v>4.0192184338849066E-2</v>
      </c>
      <c r="Q114" s="50">
        <f t="shared" si="14"/>
        <v>35619.946000000004</v>
      </c>
      <c r="AA114" s="25" t="s">
        <v>32</v>
      </c>
      <c r="AB114" s="25">
        <v>7</v>
      </c>
      <c r="AD114" s="25" t="s">
        <v>29</v>
      </c>
      <c r="AF114" s="25" t="s">
        <v>26</v>
      </c>
    </row>
    <row r="115" spans="1:32" s="25" customFormat="1" ht="12.95" customHeight="1" x14ac:dyDescent="0.2">
      <c r="A115" s="51" t="s">
        <v>67</v>
      </c>
      <c r="B115" s="51"/>
      <c r="C115" s="8">
        <v>50692.373</v>
      </c>
      <c r="D115" s="8">
        <v>6.0000000000000001E-3</v>
      </c>
      <c r="E115" s="25">
        <f t="shared" si="12"/>
        <v>5299.0172164102596</v>
      </c>
      <c r="F115" s="25">
        <f t="shared" si="13"/>
        <v>5299</v>
      </c>
      <c r="G115" s="25">
        <f t="shared" si="17"/>
        <v>4.0371999995841179E-2</v>
      </c>
      <c r="I115" s="25">
        <f t="shared" si="18"/>
        <v>4.0371999995841179E-2</v>
      </c>
      <c r="O115" s="25">
        <f t="shared" ca="1" si="16"/>
        <v>4.0594128284713468E-2</v>
      </c>
      <c r="Q115" s="50">
        <f t="shared" si="14"/>
        <v>35673.873</v>
      </c>
      <c r="AA115" s="25" t="s">
        <v>32</v>
      </c>
      <c r="AB115" s="25">
        <v>10</v>
      </c>
      <c r="AD115" s="25" t="s">
        <v>24</v>
      </c>
      <c r="AF115" s="25" t="s">
        <v>26</v>
      </c>
    </row>
    <row r="116" spans="1:32" s="25" customFormat="1" ht="12.95" customHeight="1" x14ac:dyDescent="0.2">
      <c r="A116" s="51" t="s">
        <v>68</v>
      </c>
      <c r="B116" s="51"/>
      <c r="C116" s="8">
        <v>50699.42</v>
      </c>
      <c r="D116" s="8">
        <v>5.0000000000000001E-3</v>
      </c>
      <c r="E116" s="25">
        <f t="shared" si="12"/>
        <v>5302.0223695634741</v>
      </c>
      <c r="F116" s="25">
        <f t="shared" si="13"/>
        <v>5302</v>
      </c>
      <c r="G116" s="25">
        <f t="shared" si="17"/>
        <v>5.2455999997619074E-2</v>
      </c>
      <c r="I116" s="25">
        <f t="shared" si="18"/>
        <v>5.2455999997619074E-2</v>
      </c>
      <c r="O116" s="25">
        <f t="shared" ca="1" si="16"/>
        <v>4.064655575591318E-2</v>
      </c>
      <c r="Q116" s="50">
        <f t="shared" si="14"/>
        <v>35680.92</v>
      </c>
      <c r="AA116" s="25" t="s">
        <v>32</v>
      </c>
      <c r="AB116" s="25">
        <v>9</v>
      </c>
      <c r="AD116" s="25" t="s">
        <v>24</v>
      </c>
      <c r="AF116" s="25" t="s">
        <v>26</v>
      </c>
    </row>
    <row r="117" spans="1:32" s="25" customFormat="1" ht="12.95" customHeight="1" x14ac:dyDescent="0.2">
      <c r="A117" s="47" t="s">
        <v>415</v>
      </c>
      <c r="B117" s="48" t="s">
        <v>70</v>
      </c>
      <c r="C117" s="49">
        <v>52460.5</v>
      </c>
      <c r="D117" s="49" t="s">
        <v>104</v>
      </c>
      <c r="E117" s="25">
        <f t="shared" ref="E117:E128" si="19">+(C117-C$7)/C$8</f>
        <v>6053.0249401698611</v>
      </c>
      <c r="F117" s="25">
        <f t="shared" ref="F117:F128" si="20">ROUND(2*E117,0)/2</f>
        <v>6053</v>
      </c>
      <c r="G117" s="25">
        <f t="shared" si="17"/>
        <v>5.8484000001044478E-2</v>
      </c>
      <c r="I117" s="25">
        <f t="shared" si="18"/>
        <v>5.8484000001044478E-2</v>
      </c>
      <c r="O117" s="25">
        <f t="shared" ca="1" si="16"/>
        <v>5.3770899379572579E-2</v>
      </c>
      <c r="Q117" s="50">
        <f t="shared" ref="Q117:Q128" si="21">+C117-15018.5</f>
        <v>37442</v>
      </c>
    </row>
    <row r="118" spans="1:32" s="25" customFormat="1" ht="12.95" customHeight="1" x14ac:dyDescent="0.2">
      <c r="A118" s="8" t="s">
        <v>72</v>
      </c>
      <c r="B118" s="9" t="s">
        <v>89</v>
      </c>
      <c r="C118" s="8">
        <v>52690.474999999999</v>
      </c>
      <c r="D118" s="8">
        <v>3.0000000000000001E-3</v>
      </c>
      <c r="E118" s="25">
        <f t="shared" si="19"/>
        <v>6151.096473646593</v>
      </c>
      <c r="F118" s="25">
        <f t="shared" si="20"/>
        <v>6151</v>
      </c>
      <c r="O118" s="25">
        <f t="shared" ca="1" si="16"/>
        <v>5.5483530105429599E-2</v>
      </c>
      <c r="Q118" s="50">
        <f t="shared" si="21"/>
        <v>37671.974999999999</v>
      </c>
      <c r="U118" s="25">
        <f>+C118-(C$7+F118*C$8)</f>
        <v>0.22622799999953713</v>
      </c>
    </row>
    <row r="119" spans="1:32" s="25" customFormat="1" ht="12.95" customHeight="1" x14ac:dyDescent="0.2">
      <c r="A119" s="51" t="s">
        <v>69</v>
      </c>
      <c r="B119" s="9" t="s">
        <v>70</v>
      </c>
      <c r="C119" s="8">
        <v>53140.544000000002</v>
      </c>
      <c r="D119" s="52">
        <v>3.0000000000000001E-3</v>
      </c>
      <c r="E119" s="25">
        <f t="shared" si="19"/>
        <v>6343.02584423183</v>
      </c>
      <c r="F119" s="25">
        <f t="shared" si="20"/>
        <v>6343</v>
      </c>
      <c r="G119" s="25">
        <f>+C119-(C$7+F119*C$8)</f>
        <v>6.0604000005696435E-2</v>
      </c>
      <c r="K119" s="25">
        <f>+G119</f>
        <v>6.0604000005696435E-2</v>
      </c>
      <c r="O119" s="25">
        <f t="shared" ca="1" si="16"/>
        <v>5.8838888262210703E-2</v>
      </c>
      <c r="Q119" s="50">
        <f t="shared" si="21"/>
        <v>38122.044000000002</v>
      </c>
    </row>
    <row r="120" spans="1:32" s="25" customFormat="1" ht="12.95" customHeight="1" x14ac:dyDescent="0.2">
      <c r="A120" s="8" t="s">
        <v>91</v>
      </c>
      <c r="B120" s="9" t="s">
        <v>70</v>
      </c>
      <c r="C120" s="8">
        <v>53201.510999999999</v>
      </c>
      <c r="D120" s="8">
        <v>4.0000000000000001E-3</v>
      </c>
      <c r="E120" s="25">
        <f t="shared" si="19"/>
        <v>6369.0248753503238</v>
      </c>
      <c r="F120" s="25">
        <f t="shared" si="20"/>
        <v>6369</v>
      </c>
      <c r="G120" s="25">
        <f>+C120-(C$7+F120*C$8)</f>
        <v>5.8332000000518747E-2</v>
      </c>
      <c r="K120" s="25">
        <f>+G120</f>
        <v>5.8332000000518747E-2</v>
      </c>
      <c r="O120" s="25">
        <f t="shared" ca="1" si="16"/>
        <v>5.9293259679274804E-2</v>
      </c>
      <c r="Q120" s="50">
        <f t="shared" si="21"/>
        <v>38183.010999999999</v>
      </c>
    </row>
    <row r="121" spans="1:32" s="25" customFormat="1" ht="12.95" customHeight="1" x14ac:dyDescent="0.2">
      <c r="A121" s="53" t="s">
        <v>84</v>
      </c>
      <c r="B121" s="54" t="s">
        <v>70</v>
      </c>
      <c r="C121" s="53">
        <v>53938.383009999998</v>
      </c>
      <c r="D121" s="53" t="s">
        <v>86</v>
      </c>
      <c r="E121" s="25">
        <f t="shared" si="19"/>
        <v>6683.2597617370266</v>
      </c>
      <c r="F121" s="25">
        <f t="shared" si="20"/>
        <v>6683.5</v>
      </c>
      <c r="O121" s="25">
        <f t="shared" ca="1" si="16"/>
        <v>6.4789406243377187E-2</v>
      </c>
      <c r="Q121" s="50">
        <f t="shared" si="21"/>
        <v>38919.883009999998</v>
      </c>
      <c r="U121" s="55">
        <v>-0.56335200000467012</v>
      </c>
    </row>
    <row r="122" spans="1:32" s="25" customFormat="1" ht="12.95" customHeight="1" x14ac:dyDescent="0.2">
      <c r="A122" s="8" t="s">
        <v>81</v>
      </c>
      <c r="B122" s="11"/>
      <c r="C122" s="8">
        <v>54221.5864</v>
      </c>
      <c r="D122" s="8">
        <v>1.5E-3</v>
      </c>
      <c r="E122" s="25">
        <f t="shared" si="19"/>
        <v>6804.0302400199234</v>
      </c>
      <c r="F122" s="25">
        <f t="shared" si="20"/>
        <v>6804</v>
      </c>
      <c r="G122" s="25">
        <f t="shared" ref="G122:G128" si="22">+C122-(C$7+F122*C$8)</f>
        <v>7.0912000002863351E-2</v>
      </c>
      <c r="J122" s="25">
        <f>+G122</f>
        <v>7.0912000002863351E-2</v>
      </c>
      <c r="O122" s="25">
        <f t="shared" ca="1" si="16"/>
        <v>6.6895243003231991E-2</v>
      </c>
      <c r="Q122" s="50">
        <f t="shared" si="21"/>
        <v>39203.0864</v>
      </c>
    </row>
    <row r="123" spans="1:32" s="25" customFormat="1" ht="12.95" customHeight="1" x14ac:dyDescent="0.2">
      <c r="A123" s="53" t="s">
        <v>84</v>
      </c>
      <c r="B123" s="54" t="s">
        <v>85</v>
      </c>
      <c r="C123" s="53">
        <v>54241.525820000003</v>
      </c>
      <c r="D123" s="53">
        <v>4.0000000000000002E-4</v>
      </c>
      <c r="E123" s="25">
        <f t="shared" si="19"/>
        <v>6812.5332925083976</v>
      </c>
      <c r="F123" s="25">
        <f t="shared" si="20"/>
        <v>6812.5</v>
      </c>
      <c r="G123" s="25">
        <f t="shared" si="22"/>
        <v>7.8070000003208406E-2</v>
      </c>
      <c r="K123" s="25">
        <f>+G123</f>
        <v>7.8070000003208406E-2</v>
      </c>
      <c r="O123" s="25">
        <f t="shared" ca="1" si="16"/>
        <v>6.704378750496448E-2</v>
      </c>
      <c r="Q123" s="50">
        <f t="shared" si="21"/>
        <v>39223.025820000003</v>
      </c>
    </row>
    <row r="124" spans="1:32" s="25" customFormat="1" ht="12.95" customHeight="1" x14ac:dyDescent="0.2">
      <c r="A124" s="10" t="s">
        <v>83</v>
      </c>
      <c r="B124" s="11" t="s">
        <v>70</v>
      </c>
      <c r="C124" s="10">
        <v>54261.451399999998</v>
      </c>
      <c r="D124" s="10">
        <v>4.0000000000000002E-4</v>
      </c>
      <c r="E124" s="25">
        <f t="shared" si="19"/>
        <v>6821.0304430074211</v>
      </c>
      <c r="F124" s="25">
        <f t="shared" si="20"/>
        <v>6821</v>
      </c>
      <c r="G124" s="25">
        <f t="shared" si="22"/>
        <v>7.1387999996659346E-2</v>
      </c>
      <c r="K124" s="25">
        <f>+G124</f>
        <v>7.1387999996659346E-2</v>
      </c>
      <c r="O124" s="25">
        <f t="shared" ca="1" si="16"/>
        <v>6.7192332006696984E-2</v>
      </c>
      <c r="Q124" s="50">
        <f t="shared" si="21"/>
        <v>39242.951399999998</v>
      </c>
    </row>
    <row r="125" spans="1:32" s="25" customFormat="1" ht="12.95" customHeight="1" x14ac:dyDescent="0.2">
      <c r="A125" s="8" t="s">
        <v>81</v>
      </c>
      <c r="B125" s="11"/>
      <c r="C125" s="8">
        <v>54282.5576</v>
      </c>
      <c r="D125" s="8">
        <v>6.9999999999999999E-4</v>
      </c>
      <c r="E125" s="25">
        <f t="shared" si="19"/>
        <v>6830.0310622045808</v>
      </c>
      <c r="F125" s="25">
        <f t="shared" si="20"/>
        <v>6830</v>
      </c>
      <c r="G125" s="25">
        <f t="shared" si="22"/>
        <v>7.2840000000724103E-2</v>
      </c>
      <c r="J125" s="25">
        <f>+G125</f>
        <v>7.2840000000724103E-2</v>
      </c>
      <c r="O125" s="25">
        <f t="shared" ca="1" si="16"/>
        <v>6.7349614420296092E-2</v>
      </c>
      <c r="Q125" s="50">
        <f t="shared" si="21"/>
        <v>39264.0576</v>
      </c>
    </row>
    <row r="126" spans="1:32" s="25" customFormat="1" ht="12.95" customHeight="1" x14ac:dyDescent="0.2">
      <c r="A126" s="56" t="s">
        <v>93</v>
      </c>
      <c r="B126" s="56"/>
      <c r="C126" s="57">
        <v>55389.389000000003</v>
      </c>
      <c r="D126" s="57">
        <v>2.9999999999999997E-4</v>
      </c>
      <c r="E126" s="25">
        <f t="shared" si="19"/>
        <v>7302.0330306715832</v>
      </c>
      <c r="F126" s="25">
        <f t="shared" si="20"/>
        <v>7302</v>
      </c>
      <c r="G126" s="25">
        <f t="shared" si="22"/>
        <v>7.7456000006350223E-2</v>
      </c>
      <c r="J126" s="25">
        <f>+G126</f>
        <v>7.7456000006350223E-2</v>
      </c>
      <c r="O126" s="25">
        <f t="shared" ca="1" si="16"/>
        <v>7.5598203222382962E-2</v>
      </c>
      <c r="Q126" s="50">
        <f t="shared" si="21"/>
        <v>40370.889000000003</v>
      </c>
    </row>
    <row r="127" spans="1:32" s="25" customFormat="1" ht="12.95" customHeight="1" x14ac:dyDescent="0.2">
      <c r="A127" s="56" t="s">
        <v>93</v>
      </c>
      <c r="B127" s="56"/>
      <c r="C127" s="57">
        <v>55396.423799999997</v>
      </c>
      <c r="D127" s="57">
        <v>1.6999999999999999E-3</v>
      </c>
      <c r="E127" s="25">
        <f t="shared" si="19"/>
        <v>7305.0329812040391</v>
      </c>
      <c r="F127" s="25">
        <f t="shared" si="20"/>
        <v>7305</v>
      </c>
      <c r="G127" s="25">
        <f t="shared" si="22"/>
        <v>7.7339999996183906E-2</v>
      </c>
      <c r="J127" s="25">
        <f>+G127</f>
        <v>7.7339999996183906E-2</v>
      </c>
      <c r="O127" s="25">
        <f t="shared" ca="1" si="16"/>
        <v>7.5650630693582674E-2</v>
      </c>
      <c r="Q127" s="50">
        <f t="shared" si="21"/>
        <v>40377.923799999997</v>
      </c>
    </row>
    <row r="128" spans="1:32" s="25" customFormat="1" ht="12.95" customHeight="1" x14ac:dyDescent="0.2">
      <c r="A128" s="8" t="s">
        <v>90</v>
      </c>
      <c r="B128" s="9" t="s">
        <v>70</v>
      </c>
      <c r="C128" s="8">
        <v>55738.789299999997</v>
      </c>
      <c r="D128" s="8">
        <v>2.0000000000000001E-4</v>
      </c>
      <c r="E128" s="25">
        <f t="shared" si="19"/>
        <v>7451.0328055089767</v>
      </c>
      <c r="F128" s="25">
        <f t="shared" si="20"/>
        <v>7451</v>
      </c>
      <c r="G128" s="25">
        <f t="shared" si="22"/>
        <v>7.6928000002226327E-2</v>
      </c>
      <c r="K128" s="25">
        <f>+G128</f>
        <v>7.6928000002226327E-2</v>
      </c>
      <c r="O128" s="25">
        <f t="shared" ca="1" si="16"/>
        <v>7.820210095863496E-2</v>
      </c>
      <c r="Q128" s="50">
        <f t="shared" si="21"/>
        <v>40720.289299999997</v>
      </c>
    </row>
    <row r="129" spans="2:4" s="25" customFormat="1" ht="12.95" customHeight="1" x14ac:dyDescent="0.2">
      <c r="B129" s="37"/>
      <c r="C129" s="58"/>
      <c r="D129" s="58"/>
    </row>
    <row r="130" spans="2:4" s="25" customFormat="1" ht="12.95" customHeight="1" x14ac:dyDescent="0.2">
      <c r="B130" s="37"/>
      <c r="C130" s="58"/>
      <c r="D130" s="58"/>
    </row>
    <row r="131" spans="2:4" s="25" customFormat="1" ht="12.95" customHeight="1" x14ac:dyDescent="0.2">
      <c r="B131" s="37"/>
      <c r="C131" s="58"/>
      <c r="D131" s="58"/>
    </row>
    <row r="132" spans="2:4" s="25" customFormat="1" ht="12.95" customHeight="1" x14ac:dyDescent="0.2">
      <c r="B132" s="37"/>
      <c r="C132" s="58"/>
      <c r="D132" s="58"/>
    </row>
    <row r="133" spans="2:4" s="25" customFormat="1" ht="12.95" customHeight="1" x14ac:dyDescent="0.2">
      <c r="B133" s="37"/>
      <c r="C133" s="58"/>
      <c r="D133" s="58"/>
    </row>
    <row r="134" spans="2:4" s="25" customFormat="1" ht="12.95" customHeight="1" x14ac:dyDescent="0.2">
      <c r="B134" s="37"/>
      <c r="C134" s="58"/>
      <c r="D134" s="58"/>
    </row>
    <row r="135" spans="2:4" s="25" customFormat="1" ht="12.95" customHeight="1" x14ac:dyDescent="0.2">
      <c r="B135" s="37"/>
      <c r="C135" s="58"/>
      <c r="D135" s="58"/>
    </row>
    <row r="136" spans="2:4" s="25" customFormat="1" ht="12.95" customHeight="1" x14ac:dyDescent="0.2">
      <c r="B136" s="37"/>
      <c r="C136" s="58"/>
      <c r="D136" s="58"/>
    </row>
    <row r="137" spans="2:4" s="25" customFormat="1" ht="12.95" customHeight="1" x14ac:dyDescent="0.2">
      <c r="B137" s="37"/>
      <c r="C137" s="58"/>
      <c r="D137" s="58"/>
    </row>
    <row r="138" spans="2:4" s="25" customFormat="1" ht="12.95" customHeight="1" x14ac:dyDescent="0.2">
      <c r="B138" s="37"/>
      <c r="C138" s="58"/>
      <c r="D138" s="58"/>
    </row>
    <row r="139" spans="2:4" s="25" customFormat="1" ht="12.95" customHeight="1" x14ac:dyDescent="0.2">
      <c r="B139" s="37"/>
      <c r="C139" s="58"/>
      <c r="D139" s="58"/>
    </row>
    <row r="140" spans="2:4" s="25" customFormat="1" ht="12.95" customHeight="1" x14ac:dyDescent="0.2">
      <c r="B140" s="37"/>
      <c r="C140" s="58"/>
      <c r="D140" s="58"/>
    </row>
    <row r="141" spans="2:4" s="25" customFormat="1" ht="12.95" customHeight="1" x14ac:dyDescent="0.2">
      <c r="C141" s="58"/>
      <c r="D141" s="58"/>
    </row>
    <row r="142" spans="2:4" s="25" customFormat="1" ht="12.95" customHeight="1" x14ac:dyDescent="0.2">
      <c r="C142" s="58"/>
      <c r="D142" s="58"/>
    </row>
    <row r="143" spans="2:4" s="25" customFormat="1" ht="12.95" customHeight="1" x14ac:dyDescent="0.2">
      <c r="C143" s="58"/>
      <c r="D143" s="58"/>
    </row>
    <row r="144" spans="2:4" s="25" customFormat="1" ht="12.95" customHeight="1" x14ac:dyDescent="0.2">
      <c r="C144" s="58"/>
      <c r="D144" s="58"/>
    </row>
    <row r="145" spans="3:4" s="25" customFormat="1" ht="12.95" customHeight="1" x14ac:dyDescent="0.2">
      <c r="C145" s="58"/>
      <c r="D145" s="58"/>
    </row>
    <row r="146" spans="3:4" s="25" customFormat="1" ht="12.95" customHeight="1" x14ac:dyDescent="0.2">
      <c r="C146" s="58"/>
      <c r="D146" s="58"/>
    </row>
    <row r="147" spans="3:4" s="25" customFormat="1" ht="12.95" customHeight="1" x14ac:dyDescent="0.2">
      <c r="C147" s="58"/>
      <c r="D147" s="58"/>
    </row>
    <row r="148" spans="3:4" s="25" customFormat="1" ht="12.95" customHeight="1" x14ac:dyDescent="0.2">
      <c r="C148" s="58"/>
      <c r="D148" s="58"/>
    </row>
    <row r="149" spans="3:4" s="25" customFormat="1" ht="12.95" customHeight="1" x14ac:dyDescent="0.2">
      <c r="C149" s="58"/>
      <c r="D149" s="58"/>
    </row>
    <row r="150" spans="3:4" s="25" customFormat="1" ht="12.95" customHeight="1" x14ac:dyDescent="0.2">
      <c r="C150" s="58"/>
      <c r="D150" s="58"/>
    </row>
    <row r="151" spans="3:4" s="25" customFormat="1" ht="12.95" customHeight="1" x14ac:dyDescent="0.2">
      <c r="C151" s="58"/>
      <c r="D151" s="58"/>
    </row>
    <row r="152" spans="3:4" s="25" customFormat="1" ht="12.95" customHeight="1" x14ac:dyDescent="0.2">
      <c r="C152" s="58"/>
      <c r="D152" s="58"/>
    </row>
    <row r="153" spans="3:4" s="25" customFormat="1" ht="12.95" customHeight="1" x14ac:dyDescent="0.2">
      <c r="C153" s="58"/>
      <c r="D153" s="58"/>
    </row>
    <row r="154" spans="3:4" s="25" customFormat="1" ht="12.95" customHeight="1" x14ac:dyDescent="0.2">
      <c r="C154" s="58"/>
      <c r="D154" s="58"/>
    </row>
    <row r="155" spans="3:4" s="25" customFormat="1" ht="12.95" customHeight="1" x14ac:dyDescent="0.2">
      <c r="C155" s="58"/>
      <c r="D155" s="58"/>
    </row>
    <row r="156" spans="3:4" s="25" customFormat="1" ht="12.95" customHeight="1" x14ac:dyDescent="0.2">
      <c r="C156" s="58"/>
      <c r="D156" s="58"/>
    </row>
    <row r="157" spans="3:4" s="25" customFormat="1" ht="12.95" customHeight="1" x14ac:dyDescent="0.2">
      <c r="C157" s="58"/>
      <c r="D157" s="58"/>
    </row>
    <row r="158" spans="3:4" s="25" customFormat="1" ht="12.95" customHeight="1" x14ac:dyDescent="0.2">
      <c r="C158" s="58"/>
      <c r="D158" s="58"/>
    </row>
    <row r="159" spans="3:4" s="25" customFormat="1" ht="12.95" customHeight="1" x14ac:dyDescent="0.2">
      <c r="C159" s="58"/>
      <c r="D159" s="58"/>
    </row>
    <row r="160" spans="3:4" s="25" customFormat="1" ht="12.95" customHeight="1" x14ac:dyDescent="0.2">
      <c r="C160" s="58"/>
      <c r="D160" s="58"/>
    </row>
    <row r="161" spans="3:4" s="25" customFormat="1" ht="12.95" customHeight="1" x14ac:dyDescent="0.2">
      <c r="C161" s="58"/>
      <c r="D161" s="58"/>
    </row>
    <row r="162" spans="3:4" s="25" customFormat="1" ht="12.95" customHeight="1" x14ac:dyDescent="0.2">
      <c r="C162" s="58"/>
      <c r="D162" s="58"/>
    </row>
    <row r="163" spans="3:4" s="25" customFormat="1" ht="12.95" customHeight="1" x14ac:dyDescent="0.2">
      <c r="C163" s="58"/>
      <c r="D163" s="58"/>
    </row>
    <row r="164" spans="3:4" s="25" customFormat="1" ht="12.95" customHeight="1" x14ac:dyDescent="0.2">
      <c r="C164" s="58"/>
      <c r="D164" s="58"/>
    </row>
    <row r="165" spans="3:4" s="25" customFormat="1" ht="12.95" customHeight="1" x14ac:dyDescent="0.2">
      <c r="C165" s="58"/>
      <c r="D165" s="58"/>
    </row>
    <row r="166" spans="3:4" s="25" customFormat="1" ht="12.95" customHeight="1" x14ac:dyDescent="0.2">
      <c r="C166" s="58"/>
      <c r="D166" s="58"/>
    </row>
    <row r="167" spans="3:4" s="25" customFormat="1" ht="12.95" customHeight="1" x14ac:dyDescent="0.2">
      <c r="C167" s="58"/>
      <c r="D167" s="58"/>
    </row>
    <row r="168" spans="3:4" s="25" customFormat="1" ht="12.95" customHeight="1" x14ac:dyDescent="0.2">
      <c r="C168" s="58"/>
      <c r="D168" s="58"/>
    </row>
    <row r="169" spans="3:4" s="25" customFormat="1" ht="12.95" customHeight="1" x14ac:dyDescent="0.2">
      <c r="C169" s="58"/>
      <c r="D169" s="58"/>
    </row>
    <row r="170" spans="3:4" s="25" customFormat="1" ht="12.95" customHeight="1" x14ac:dyDescent="0.2">
      <c r="C170" s="58"/>
      <c r="D170" s="58"/>
    </row>
    <row r="171" spans="3:4" s="25" customFormat="1" ht="12.95" customHeight="1" x14ac:dyDescent="0.2">
      <c r="C171" s="58"/>
      <c r="D171" s="58"/>
    </row>
    <row r="172" spans="3:4" s="25" customFormat="1" ht="12.95" customHeight="1" x14ac:dyDescent="0.2">
      <c r="C172" s="58"/>
      <c r="D172" s="58"/>
    </row>
    <row r="173" spans="3:4" s="25" customFormat="1" ht="12.95" customHeight="1" x14ac:dyDescent="0.2">
      <c r="C173" s="58"/>
      <c r="D173" s="58"/>
    </row>
    <row r="174" spans="3:4" s="25" customFormat="1" ht="12.95" customHeight="1" x14ac:dyDescent="0.2">
      <c r="C174" s="58"/>
      <c r="D174" s="58"/>
    </row>
    <row r="175" spans="3:4" s="25" customFormat="1" ht="12.95" customHeight="1" x14ac:dyDescent="0.2">
      <c r="C175" s="58"/>
      <c r="D175" s="58"/>
    </row>
    <row r="176" spans="3:4" s="25" customFormat="1" ht="12.95" customHeight="1" x14ac:dyDescent="0.2">
      <c r="C176" s="58"/>
      <c r="D176" s="58"/>
    </row>
    <row r="177" spans="3:4" s="25" customFormat="1" ht="12.95" customHeight="1" x14ac:dyDescent="0.2">
      <c r="C177" s="58"/>
      <c r="D177" s="58"/>
    </row>
    <row r="178" spans="3:4" s="25" customFormat="1" ht="12.95" customHeight="1" x14ac:dyDescent="0.2">
      <c r="C178" s="58"/>
      <c r="D178" s="58"/>
    </row>
    <row r="179" spans="3:4" s="25" customFormat="1" ht="12.95" customHeight="1" x14ac:dyDescent="0.2">
      <c r="C179" s="58"/>
      <c r="D179" s="58"/>
    </row>
    <row r="180" spans="3:4" s="25" customFormat="1" ht="12.95" customHeight="1" x14ac:dyDescent="0.2">
      <c r="C180" s="58"/>
      <c r="D180" s="58"/>
    </row>
    <row r="181" spans="3:4" s="25" customFormat="1" ht="12.95" customHeight="1" x14ac:dyDescent="0.2">
      <c r="C181" s="58"/>
      <c r="D181" s="58"/>
    </row>
    <row r="182" spans="3:4" s="25" customFormat="1" ht="12.95" customHeight="1" x14ac:dyDescent="0.2">
      <c r="C182" s="58"/>
      <c r="D182" s="58"/>
    </row>
    <row r="183" spans="3:4" s="25" customFormat="1" ht="12.95" customHeight="1" x14ac:dyDescent="0.2">
      <c r="C183" s="58"/>
      <c r="D183" s="58"/>
    </row>
    <row r="184" spans="3:4" s="25" customFormat="1" ht="12.95" customHeight="1" x14ac:dyDescent="0.2">
      <c r="C184" s="58"/>
      <c r="D184" s="58"/>
    </row>
    <row r="185" spans="3:4" s="25" customFormat="1" ht="12.95" customHeight="1" x14ac:dyDescent="0.2">
      <c r="C185" s="58"/>
      <c r="D185" s="58"/>
    </row>
    <row r="186" spans="3:4" s="25" customFormat="1" ht="12.95" customHeight="1" x14ac:dyDescent="0.2">
      <c r="C186" s="58"/>
      <c r="D186" s="58"/>
    </row>
    <row r="187" spans="3:4" s="25" customFormat="1" ht="12.95" customHeight="1" x14ac:dyDescent="0.2">
      <c r="C187" s="58"/>
      <c r="D187" s="58"/>
    </row>
    <row r="188" spans="3:4" s="25" customFormat="1" ht="12.95" customHeight="1" x14ac:dyDescent="0.2">
      <c r="C188" s="58"/>
      <c r="D188" s="58"/>
    </row>
    <row r="189" spans="3:4" s="25" customFormat="1" ht="12.95" customHeight="1" x14ac:dyDescent="0.2">
      <c r="C189" s="58"/>
      <c r="D189" s="58"/>
    </row>
    <row r="190" spans="3:4" s="25" customFormat="1" ht="12.95" customHeight="1" x14ac:dyDescent="0.2">
      <c r="C190" s="58"/>
      <c r="D190" s="58"/>
    </row>
    <row r="191" spans="3:4" s="25" customFormat="1" ht="12.95" customHeight="1" x14ac:dyDescent="0.2">
      <c r="C191" s="58"/>
      <c r="D191" s="58"/>
    </row>
    <row r="192" spans="3:4" s="25" customFormat="1" ht="12.95" customHeight="1" x14ac:dyDescent="0.2">
      <c r="C192" s="58"/>
      <c r="D192" s="58"/>
    </row>
    <row r="193" spans="3:4" s="25" customFormat="1" ht="12.95" customHeight="1" x14ac:dyDescent="0.2">
      <c r="C193" s="58"/>
      <c r="D193" s="58"/>
    </row>
    <row r="194" spans="3:4" s="25" customFormat="1" ht="12.95" customHeight="1" x14ac:dyDescent="0.2">
      <c r="C194" s="58"/>
      <c r="D194" s="58"/>
    </row>
    <row r="195" spans="3:4" s="25" customFormat="1" ht="12.95" customHeight="1" x14ac:dyDescent="0.2">
      <c r="C195" s="58"/>
      <c r="D195" s="58"/>
    </row>
    <row r="196" spans="3:4" s="25" customFormat="1" ht="12.95" customHeight="1" x14ac:dyDescent="0.2">
      <c r="C196" s="58"/>
      <c r="D196" s="58"/>
    </row>
    <row r="197" spans="3:4" s="25" customFormat="1" ht="12.95" customHeight="1" x14ac:dyDescent="0.2">
      <c r="C197" s="58"/>
      <c r="D197" s="58"/>
    </row>
    <row r="198" spans="3:4" s="25" customFormat="1" ht="12.95" customHeight="1" x14ac:dyDescent="0.2">
      <c r="C198" s="58"/>
      <c r="D198" s="58"/>
    </row>
    <row r="199" spans="3:4" s="25" customFormat="1" ht="12.95" customHeight="1" x14ac:dyDescent="0.2">
      <c r="C199" s="58"/>
      <c r="D199" s="58"/>
    </row>
    <row r="200" spans="3:4" s="25" customFormat="1" ht="12.95" customHeight="1" x14ac:dyDescent="0.2">
      <c r="C200" s="58"/>
      <c r="D200" s="58"/>
    </row>
    <row r="201" spans="3:4" s="25" customFormat="1" ht="12.95" customHeight="1" x14ac:dyDescent="0.2">
      <c r="C201" s="58"/>
      <c r="D201" s="58"/>
    </row>
    <row r="202" spans="3:4" s="25" customFormat="1" ht="12.95" customHeight="1" x14ac:dyDescent="0.2">
      <c r="C202" s="58"/>
      <c r="D202" s="58"/>
    </row>
    <row r="203" spans="3:4" s="25" customFormat="1" ht="12.95" customHeight="1" x14ac:dyDescent="0.2">
      <c r="C203" s="58"/>
      <c r="D203" s="58"/>
    </row>
    <row r="204" spans="3:4" s="25" customFormat="1" ht="12.95" customHeight="1" x14ac:dyDescent="0.2">
      <c r="C204" s="58"/>
      <c r="D204" s="58"/>
    </row>
    <row r="205" spans="3:4" s="25" customFormat="1" ht="12.95" customHeight="1" x14ac:dyDescent="0.2">
      <c r="C205" s="58"/>
      <c r="D205" s="58"/>
    </row>
    <row r="206" spans="3:4" s="25" customFormat="1" ht="12.95" customHeight="1" x14ac:dyDescent="0.2">
      <c r="C206" s="58"/>
      <c r="D206" s="58"/>
    </row>
    <row r="207" spans="3:4" s="25" customFormat="1" ht="12.95" customHeight="1" x14ac:dyDescent="0.2">
      <c r="C207" s="58"/>
      <c r="D207" s="58"/>
    </row>
    <row r="208" spans="3:4" s="25" customFormat="1" ht="12.95" customHeight="1" x14ac:dyDescent="0.2">
      <c r="C208" s="58"/>
      <c r="D208" s="58"/>
    </row>
    <row r="209" spans="3:4" s="25" customFormat="1" ht="12.95" customHeight="1" x14ac:dyDescent="0.2">
      <c r="C209" s="58"/>
      <c r="D209" s="58"/>
    </row>
    <row r="210" spans="3:4" s="25" customFormat="1" ht="12.95" customHeight="1" x14ac:dyDescent="0.2">
      <c r="C210" s="58"/>
      <c r="D210" s="58"/>
    </row>
    <row r="211" spans="3:4" s="25" customFormat="1" ht="12.95" customHeight="1" x14ac:dyDescent="0.2">
      <c r="C211" s="58"/>
      <c r="D211" s="58"/>
    </row>
    <row r="212" spans="3:4" s="25" customFormat="1" ht="12.95" customHeight="1" x14ac:dyDescent="0.2">
      <c r="C212" s="58"/>
      <c r="D212" s="58"/>
    </row>
    <row r="213" spans="3:4" s="25" customFormat="1" ht="12.95" customHeight="1" x14ac:dyDescent="0.2">
      <c r="C213" s="58"/>
      <c r="D213" s="58"/>
    </row>
    <row r="214" spans="3:4" s="25" customFormat="1" ht="12.95" customHeight="1" x14ac:dyDescent="0.2">
      <c r="C214" s="58"/>
      <c r="D214" s="58"/>
    </row>
    <row r="215" spans="3:4" s="25" customFormat="1" ht="12.95" customHeight="1" x14ac:dyDescent="0.2">
      <c r="C215" s="58"/>
      <c r="D215" s="58"/>
    </row>
    <row r="216" spans="3:4" s="25" customFormat="1" ht="12.95" customHeight="1" x14ac:dyDescent="0.2">
      <c r="C216" s="58"/>
      <c r="D216" s="58"/>
    </row>
    <row r="217" spans="3:4" s="25" customFormat="1" ht="12.95" customHeight="1" x14ac:dyDescent="0.2">
      <c r="C217" s="58"/>
      <c r="D217" s="58"/>
    </row>
    <row r="218" spans="3:4" s="25" customFormat="1" ht="12.95" customHeight="1" x14ac:dyDescent="0.2">
      <c r="C218" s="58"/>
      <c r="D218" s="58"/>
    </row>
    <row r="219" spans="3:4" s="25" customFormat="1" ht="12.95" customHeight="1" x14ac:dyDescent="0.2">
      <c r="C219" s="58"/>
      <c r="D219" s="58"/>
    </row>
    <row r="220" spans="3:4" s="25" customFormat="1" ht="12.95" customHeight="1" x14ac:dyDescent="0.2">
      <c r="C220" s="58"/>
      <c r="D220" s="58"/>
    </row>
    <row r="221" spans="3:4" s="25" customFormat="1" ht="12.95" customHeight="1" x14ac:dyDescent="0.2">
      <c r="C221" s="58"/>
      <c r="D221" s="58"/>
    </row>
    <row r="222" spans="3:4" s="25" customFormat="1" ht="12.95" customHeight="1" x14ac:dyDescent="0.2">
      <c r="C222" s="58"/>
      <c r="D222" s="58"/>
    </row>
    <row r="223" spans="3:4" s="25" customFormat="1" ht="12.95" customHeight="1" x14ac:dyDescent="0.2">
      <c r="C223" s="58"/>
      <c r="D223" s="58"/>
    </row>
    <row r="224" spans="3:4" s="25" customFormat="1" ht="12.95" customHeight="1" x14ac:dyDescent="0.2">
      <c r="C224" s="58"/>
      <c r="D224" s="58"/>
    </row>
    <row r="225" spans="3:4" s="25" customFormat="1" ht="12.95" customHeight="1" x14ac:dyDescent="0.2">
      <c r="C225" s="58"/>
      <c r="D225" s="58"/>
    </row>
    <row r="226" spans="3:4" s="25" customFormat="1" ht="12.95" customHeight="1" x14ac:dyDescent="0.2">
      <c r="C226" s="58"/>
      <c r="D226" s="58"/>
    </row>
    <row r="227" spans="3:4" s="25" customFormat="1" ht="12.95" customHeight="1" x14ac:dyDescent="0.2">
      <c r="C227" s="58"/>
      <c r="D227" s="58"/>
    </row>
    <row r="228" spans="3:4" s="25" customFormat="1" ht="12.95" customHeight="1" x14ac:dyDescent="0.2">
      <c r="C228" s="58"/>
      <c r="D228" s="58"/>
    </row>
    <row r="229" spans="3:4" s="25" customFormat="1" ht="12.95" customHeight="1" x14ac:dyDescent="0.2">
      <c r="C229" s="58"/>
      <c r="D229" s="58"/>
    </row>
    <row r="230" spans="3:4" s="25" customFormat="1" ht="12.95" customHeight="1" x14ac:dyDescent="0.2">
      <c r="C230" s="58"/>
      <c r="D230" s="58"/>
    </row>
    <row r="231" spans="3:4" s="25" customFormat="1" ht="12.95" customHeight="1" x14ac:dyDescent="0.2">
      <c r="C231" s="58"/>
      <c r="D231" s="58"/>
    </row>
    <row r="232" spans="3:4" s="25" customFormat="1" ht="12.95" customHeight="1" x14ac:dyDescent="0.2">
      <c r="C232" s="58"/>
      <c r="D232" s="58"/>
    </row>
    <row r="233" spans="3:4" s="25" customFormat="1" ht="12.95" customHeight="1" x14ac:dyDescent="0.2">
      <c r="C233" s="58"/>
      <c r="D233" s="58"/>
    </row>
    <row r="234" spans="3:4" s="25" customFormat="1" ht="12.95" customHeight="1" x14ac:dyDescent="0.2">
      <c r="C234" s="58"/>
      <c r="D234" s="58"/>
    </row>
    <row r="235" spans="3:4" s="25" customFormat="1" ht="12.95" customHeight="1" x14ac:dyDescent="0.2">
      <c r="C235" s="58"/>
      <c r="D235" s="58"/>
    </row>
    <row r="236" spans="3:4" s="25" customFormat="1" ht="12.95" customHeight="1" x14ac:dyDescent="0.2">
      <c r="C236" s="58"/>
      <c r="D236" s="58"/>
    </row>
    <row r="237" spans="3:4" s="25" customFormat="1" ht="12.95" customHeight="1" x14ac:dyDescent="0.2">
      <c r="C237" s="58"/>
      <c r="D237" s="58"/>
    </row>
    <row r="238" spans="3:4" s="25" customFormat="1" ht="12.95" customHeight="1" x14ac:dyDescent="0.2">
      <c r="C238" s="58"/>
      <c r="D238" s="58"/>
    </row>
    <row r="239" spans="3:4" s="25" customFormat="1" ht="12.95" customHeight="1" x14ac:dyDescent="0.2">
      <c r="C239" s="58"/>
      <c r="D239" s="58"/>
    </row>
    <row r="240" spans="3:4" s="25" customFormat="1" ht="12.95" customHeight="1" x14ac:dyDescent="0.2">
      <c r="C240" s="58"/>
      <c r="D240" s="58"/>
    </row>
    <row r="241" spans="3:4" s="25" customFormat="1" ht="12.95" customHeight="1" x14ac:dyDescent="0.2">
      <c r="C241" s="58"/>
      <c r="D241" s="58"/>
    </row>
    <row r="242" spans="3:4" s="25" customFormat="1" ht="12.95" customHeight="1" x14ac:dyDescent="0.2">
      <c r="C242" s="58"/>
      <c r="D242" s="58"/>
    </row>
    <row r="243" spans="3:4" s="25" customFormat="1" ht="12.95" customHeight="1" x14ac:dyDescent="0.2">
      <c r="C243" s="58"/>
      <c r="D243" s="58"/>
    </row>
    <row r="244" spans="3:4" s="25" customFormat="1" ht="12.95" customHeight="1" x14ac:dyDescent="0.2">
      <c r="C244" s="58"/>
      <c r="D244" s="58"/>
    </row>
    <row r="245" spans="3:4" s="25" customFormat="1" ht="12.95" customHeight="1" x14ac:dyDescent="0.2">
      <c r="C245" s="58"/>
      <c r="D245" s="58"/>
    </row>
    <row r="246" spans="3:4" s="25" customFormat="1" ht="12.95" customHeight="1" x14ac:dyDescent="0.2">
      <c r="C246" s="58"/>
      <c r="D246" s="58"/>
    </row>
    <row r="247" spans="3:4" s="25" customFormat="1" ht="12.95" customHeight="1" x14ac:dyDescent="0.2">
      <c r="C247" s="58"/>
      <c r="D247" s="58"/>
    </row>
    <row r="248" spans="3:4" s="25" customFormat="1" ht="12.95" customHeight="1" x14ac:dyDescent="0.2">
      <c r="C248" s="58"/>
      <c r="D248" s="58"/>
    </row>
    <row r="249" spans="3:4" s="25" customFormat="1" ht="12.95" customHeight="1" x14ac:dyDescent="0.2">
      <c r="C249" s="58"/>
      <c r="D249" s="58"/>
    </row>
    <row r="250" spans="3:4" s="25" customFormat="1" ht="12.95" customHeight="1" x14ac:dyDescent="0.2">
      <c r="C250" s="58"/>
      <c r="D250" s="58"/>
    </row>
    <row r="251" spans="3:4" s="25" customFormat="1" ht="12.95" customHeight="1" x14ac:dyDescent="0.2">
      <c r="C251" s="58"/>
      <c r="D251" s="58"/>
    </row>
    <row r="252" spans="3:4" s="25" customFormat="1" ht="12.95" customHeight="1" x14ac:dyDescent="0.2">
      <c r="C252" s="58"/>
      <c r="D252" s="58"/>
    </row>
    <row r="253" spans="3:4" s="25" customFormat="1" ht="12.95" customHeight="1" x14ac:dyDescent="0.2">
      <c r="C253" s="58"/>
      <c r="D253" s="58"/>
    </row>
    <row r="254" spans="3:4" s="25" customFormat="1" ht="12.95" customHeight="1" x14ac:dyDescent="0.2">
      <c r="C254" s="58"/>
      <c r="D254" s="58"/>
    </row>
    <row r="255" spans="3:4" s="25" customFormat="1" ht="12.95" customHeight="1" x14ac:dyDescent="0.2">
      <c r="C255" s="58"/>
      <c r="D255" s="58"/>
    </row>
    <row r="256" spans="3:4" s="25" customFormat="1" ht="12.95" customHeight="1" x14ac:dyDescent="0.2">
      <c r="C256" s="58"/>
      <c r="D256" s="58"/>
    </row>
    <row r="257" spans="3:4" s="25" customFormat="1" ht="12.95" customHeight="1" x14ac:dyDescent="0.2">
      <c r="C257" s="58"/>
      <c r="D257" s="58"/>
    </row>
    <row r="258" spans="3:4" s="25" customFormat="1" ht="12.95" customHeight="1" x14ac:dyDescent="0.2">
      <c r="C258" s="58"/>
      <c r="D258" s="58"/>
    </row>
    <row r="259" spans="3:4" s="25" customFormat="1" ht="12.95" customHeight="1" x14ac:dyDescent="0.2">
      <c r="C259" s="58"/>
      <c r="D259" s="58"/>
    </row>
    <row r="260" spans="3:4" s="25" customFormat="1" ht="12.95" customHeight="1" x14ac:dyDescent="0.2">
      <c r="C260" s="58"/>
      <c r="D260" s="58"/>
    </row>
    <row r="261" spans="3:4" s="25" customFormat="1" ht="12.95" customHeight="1" x14ac:dyDescent="0.2">
      <c r="C261" s="58"/>
      <c r="D261" s="58"/>
    </row>
    <row r="262" spans="3:4" s="25" customFormat="1" ht="12.95" customHeight="1" x14ac:dyDescent="0.2">
      <c r="C262" s="58"/>
      <c r="D262" s="58"/>
    </row>
    <row r="263" spans="3:4" s="25" customFormat="1" ht="12.95" customHeight="1" x14ac:dyDescent="0.2">
      <c r="C263" s="58"/>
      <c r="D263" s="58"/>
    </row>
    <row r="264" spans="3:4" s="25" customFormat="1" ht="12.95" customHeight="1" x14ac:dyDescent="0.2">
      <c r="C264" s="58"/>
      <c r="D264" s="58"/>
    </row>
    <row r="265" spans="3:4" s="25" customFormat="1" ht="12.95" customHeight="1" x14ac:dyDescent="0.2">
      <c r="C265" s="58"/>
      <c r="D265" s="58"/>
    </row>
    <row r="266" spans="3:4" s="25" customFormat="1" ht="12.95" customHeight="1" x14ac:dyDescent="0.2">
      <c r="C266" s="58"/>
      <c r="D266" s="58"/>
    </row>
    <row r="267" spans="3:4" s="25" customFormat="1" ht="12.95" customHeight="1" x14ac:dyDescent="0.2">
      <c r="C267" s="58"/>
      <c r="D267" s="58"/>
    </row>
    <row r="268" spans="3:4" s="25" customFormat="1" ht="12.95" customHeight="1" x14ac:dyDescent="0.2">
      <c r="C268" s="58"/>
      <c r="D268" s="58"/>
    </row>
    <row r="269" spans="3:4" s="25" customFormat="1" ht="12.95" customHeight="1" x14ac:dyDescent="0.2">
      <c r="C269" s="58"/>
      <c r="D269" s="58"/>
    </row>
    <row r="270" spans="3:4" s="25" customFormat="1" ht="12.95" customHeight="1" x14ac:dyDescent="0.2">
      <c r="C270" s="58"/>
      <c r="D270" s="58"/>
    </row>
    <row r="271" spans="3:4" s="25" customFormat="1" ht="12.95" customHeight="1" x14ac:dyDescent="0.2">
      <c r="C271" s="58"/>
      <c r="D271" s="58"/>
    </row>
    <row r="272" spans="3:4" s="25" customFormat="1" ht="12.95" customHeight="1" x14ac:dyDescent="0.2">
      <c r="C272" s="58"/>
      <c r="D272" s="58"/>
    </row>
    <row r="273" spans="3:4" s="25" customFormat="1" ht="12.95" customHeight="1" x14ac:dyDescent="0.2">
      <c r="C273" s="58"/>
      <c r="D273" s="58"/>
    </row>
    <row r="274" spans="3:4" s="25" customFormat="1" ht="12.95" customHeight="1" x14ac:dyDescent="0.2">
      <c r="C274" s="58"/>
      <c r="D274" s="58"/>
    </row>
    <row r="275" spans="3:4" s="25" customFormat="1" ht="12.95" customHeight="1" x14ac:dyDescent="0.2">
      <c r="C275" s="58"/>
      <c r="D275" s="58"/>
    </row>
    <row r="276" spans="3:4" s="25" customFormat="1" ht="12.95" customHeight="1" x14ac:dyDescent="0.2">
      <c r="C276" s="58"/>
      <c r="D276" s="58"/>
    </row>
    <row r="277" spans="3:4" s="25" customFormat="1" ht="12.95" customHeight="1" x14ac:dyDescent="0.2">
      <c r="C277" s="58"/>
      <c r="D277" s="58"/>
    </row>
    <row r="278" spans="3:4" s="25" customFormat="1" ht="12.95" customHeight="1" x14ac:dyDescent="0.2">
      <c r="C278" s="58"/>
      <c r="D278" s="58"/>
    </row>
    <row r="279" spans="3:4" s="25" customFormat="1" ht="12.95" customHeight="1" x14ac:dyDescent="0.2">
      <c r="C279" s="58"/>
      <c r="D279" s="58"/>
    </row>
    <row r="280" spans="3:4" s="25" customFormat="1" ht="12.95" customHeight="1" x14ac:dyDescent="0.2">
      <c r="C280" s="58"/>
      <c r="D280" s="58"/>
    </row>
    <row r="281" spans="3:4" s="25" customFormat="1" ht="12.95" customHeight="1" x14ac:dyDescent="0.2">
      <c r="C281" s="58"/>
      <c r="D281" s="58"/>
    </row>
    <row r="282" spans="3:4" s="25" customFormat="1" ht="12.95" customHeight="1" x14ac:dyDescent="0.2">
      <c r="C282" s="58"/>
      <c r="D282" s="58"/>
    </row>
    <row r="283" spans="3:4" s="25" customFormat="1" ht="12.95" customHeight="1" x14ac:dyDescent="0.2">
      <c r="C283" s="58"/>
      <c r="D283" s="58"/>
    </row>
    <row r="284" spans="3:4" s="25" customFormat="1" ht="12.95" customHeight="1" x14ac:dyDescent="0.2">
      <c r="C284" s="58"/>
      <c r="D284" s="58"/>
    </row>
    <row r="285" spans="3:4" s="25" customFormat="1" ht="12.95" customHeight="1" x14ac:dyDescent="0.2">
      <c r="C285" s="58"/>
      <c r="D285" s="58"/>
    </row>
    <row r="286" spans="3:4" s="25" customFormat="1" ht="12.95" customHeight="1" x14ac:dyDescent="0.2">
      <c r="C286" s="58"/>
      <c r="D286" s="58"/>
    </row>
    <row r="287" spans="3:4" s="25" customFormat="1" ht="12.95" customHeight="1" x14ac:dyDescent="0.2">
      <c r="C287" s="58"/>
      <c r="D287" s="58"/>
    </row>
    <row r="288" spans="3:4" s="25" customFormat="1" ht="12.95" customHeight="1" x14ac:dyDescent="0.2">
      <c r="C288" s="58"/>
      <c r="D288" s="58"/>
    </row>
    <row r="289" spans="3:4" s="25" customFormat="1" ht="12.95" customHeight="1" x14ac:dyDescent="0.2">
      <c r="C289" s="58"/>
      <c r="D289" s="58"/>
    </row>
    <row r="290" spans="3:4" s="25" customFormat="1" ht="12.95" customHeight="1" x14ac:dyDescent="0.2">
      <c r="C290" s="58"/>
      <c r="D290" s="58"/>
    </row>
    <row r="291" spans="3:4" s="25" customFormat="1" ht="12.95" customHeight="1" x14ac:dyDescent="0.2">
      <c r="C291" s="58"/>
      <c r="D291" s="58"/>
    </row>
    <row r="292" spans="3:4" s="25" customFormat="1" ht="12.95" customHeight="1" x14ac:dyDescent="0.2">
      <c r="C292" s="58"/>
      <c r="D292" s="58"/>
    </row>
    <row r="293" spans="3:4" s="25" customFormat="1" ht="12.95" customHeight="1" x14ac:dyDescent="0.2">
      <c r="C293" s="58"/>
      <c r="D293" s="58"/>
    </row>
    <row r="294" spans="3:4" s="25" customFormat="1" ht="12.95" customHeight="1" x14ac:dyDescent="0.2">
      <c r="C294" s="58"/>
      <c r="D294" s="58"/>
    </row>
    <row r="295" spans="3:4" s="25" customFormat="1" ht="12.95" customHeight="1" x14ac:dyDescent="0.2">
      <c r="C295" s="58"/>
      <c r="D295" s="58"/>
    </row>
    <row r="296" spans="3:4" s="25" customFormat="1" ht="12.95" customHeight="1" x14ac:dyDescent="0.2">
      <c r="C296" s="58"/>
      <c r="D296" s="58"/>
    </row>
    <row r="297" spans="3:4" s="25" customFormat="1" ht="12.95" customHeight="1" x14ac:dyDescent="0.2">
      <c r="C297" s="58"/>
      <c r="D297" s="58"/>
    </row>
    <row r="298" spans="3:4" s="25" customFormat="1" ht="12.95" customHeight="1" x14ac:dyDescent="0.2">
      <c r="C298" s="58"/>
      <c r="D298" s="58"/>
    </row>
    <row r="299" spans="3:4" s="25" customFormat="1" ht="12.95" customHeight="1" x14ac:dyDescent="0.2">
      <c r="C299" s="58"/>
      <c r="D299" s="58"/>
    </row>
    <row r="300" spans="3:4" s="25" customFormat="1" ht="12.95" customHeight="1" x14ac:dyDescent="0.2">
      <c r="C300" s="58"/>
      <c r="D300" s="58"/>
    </row>
    <row r="301" spans="3:4" s="25" customFormat="1" ht="12.95" customHeight="1" x14ac:dyDescent="0.2">
      <c r="C301" s="58"/>
      <c r="D301" s="58"/>
    </row>
    <row r="302" spans="3:4" s="25" customFormat="1" ht="12.95" customHeight="1" x14ac:dyDescent="0.2">
      <c r="C302" s="58"/>
      <c r="D302" s="58"/>
    </row>
    <row r="303" spans="3:4" s="25" customFormat="1" ht="12.95" customHeight="1" x14ac:dyDescent="0.2">
      <c r="C303" s="58"/>
      <c r="D303" s="58"/>
    </row>
    <row r="304" spans="3:4" s="25" customFormat="1" ht="12.95" customHeight="1" x14ac:dyDescent="0.2">
      <c r="C304" s="58"/>
      <c r="D304" s="58"/>
    </row>
    <row r="305" spans="3:4" s="25" customFormat="1" ht="12.95" customHeight="1" x14ac:dyDescent="0.2">
      <c r="C305" s="58"/>
      <c r="D305" s="58"/>
    </row>
    <row r="306" spans="3:4" s="25" customFormat="1" ht="12.95" customHeight="1" x14ac:dyDescent="0.2">
      <c r="C306" s="58"/>
      <c r="D306" s="58"/>
    </row>
    <row r="307" spans="3:4" s="25" customFormat="1" ht="12.95" customHeight="1" x14ac:dyDescent="0.2">
      <c r="C307" s="58"/>
      <c r="D307" s="58"/>
    </row>
    <row r="308" spans="3:4" s="25" customFormat="1" ht="12.95" customHeight="1" x14ac:dyDescent="0.2">
      <c r="C308" s="58"/>
      <c r="D308" s="58"/>
    </row>
    <row r="309" spans="3:4" s="25" customFormat="1" ht="12.95" customHeight="1" x14ac:dyDescent="0.2">
      <c r="C309" s="58"/>
      <c r="D309" s="58"/>
    </row>
    <row r="310" spans="3:4" s="25" customFormat="1" ht="12.95" customHeight="1" x14ac:dyDescent="0.2">
      <c r="C310" s="58"/>
      <c r="D310" s="58"/>
    </row>
    <row r="311" spans="3:4" s="25" customFormat="1" ht="12.95" customHeight="1" x14ac:dyDescent="0.2">
      <c r="C311" s="58"/>
      <c r="D311" s="58"/>
    </row>
    <row r="312" spans="3:4" s="25" customFormat="1" ht="12.95" customHeight="1" x14ac:dyDescent="0.2">
      <c r="C312" s="58"/>
      <c r="D312" s="58"/>
    </row>
    <row r="313" spans="3:4" s="25" customFormat="1" ht="12.95" customHeight="1" x14ac:dyDescent="0.2">
      <c r="C313" s="58"/>
      <c r="D313" s="58"/>
    </row>
    <row r="314" spans="3:4" s="25" customFormat="1" ht="12.95" customHeight="1" x14ac:dyDescent="0.2">
      <c r="C314" s="58"/>
      <c r="D314" s="58"/>
    </row>
    <row r="315" spans="3:4" s="25" customFormat="1" ht="12.95" customHeight="1" x14ac:dyDescent="0.2">
      <c r="C315" s="58"/>
      <c r="D315" s="58"/>
    </row>
    <row r="316" spans="3:4" s="25" customFormat="1" ht="12.95" customHeight="1" x14ac:dyDescent="0.2">
      <c r="C316" s="58"/>
      <c r="D316" s="58"/>
    </row>
    <row r="317" spans="3:4" s="25" customFormat="1" ht="12.95" customHeight="1" x14ac:dyDescent="0.2">
      <c r="C317" s="58"/>
      <c r="D317" s="58"/>
    </row>
    <row r="318" spans="3:4" s="25" customFormat="1" ht="12.95" customHeight="1" x14ac:dyDescent="0.2">
      <c r="C318" s="58"/>
      <c r="D318" s="58"/>
    </row>
    <row r="319" spans="3:4" s="25" customFormat="1" ht="12.95" customHeight="1" x14ac:dyDescent="0.2">
      <c r="C319" s="58"/>
      <c r="D319" s="58"/>
    </row>
    <row r="320" spans="3:4" s="25" customFormat="1" ht="12.95" customHeight="1" x14ac:dyDescent="0.2">
      <c r="C320" s="58"/>
      <c r="D320" s="58"/>
    </row>
    <row r="321" spans="3:4" s="25" customFormat="1" ht="12.95" customHeight="1" x14ac:dyDescent="0.2">
      <c r="C321" s="58"/>
      <c r="D321" s="58"/>
    </row>
    <row r="322" spans="3:4" s="25" customFormat="1" ht="12.95" customHeight="1" x14ac:dyDescent="0.2">
      <c r="C322" s="58"/>
      <c r="D322" s="58"/>
    </row>
    <row r="323" spans="3:4" s="25" customFormat="1" ht="12.95" customHeight="1" x14ac:dyDescent="0.2">
      <c r="C323" s="58"/>
      <c r="D323" s="58"/>
    </row>
    <row r="324" spans="3:4" s="25" customFormat="1" ht="12.95" customHeight="1" x14ac:dyDescent="0.2">
      <c r="C324" s="58"/>
      <c r="D324" s="58"/>
    </row>
    <row r="325" spans="3:4" s="25" customFormat="1" ht="12.95" customHeight="1" x14ac:dyDescent="0.2">
      <c r="C325" s="58"/>
      <c r="D325" s="58"/>
    </row>
    <row r="326" spans="3:4" s="25" customFormat="1" ht="12.95" customHeight="1" x14ac:dyDescent="0.2">
      <c r="C326" s="58"/>
      <c r="D326" s="58"/>
    </row>
    <row r="327" spans="3:4" s="25" customFormat="1" ht="12.95" customHeight="1" x14ac:dyDescent="0.2">
      <c r="C327" s="58"/>
      <c r="D327" s="58"/>
    </row>
    <row r="328" spans="3:4" s="25" customFormat="1" ht="12.95" customHeight="1" x14ac:dyDescent="0.2">
      <c r="C328" s="58"/>
      <c r="D328" s="58"/>
    </row>
    <row r="329" spans="3:4" s="25" customFormat="1" ht="12.95" customHeight="1" x14ac:dyDescent="0.2">
      <c r="C329" s="58"/>
      <c r="D329" s="58"/>
    </row>
    <row r="330" spans="3:4" s="25" customFormat="1" ht="12.95" customHeight="1" x14ac:dyDescent="0.2">
      <c r="C330" s="58"/>
      <c r="D330" s="58"/>
    </row>
    <row r="331" spans="3:4" s="25" customFormat="1" ht="12.95" customHeight="1" x14ac:dyDescent="0.2">
      <c r="C331" s="58"/>
      <c r="D331" s="58"/>
    </row>
    <row r="332" spans="3:4" s="25" customFormat="1" ht="12.95" customHeight="1" x14ac:dyDescent="0.2">
      <c r="C332" s="58"/>
      <c r="D332" s="58"/>
    </row>
    <row r="333" spans="3:4" s="25" customFormat="1" ht="12.95" customHeight="1" x14ac:dyDescent="0.2">
      <c r="C333" s="58"/>
      <c r="D333" s="58"/>
    </row>
    <row r="334" spans="3:4" s="25" customFormat="1" ht="12.95" customHeight="1" x14ac:dyDescent="0.2">
      <c r="C334" s="58"/>
      <c r="D334" s="58"/>
    </row>
    <row r="335" spans="3:4" s="25" customFormat="1" ht="12.95" customHeight="1" x14ac:dyDescent="0.2">
      <c r="C335" s="58"/>
      <c r="D335" s="58"/>
    </row>
    <row r="336" spans="3:4" s="25" customFormat="1" ht="12.95" customHeight="1" x14ac:dyDescent="0.2">
      <c r="C336" s="58"/>
      <c r="D336" s="58"/>
    </row>
    <row r="337" spans="3:4" s="25" customFormat="1" ht="12.95" customHeight="1" x14ac:dyDescent="0.2">
      <c r="C337" s="58"/>
      <c r="D337" s="58"/>
    </row>
    <row r="338" spans="3:4" s="25" customFormat="1" ht="12.95" customHeight="1" x14ac:dyDescent="0.2">
      <c r="C338" s="58"/>
      <c r="D338" s="58"/>
    </row>
    <row r="339" spans="3:4" s="25" customFormat="1" ht="12.95" customHeight="1" x14ac:dyDescent="0.2">
      <c r="C339" s="58"/>
      <c r="D339" s="58"/>
    </row>
    <row r="340" spans="3:4" s="25" customFormat="1" ht="12.95" customHeight="1" x14ac:dyDescent="0.2">
      <c r="C340" s="58"/>
      <c r="D340" s="58"/>
    </row>
    <row r="341" spans="3:4" s="25" customFormat="1" ht="12.95" customHeight="1" x14ac:dyDescent="0.2">
      <c r="C341" s="58"/>
      <c r="D341" s="58"/>
    </row>
    <row r="342" spans="3:4" s="25" customFormat="1" ht="12.95" customHeight="1" x14ac:dyDescent="0.2">
      <c r="C342" s="58"/>
      <c r="D342" s="58"/>
    </row>
    <row r="343" spans="3:4" s="25" customFormat="1" ht="12.95" customHeight="1" x14ac:dyDescent="0.2">
      <c r="C343" s="58"/>
      <c r="D343" s="58"/>
    </row>
    <row r="344" spans="3:4" s="25" customFormat="1" ht="12.95" customHeight="1" x14ac:dyDescent="0.2">
      <c r="C344" s="58"/>
      <c r="D344" s="58"/>
    </row>
    <row r="345" spans="3:4" s="25" customFormat="1" ht="12.95" customHeight="1" x14ac:dyDescent="0.2">
      <c r="C345" s="58"/>
      <c r="D345" s="58"/>
    </row>
    <row r="346" spans="3:4" s="25" customFormat="1" ht="12.95" customHeight="1" x14ac:dyDescent="0.2">
      <c r="C346" s="58"/>
      <c r="D346" s="58"/>
    </row>
    <row r="347" spans="3:4" s="25" customFormat="1" ht="12.95" customHeight="1" x14ac:dyDescent="0.2">
      <c r="C347" s="58"/>
      <c r="D347" s="58"/>
    </row>
    <row r="348" spans="3:4" s="25" customFormat="1" ht="12.95" customHeight="1" x14ac:dyDescent="0.2">
      <c r="C348" s="58"/>
      <c r="D348" s="58"/>
    </row>
    <row r="349" spans="3:4" s="25" customFormat="1" ht="12.95" customHeight="1" x14ac:dyDescent="0.2">
      <c r="C349" s="58"/>
      <c r="D349" s="58"/>
    </row>
    <row r="350" spans="3:4" s="25" customFormat="1" ht="12.95" customHeight="1" x14ac:dyDescent="0.2">
      <c r="C350" s="58"/>
      <c r="D350" s="58"/>
    </row>
    <row r="351" spans="3:4" s="25" customFormat="1" ht="12.95" customHeight="1" x14ac:dyDescent="0.2">
      <c r="C351" s="58"/>
      <c r="D351" s="58"/>
    </row>
    <row r="352" spans="3:4" s="25" customFormat="1" ht="12.95" customHeight="1" x14ac:dyDescent="0.2">
      <c r="C352" s="58"/>
      <c r="D352" s="58"/>
    </row>
    <row r="353" spans="3:4" s="25" customFormat="1" ht="12.95" customHeight="1" x14ac:dyDescent="0.2">
      <c r="C353" s="58"/>
      <c r="D353" s="58"/>
    </row>
    <row r="354" spans="3:4" s="25" customFormat="1" ht="12.95" customHeight="1" x14ac:dyDescent="0.2">
      <c r="C354" s="58"/>
      <c r="D354" s="58"/>
    </row>
    <row r="355" spans="3:4" s="25" customFormat="1" ht="12.95" customHeight="1" x14ac:dyDescent="0.2">
      <c r="C355" s="58"/>
      <c r="D355" s="58"/>
    </row>
    <row r="356" spans="3:4" s="25" customFormat="1" ht="12.95" customHeight="1" x14ac:dyDescent="0.2">
      <c r="C356" s="58"/>
      <c r="D356" s="58"/>
    </row>
    <row r="357" spans="3:4" s="25" customFormat="1" ht="12.95" customHeight="1" x14ac:dyDescent="0.2">
      <c r="C357" s="58"/>
      <c r="D357" s="58"/>
    </row>
    <row r="358" spans="3:4" s="25" customFormat="1" ht="12.95" customHeight="1" x14ac:dyDescent="0.2">
      <c r="C358" s="58"/>
      <c r="D358" s="58"/>
    </row>
    <row r="359" spans="3:4" s="25" customFormat="1" ht="12.95" customHeight="1" x14ac:dyDescent="0.2">
      <c r="C359" s="58"/>
      <c r="D359" s="58"/>
    </row>
    <row r="360" spans="3:4" s="25" customFormat="1" ht="12.95" customHeight="1" x14ac:dyDescent="0.2">
      <c r="C360" s="58"/>
      <c r="D360" s="58"/>
    </row>
    <row r="361" spans="3:4" s="25" customFormat="1" ht="12.95" customHeight="1" x14ac:dyDescent="0.2">
      <c r="C361" s="58"/>
      <c r="D361" s="58"/>
    </row>
    <row r="362" spans="3:4" s="25" customFormat="1" ht="12.95" customHeight="1" x14ac:dyDescent="0.2">
      <c r="C362" s="58"/>
      <c r="D362" s="58"/>
    </row>
    <row r="363" spans="3:4" s="25" customFormat="1" ht="12.95" customHeight="1" x14ac:dyDescent="0.2">
      <c r="C363" s="58"/>
      <c r="D363" s="58"/>
    </row>
    <row r="364" spans="3:4" s="25" customFormat="1" ht="12.95" customHeight="1" x14ac:dyDescent="0.2">
      <c r="C364" s="58"/>
      <c r="D364" s="58"/>
    </row>
    <row r="365" spans="3:4" s="25" customFormat="1" ht="12.95" customHeight="1" x14ac:dyDescent="0.2">
      <c r="C365" s="58"/>
      <c r="D365" s="58"/>
    </row>
    <row r="366" spans="3:4" s="25" customFormat="1" ht="12.95" customHeight="1" x14ac:dyDescent="0.2">
      <c r="C366" s="58"/>
      <c r="D366" s="58"/>
    </row>
    <row r="367" spans="3:4" s="25" customFormat="1" ht="12.95" customHeight="1" x14ac:dyDescent="0.2">
      <c r="C367" s="58"/>
      <c r="D367" s="58"/>
    </row>
    <row r="368" spans="3:4" s="25" customFormat="1" ht="12.95" customHeight="1" x14ac:dyDescent="0.2">
      <c r="C368" s="58"/>
      <c r="D368" s="58"/>
    </row>
    <row r="369" spans="3:4" s="25" customFormat="1" ht="12.95" customHeight="1" x14ac:dyDescent="0.2">
      <c r="C369" s="58"/>
      <c r="D369" s="58"/>
    </row>
    <row r="370" spans="3:4" s="25" customFormat="1" ht="12.95" customHeight="1" x14ac:dyDescent="0.2">
      <c r="C370" s="58"/>
      <c r="D370" s="58"/>
    </row>
    <row r="371" spans="3:4" s="25" customFormat="1" ht="12.95" customHeight="1" x14ac:dyDescent="0.2">
      <c r="C371" s="58"/>
      <c r="D371" s="58"/>
    </row>
    <row r="372" spans="3:4" s="25" customFormat="1" ht="12.95" customHeight="1" x14ac:dyDescent="0.2">
      <c r="C372" s="58"/>
      <c r="D372" s="58"/>
    </row>
    <row r="373" spans="3:4" s="25" customFormat="1" ht="12.95" customHeight="1" x14ac:dyDescent="0.2">
      <c r="C373" s="58"/>
      <c r="D373" s="58"/>
    </row>
    <row r="374" spans="3:4" s="25" customFormat="1" ht="12.95" customHeight="1" x14ac:dyDescent="0.2">
      <c r="C374" s="58"/>
      <c r="D374" s="58"/>
    </row>
    <row r="375" spans="3:4" s="25" customFormat="1" ht="12.95" customHeight="1" x14ac:dyDescent="0.2">
      <c r="C375" s="58"/>
      <c r="D375" s="58"/>
    </row>
    <row r="376" spans="3:4" s="25" customFormat="1" ht="12.95" customHeight="1" x14ac:dyDescent="0.2">
      <c r="C376" s="58"/>
      <c r="D376" s="58"/>
    </row>
    <row r="377" spans="3:4" s="25" customFormat="1" ht="12.95" customHeight="1" x14ac:dyDescent="0.2">
      <c r="C377" s="58"/>
      <c r="D377" s="58"/>
    </row>
    <row r="378" spans="3:4" s="25" customFormat="1" ht="12.95" customHeight="1" x14ac:dyDescent="0.2">
      <c r="C378" s="58"/>
      <c r="D378" s="58"/>
    </row>
    <row r="379" spans="3:4" s="25" customFormat="1" ht="12.95" customHeight="1" x14ac:dyDescent="0.2">
      <c r="C379" s="58"/>
      <c r="D379" s="58"/>
    </row>
    <row r="380" spans="3:4" s="25" customFormat="1" ht="12.95" customHeight="1" x14ac:dyDescent="0.2">
      <c r="C380" s="58"/>
      <c r="D380" s="58"/>
    </row>
    <row r="381" spans="3:4" s="25" customFormat="1" ht="12.95" customHeight="1" x14ac:dyDescent="0.2">
      <c r="C381" s="58"/>
      <c r="D381" s="58"/>
    </row>
    <row r="382" spans="3:4" s="25" customFormat="1" ht="12.95" customHeight="1" x14ac:dyDescent="0.2">
      <c r="C382" s="58"/>
      <c r="D382" s="58"/>
    </row>
    <row r="383" spans="3:4" s="25" customFormat="1" ht="12.95" customHeight="1" x14ac:dyDescent="0.2">
      <c r="C383" s="58"/>
      <c r="D383" s="58"/>
    </row>
    <row r="384" spans="3:4" s="25" customFormat="1" ht="12.95" customHeight="1" x14ac:dyDescent="0.2">
      <c r="C384" s="58"/>
      <c r="D384" s="58"/>
    </row>
    <row r="385" spans="3:4" s="25" customFormat="1" ht="12.95" customHeight="1" x14ac:dyDescent="0.2">
      <c r="C385" s="58"/>
      <c r="D385" s="58"/>
    </row>
    <row r="386" spans="3:4" s="25" customFormat="1" ht="12.95" customHeight="1" x14ac:dyDescent="0.2">
      <c r="C386" s="58"/>
      <c r="D386" s="58"/>
    </row>
    <row r="387" spans="3:4" s="25" customFormat="1" ht="12.95" customHeight="1" x14ac:dyDescent="0.2">
      <c r="C387" s="58"/>
      <c r="D387" s="58"/>
    </row>
    <row r="388" spans="3:4" s="25" customFormat="1" ht="12.95" customHeight="1" x14ac:dyDescent="0.2">
      <c r="C388" s="58"/>
      <c r="D388" s="58"/>
    </row>
    <row r="389" spans="3:4" s="25" customFormat="1" ht="12.95" customHeight="1" x14ac:dyDescent="0.2">
      <c r="C389" s="58"/>
      <c r="D389" s="58"/>
    </row>
    <row r="390" spans="3:4" s="25" customFormat="1" ht="12.95" customHeight="1" x14ac:dyDescent="0.2">
      <c r="C390" s="58"/>
      <c r="D390" s="58"/>
    </row>
    <row r="391" spans="3:4" s="25" customFormat="1" ht="12.95" customHeight="1" x14ac:dyDescent="0.2">
      <c r="C391" s="58"/>
      <c r="D391" s="58"/>
    </row>
    <row r="392" spans="3:4" s="25" customFormat="1" ht="12.95" customHeight="1" x14ac:dyDescent="0.2">
      <c r="C392" s="58"/>
      <c r="D392" s="58"/>
    </row>
    <row r="393" spans="3:4" s="25" customFormat="1" ht="12.95" customHeight="1" x14ac:dyDescent="0.2">
      <c r="C393" s="58"/>
      <c r="D393" s="58"/>
    </row>
    <row r="394" spans="3:4" s="25" customFormat="1" ht="12.95" customHeight="1" x14ac:dyDescent="0.2">
      <c r="C394" s="58"/>
      <c r="D394" s="58"/>
    </row>
    <row r="395" spans="3:4" s="25" customFormat="1" ht="12.95" customHeight="1" x14ac:dyDescent="0.2">
      <c r="C395" s="58"/>
      <c r="D395" s="58"/>
    </row>
    <row r="396" spans="3:4" s="25" customFormat="1" ht="12.95" customHeight="1" x14ac:dyDescent="0.2">
      <c r="C396" s="58"/>
      <c r="D396" s="58"/>
    </row>
    <row r="397" spans="3:4" s="25" customFormat="1" ht="12.95" customHeight="1" x14ac:dyDescent="0.2">
      <c r="C397" s="58"/>
      <c r="D397" s="58"/>
    </row>
    <row r="398" spans="3:4" s="25" customFormat="1" ht="12.95" customHeight="1" x14ac:dyDescent="0.2">
      <c r="C398" s="58"/>
      <c r="D398" s="58"/>
    </row>
    <row r="399" spans="3:4" s="25" customFormat="1" ht="12.95" customHeight="1" x14ac:dyDescent="0.2">
      <c r="C399" s="58"/>
      <c r="D399" s="58"/>
    </row>
    <row r="400" spans="3:4" s="25" customFormat="1" ht="12.95" customHeight="1" x14ac:dyDescent="0.2">
      <c r="C400" s="58"/>
      <c r="D400" s="58"/>
    </row>
    <row r="401" spans="3:4" s="25" customFormat="1" ht="12.95" customHeight="1" x14ac:dyDescent="0.2">
      <c r="C401" s="58"/>
      <c r="D401" s="58"/>
    </row>
    <row r="402" spans="3:4" s="25" customFormat="1" ht="12.95" customHeight="1" x14ac:dyDescent="0.2">
      <c r="C402" s="58"/>
      <c r="D402" s="58"/>
    </row>
    <row r="403" spans="3:4" s="25" customFormat="1" ht="12.95" customHeight="1" x14ac:dyDescent="0.2">
      <c r="C403" s="58"/>
      <c r="D403" s="58"/>
    </row>
    <row r="404" spans="3:4" s="25" customFormat="1" ht="12.95" customHeight="1" x14ac:dyDescent="0.2">
      <c r="C404" s="58"/>
      <c r="D404" s="58"/>
    </row>
    <row r="405" spans="3:4" s="25" customFormat="1" ht="12.95" customHeight="1" x14ac:dyDescent="0.2">
      <c r="C405" s="58"/>
      <c r="D405" s="58"/>
    </row>
    <row r="406" spans="3:4" s="25" customFormat="1" ht="12.95" customHeight="1" x14ac:dyDescent="0.2">
      <c r="C406" s="58"/>
      <c r="D406" s="58"/>
    </row>
    <row r="407" spans="3:4" s="25" customFormat="1" ht="12.95" customHeight="1" x14ac:dyDescent="0.2">
      <c r="C407" s="58"/>
      <c r="D407" s="58"/>
    </row>
    <row r="408" spans="3:4" s="25" customFormat="1" ht="12.95" customHeight="1" x14ac:dyDescent="0.2">
      <c r="C408" s="58"/>
      <c r="D408" s="58"/>
    </row>
    <row r="409" spans="3:4" s="25" customFormat="1" ht="12.95" customHeight="1" x14ac:dyDescent="0.2">
      <c r="C409" s="58"/>
      <c r="D409" s="58"/>
    </row>
    <row r="410" spans="3:4" s="25" customFormat="1" ht="12.95" customHeight="1" x14ac:dyDescent="0.2">
      <c r="C410" s="58"/>
      <c r="D410" s="58"/>
    </row>
    <row r="411" spans="3:4" s="25" customFormat="1" ht="12.95" customHeight="1" x14ac:dyDescent="0.2">
      <c r="C411" s="58"/>
      <c r="D411" s="58"/>
    </row>
    <row r="412" spans="3:4" s="25" customFormat="1" ht="12.95" customHeight="1" x14ac:dyDescent="0.2">
      <c r="C412" s="58"/>
      <c r="D412" s="58"/>
    </row>
    <row r="413" spans="3:4" s="25" customFormat="1" ht="12.95" customHeight="1" x14ac:dyDescent="0.2">
      <c r="C413" s="58"/>
      <c r="D413" s="58"/>
    </row>
    <row r="414" spans="3:4" s="25" customFormat="1" ht="12.95" customHeight="1" x14ac:dyDescent="0.2">
      <c r="C414" s="58"/>
      <c r="D414" s="58"/>
    </row>
    <row r="415" spans="3:4" s="25" customFormat="1" ht="12.95" customHeight="1" x14ac:dyDescent="0.2">
      <c r="C415" s="58"/>
      <c r="D415" s="58"/>
    </row>
    <row r="416" spans="3:4" s="25" customFormat="1" ht="12.95" customHeight="1" x14ac:dyDescent="0.2">
      <c r="C416" s="58"/>
      <c r="D416" s="58"/>
    </row>
    <row r="417" spans="3:4" s="25" customFormat="1" ht="12.95" customHeight="1" x14ac:dyDescent="0.2">
      <c r="C417" s="58"/>
      <c r="D417" s="58"/>
    </row>
    <row r="418" spans="3:4" s="25" customFormat="1" ht="12.95" customHeight="1" x14ac:dyDescent="0.2">
      <c r="C418" s="58"/>
      <c r="D418" s="58"/>
    </row>
    <row r="419" spans="3:4" s="25" customFormat="1" ht="12.95" customHeight="1" x14ac:dyDescent="0.2">
      <c r="C419" s="58"/>
      <c r="D419" s="58"/>
    </row>
    <row r="420" spans="3:4" s="25" customFormat="1" ht="12.95" customHeight="1" x14ac:dyDescent="0.2">
      <c r="C420" s="58"/>
      <c r="D420" s="58"/>
    </row>
    <row r="421" spans="3:4" s="25" customFormat="1" ht="12.95" customHeight="1" x14ac:dyDescent="0.2">
      <c r="C421" s="58"/>
      <c r="D421" s="58"/>
    </row>
    <row r="422" spans="3:4" s="25" customFormat="1" ht="12.95" customHeight="1" x14ac:dyDescent="0.2">
      <c r="C422" s="58"/>
      <c r="D422" s="58"/>
    </row>
    <row r="423" spans="3:4" s="25" customFormat="1" ht="12.95" customHeight="1" x14ac:dyDescent="0.2">
      <c r="C423" s="58"/>
      <c r="D423" s="58"/>
    </row>
    <row r="424" spans="3:4" s="25" customFormat="1" ht="12.95" customHeight="1" x14ac:dyDescent="0.2">
      <c r="C424" s="58"/>
      <c r="D424" s="58"/>
    </row>
    <row r="425" spans="3:4" s="25" customFormat="1" ht="12.95" customHeight="1" x14ac:dyDescent="0.2">
      <c r="C425" s="58"/>
      <c r="D425" s="58"/>
    </row>
    <row r="426" spans="3:4" s="25" customFormat="1" ht="12.95" customHeight="1" x14ac:dyDescent="0.2">
      <c r="C426" s="58"/>
      <c r="D426" s="58"/>
    </row>
    <row r="427" spans="3:4" s="25" customFormat="1" ht="12.95" customHeight="1" x14ac:dyDescent="0.2">
      <c r="C427" s="58"/>
      <c r="D427" s="58"/>
    </row>
    <row r="428" spans="3:4" s="25" customFormat="1" ht="12.95" customHeight="1" x14ac:dyDescent="0.2">
      <c r="C428" s="58"/>
      <c r="D428" s="58"/>
    </row>
    <row r="429" spans="3:4" s="25" customFormat="1" ht="12.95" customHeight="1" x14ac:dyDescent="0.2">
      <c r="C429" s="58"/>
      <c r="D429" s="58"/>
    </row>
    <row r="430" spans="3:4" s="25" customFormat="1" ht="12.95" customHeight="1" x14ac:dyDescent="0.2">
      <c r="C430" s="58"/>
      <c r="D430" s="58"/>
    </row>
    <row r="431" spans="3:4" s="25" customFormat="1" ht="12.95" customHeight="1" x14ac:dyDescent="0.2">
      <c r="C431" s="58"/>
      <c r="D431" s="58"/>
    </row>
    <row r="432" spans="3:4" s="25" customFormat="1" ht="12.95" customHeight="1" x14ac:dyDescent="0.2">
      <c r="C432" s="58"/>
      <c r="D432" s="58"/>
    </row>
    <row r="433" spans="3:4" s="25" customFormat="1" ht="12.95" customHeight="1" x14ac:dyDescent="0.2">
      <c r="C433" s="58"/>
      <c r="D433" s="58"/>
    </row>
    <row r="434" spans="3:4" s="25" customFormat="1" ht="12.95" customHeight="1" x14ac:dyDescent="0.2">
      <c r="C434" s="58"/>
      <c r="D434" s="58"/>
    </row>
    <row r="435" spans="3:4" s="25" customFormat="1" ht="12.95" customHeight="1" x14ac:dyDescent="0.2">
      <c r="C435" s="58"/>
      <c r="D435" s="58"/>
    </row>
    <row r="436" spans="3:4" s="25" customFormat="1" ht="12.95" customHeight="1" x14ac:dyDescent="0.2">
      <c r="C436" s="58"/>
      <c r="D436" s="58"/>
    </row>
    <row r="437" spans="3:4" s="25" customFormat="1" ht="12.95" customHeight="1" x14ac:dyDescent="0.2">
      <c r="C437" s="58"/>
      <c r="D437" s="58"/>
    </row>
    <row r="438" spans="3:4" s="25" customFormat="1" ht="12.95" customHeight="1" x14ac:dyDescent="0.2">
      <c r="C438" s="58"/>
      <c r="D438" s="58"/>
    </row>
    <row r="439" spans="3:4" s="25" customFormat="1" ht="12.95" customHeight="1" x14ac:dyDescent="0.2">
      <c r="C439" s="58"/>
      <c r="D439" s="58"/>
    </row>
    <row r="440" spans="3:4" s="25" customFormat="1" ht="12.95" customHeight="1" x14ac:dyDescent="0.2">
      <c r="C440" s="58"/>
      <c r="D440" s="58"/>
    </row>
    <row r="441" spans="3:4" s="25" customFormat="1" ht="12.95" customHeight="1" x14ac:dyDescent="0.2">
      <c r="C441" s="58"/>
      <c r="D441" s="58"/>
    </row>
    <row r="442" spans="3:4" s="25" customFormat="1" ht="12.95" customHeight="1" x14ac:dyDescent="0.2">
      <c r="C442" s="58"/>
      <c r="D442" s="58"/>
    </row>
    <row r="443" spans="3:4" s="25" customFormat="1" ht="12.95" customHeight="1" x14ac:dyDescent="0.2">
      <c r="C443" s="58"/>
      <c r="D443" s="58"/>
    </row>
    <row r="444" spans="3:4" s="25" customFormat="1" ht="12.95" customHeight="1" x14ac:dyDescent="0.2">
      <c r="C444" s="58"/>
      <c r="D444" s="58"/>
    </row>
    <row r="445" spans="3:4" s="25" customFormat="1" ht="12.95" customHeight="1" x14ac:dyDescent="0.2">
      <c r="C445" s="58"/>
      <c r="D445" s="58"/>
    </row>
    <row r="446" spans="3:4" s="25" customFormat="1" ht="12.95" customHeight="1" x14ac:dyDescent="0.2">
      <c r="C446" s="58"/>
      <c r="D446" s="58"/>
    </row>
    <row r="447" spans="3:4" s="25" customFormat="1" ht="12.95" customHeight="1" x14ac:dyDescent="0.2">
      <c r="C447" s="58"/>
      <c r="D447" s="58"/>
    </row>
    <row r="448" spans="3:4" s="25" customFormat="1" ht="12.95" customHeight="1" x14ac:dyDescent="0.2">
      <c r="C448" s="58"/>
      <c r="D448" s="58"/>
    </row>
    <row r="449" spans="3:4" s="25" customFormat="1" ht="12.95" customHeight="1" x14ac:dyDescent="0.2">
      <c r="C449" s="58"/>
      <c r="D449" s="58"/>
    </row>
    <row r="450" spans="3:4" s="25" customFormat="1" ht="12.95" customHeight="1" x14ac:dyDescent="0.2">
      <c r="C450" s="58"/>
      <c r="D450" s="58"/>
    </row>
    <row r="451" spans="3:4" s="25" customFormat="1" ht="12.95" customHeight="1" x14ac:dyDescent="0.2">
      <c r="C451" s="58"/>
      <c r="D451" s="58"/>
    </row>
    <row r="452" spans="3:4" s="25" customFormat="1" ht="12.95" customHeight="1" x14ac:dyDescent="0.2">
      <c r="C452" s="58"/>
      <c r="D452" s="58"/>
    </row>
    <row r="453" spans="3:4" s="25" customFormat="1" ht="12.95" customHeight="1" x14ac:dyDescent="0.2">
      <c r="C453" s="58"/>
      <c r="D453" s="58"/>
    </row>
    <row r="454" spans="3:4" s="25" customFormat="1" ht="12.95" customHeight="1" x14ac:dyDescent="0.2">
      <c r="C454" s="58"/>
      <c r="D454" s="58"/>
    </row>
    <row r="455" spans="3:4" s="25" customFormat="1" ht="12.95" customHeight="1" x14ac:dyDescent="0.2">
      <c r="C455" s="58"/>
      <c r="D455" s="58"/>
    </row>
    <row r="456" spans="3:4" s="25" customFormat="1" ht="12.95" customHeight="1" x14ac:dyDescent="0.2">
      <c r="C456" s="58"/>
      <c r="D456" s="58"/>
    </row>
    <row r="457" spans="3:4" s="25" customFormat="1" ht="12.95" customHeight="1" x14ac:dyDescent="0.2">
      <c r="C457" s="58"/>
      <c r="D457" s="58"/>
    </row>
    <row r="458" spans="3:4" s="25" customFormat="1" ht="12.95" customHeight="1" x14ac:dyDescent="0.2">
      <c r="C458" s="58"/>
      <c r="D458" s="58"/>
    </row>
    <row r="459" spans="3:4" s="25" customFormat="1" ht="12.95" customHeight="1" x14ac:dyDescent="0.2">
      <c r="C459" s="58"/>
      <c r="D459" s="58"/>
    </row>
    <row r="460" spans="3:4" s="25" customFormat="1" ht="12.95" customHeight="1" x14ac:dyDescent="0.2">
      <c r="C460" s="58"/>
      <c r="D460" s="58"/>
    </row>
    <row r="461" spans="3:4" s="25" customFormat="1" ht="12.95" customHeight="1" x14ac:dyDescent="0.2">
      <c r="C461" s="58"/>
      <c r="D461" s="58"/>
    </row>
    <row r="462" spans="3:4" s="25" customFormat="1" ht="12.95" customHeight="1" x14ac:dyDescent="0.2">
      <c r="C462" s="58"/>
      <c r="D462" s="58"/>
    </row>
    <row r="463" spans="3:4" s="25" customFormat="1" ht="12.95" customHeight="1" x14ac:dyDescent="0.2">
      <c r="C463" s="58"/>
      <c r="D463" s="58"/>
    </row>
    <row r="464" spans="3:4" s="25" customFormat="1" ht="12.95" customHeight="1" x14ac:dyDescent="0.2">
      <c r="C464" s="58"/>
      <c r="D464" s="58"/>
    </row>
    <row r="465" spans="3:4" s="25" customFormat="1" ht="12.95" customHeight="1" x14ac:dyDescent="0.2">
      <c r="C465" s="58"/>
      <c r="D465" s="58"/>
    </row>
    <row r="466" spans="3:4" s="25" customFormat="1" ht="12.95" customHeight="1" x14ac:dyDescent="0.2">
      <c r="C466" s="58"/>
      <c r="D466" s="58"/>
    </row>
    <row r="467" spans="3:4" s="25" customFormat="1" ht="12.95" customHeight="1" x14ac:dyDescent="0.2">
      <c r="C467" s="58"/>
      <c r="D467" s="58"/>
    </row>
    <row r="468" spans="3:4" s="25" customFormat="1" ht="12.95" customHeight="1" x14ac:dyDescent="0.2">
      <c r="C468" s="58"/>
      <c r="D468" s="58"/>
    </row>
    <row r="469" spans="3:4" s="25" customFormat="1" ht="12.95" customHeight="1" x14ac:dyDescent="0.2">
      <c r="C469" s="58"/>
      <c r="D469" s="58"/>
    </row>
    <row r="470" spans="3:4" s="25" customFormat="1" ht="12.95" customHeight="1" x14ac:dyDescent="0.2">
      <c r="C470" s="58"/>
      <c r="D470" s="58"/>
    </row>
    <row r="471" spans="3:4" s="25" customFormat="1" ht="12.95" customHeight="1" x14ac:dyDescent="0.2">
      <c r="C471" s="58"/>
      <c r="D471" s="58"/>
    </row>
    <row r="472" spans="3:4" s="25" customFormat="1" ht="12.95" customHeight="1" x14ac:dyDescent="0.2">
      <c r="C472" s="58"/>
      <c r="D472" s="58"/>
    </row>
    <row r="473" spans="3:4" s="25" customFormat="1" ht="12.95" customHeight="1" x14ac:dyDescent="0.2">
      <c r="C473" s="58"/>
      <c r="D473" s="58"/>
    </row>
    <row r="474" spans="3:4" s="25" customFormat="1" ht="12.95" customHeight="1" x14ac:dyDescent="0.2">
      <c r="C474" s="58"/>
      <c r="D474" s="58"/>
    </row>
    <row r="475" spans="3:4" s="25" customFormat="1" ht="12.95" customHeight="1" x14ac:dyDescent="0.2">
      <c r="C475" s="58"/>
      <c r="D475" s="58"/>
    </row>
    <row r="476" spans="3:4" s="25" customFormat="1" ht="12.95" customHeight="1" x14ac:dyDescent="0.2">
      <c r="C476" s="58"/>
      <c r="D476" s="58"/>
    </row>
    <row r="477" spans="3:4" s="25" customFormat="1" ht="12.95" customHeight="1" x14ac:dyDescent="0.2">
      <c r="C477" s="58"/>
      <c r="D477" s="58"/>
    </row>
    <row r="478" spans="3:4" s="25" customFormat="1" ht="12.95" customHeight="1" x14ac:dyDescent="0.2">
      <c r="C478" s="58"/>
      <c r="D478" s="58"/>
    </row>
    <row r="479" spans="3:4" s="25" customFormat="1" ht="12.95" customHeight="1" x14ac:dyDescent="0.2">
      <c r="C479" s="58"/>
      <c r="D479" s="58"/>
    </row>
    <row r="480" spans="3:4" s="25" customFormat="1" ht="12.95" customHeight="1" x14ac:dyDescent="0.2">
      <c r="C480" s="58"/>
      <c r="D480" s="58"/>
    </row>
    <row r="481" spans="3:4" s="25" customFormat="1" ht="12.95" customHeight="1" x14ac:dyDescent="0.2">
      <c r="C481" s="58"/>
      <c r="D481" s="58"/>
    </row>
    <row r="482" spans="3:4" s="25" customFormat="1" ht="12.95" customHeight="1" x14ac:dyDescent="0.2">
      <c r="C482" s="58"/>
      <c r="D482" s="58"/>
    </row>
    <row r="483" spans="3:4" s="25" customFormat="1" ht="12.95" customHeight="1" x14ac:dyDescent="0.2">
      <c r="C483" s="58"/>
      <c r="D483" s="58"/>
    </row>
    <row r="484" spans="3:4" s="25" customFormat="1" ht="12.95" customHeight="1" x14ac:dyDescent="0.2">
      <c r="C484" s="58"/>
      <c r="D484" s="58"/>
    </row>
    <row r="485" spans="3:4" s="25" customFormat="1" ht="12.95" customHeight="1" x14ac:dyDescent="0.2">
      <c r="C485" s="58"/>
      <c r="D485" s="58"/>
    </row>
    <row r="486" spans="3:4" s="25" customFormat="1" ht="12.95" customHeight="1" x14ac:dyDescent="0.2">
      <c r="C486" s="58"/>
      <c r="D486" s="58"/>
    </row>
    <row r="487" spans="3:4" s="25" customFormat="1" ht="12.95" customHeight="1" x14ac:dyDescent="0.2">
      <c r="C487" s="58"/>
      <c r="D487" s="58"/>
    </row>
    <row r="488" spans="3:4" s="25" customFormat="1" ht="12.95" customHeight="1" x14ac:dyDescent="0.2">
      <c r="C488" s="58"/>
      <c r="D488" s="58"/>
    </row>
    <row r="489" spans="3:4" s="25" customFormat="1" ht="12.95" customHeight="1" x14ac:dyDescent="0.2">
      <c r="C489" s="58"/>
      <c r="D489" s="58"/>
    </row>
    <row r="490" spans="3:4" s="25" customFormat="1" ht="12.95" customHeight="1" x14ac:dyDescent="0.2">
      <c r="C490" s="58"/>
      <c r="D490" s="58"/>
    </row>
    <row r="491" spans="3:4" s="25" customFormat="1" ht="12.95" customHeight="1" x14ac:dyDescent="0.2">
      <c r="C491" s="58"/>
      <c r="D491" s="58"/>
    </row>
    <row r="492" spans="3:4" s="25" customFormat="1" ht="12.95" customHeight="1" x14ac:dyDescent="0.2">
      <c r="C492" s="58"/>
      <c r="D492" s="58"/>
    </row>
    <row r="493" spans="3:4" s="25" customFormat="1" ht="12.95" customHeight="1" x14ac:dyDescent="0.2">
      <c r="C493" s="58"/>
      <c r="D493" s="58"/>
    </row>
    <row r="494" spans="3:4" s="25" customFormat="1" ht="12.95" customHeight="1" x14ac:dyDescent="0.2">
      <c r="C494" s="58"/>
      <c r="D494" s="58"/>
    </row>
    <row r="495" spans="3:4" s="25" customFormat="1" ht="12.95" customHeight="1" x14ac:dyDescent="0.2">
      <c r="C495" s="58"/>
      <c r="D495" s="58"/>
    </row>
    <row r="496" spans="3:4" s="25" customFormat="1" ht="12.95" customHeight="1" x14ac:dyDescent="0.2">
      <c r="C496" s="58"/>
      <c r="D496" s="58"/>
    </row>
    <row r="497" spans="3:4" s="25" customFormat="1" ht="12.95" customHeight="1" x14ac:dyDescent="0.2">
      <c r="C497" s="58"/>
      <c r="D497" s="58"/>
    </row>
    <row r="498" spans="3:4" s="25" customFormat="1" ht="12.95" customHeight="1" x14ac:dyDescent="0.2">
      <c r="C498" s="58"/>
      <c r="D498" s="58"/>
    </row>
    <row r="499" spans="3:4" s="25" customFormat="1" ht="12.95" customHeight="1" x14ac:dyDescent="0.2">
      <c r="C499" s="58"/>
      <c r="D499" s="58"/>
    </row>
    <row r="500" spans="3:4" s="25" customFormat="1" ht="12.95" customHeight="1" x14ac:dyDescent="0.2">
      <c r="C500" s="58"/>
      <c r="D500" s="58"/>
    </row>
    <row r="501" spans="3:4" s="25" customFormat="1" ht="12.95" customHeight="1" x14ac:dyDescent="0.2">
      <c r="C501" s="58"/>
      <c r="D501" s="58"/>
    </row>
    <row r="502" spans="3:4" s="25" customFormat="1" ht="12.95" customHeight="1" x14ac:dyDescent="0.2">
      <c r="C502" s="58"/>
      <c r="D502" s="58"/>
    </row>
    <row r="503" spans="3:4" s="25" customFormat="1" ht="12.95" customHeight="1" x14ac:dyDescent="0.2">
      <c r="C503" s="58"/>
      <c r="D503" s="58"/>
    </row>
    <row r="504" spans="3:4" s="25" customFormat="1" ht="12.95" customHeight="1" x14ac:dyDescent="0.2">
      <c r="C504" s="58"/>
      <c r="D504" s="58"/>
    </row>
    <row r="505" spans="3:4" s="25" customFormat="1" ht="12.95" customHeight="1" x14ac:dyDescent="0.2">
      <c r="C505" s="58"/>
      <c r="D505" s="58"/>
    </row>
    <row r="506" spans="3:4" s="25" customFormat="1" ht="12.95" customHeight="1" x14ac:dyDescent="0.2">
      <c r="C506" s="58"/>
      <c r="D506" s="58"/>
    </row>
    <row r="507" spans="3:4" s="25" customFormat="1" ht="12.95" customHeight="1" x14ac:dyDescent="0.2">
      <c r="C507" s="58"/>
      <c r="D507" s="58"/>
    </row>
    <row r="508" spans="3:4" s="25" customFormat="1" ht="12.95" customHeight="1" x14ac:dyDescent="0.2">
      <c r="C508" s="58"/>
      <c r="D508" s="58"/>
    </row>
    <row r="509" spans="3:4" s="25" customFormat="1" ht="12.95" customHeight="1" x14ac:dyDescent="0.2">
      <c r="C509" s="58"/>
      <c r="D509" s="58"/>
    </row>
    <row r="510" spans="3:4" s="25" customFormat="1" ht="12.95" customHeight="1" x14ac:dyDescent="0.2">
      <c r="C510" s="58"/>
      <c r="D510" s="58"/>
    </row>
    <row r="511" spans="3:4" s="25" customFormat="1" ht="12.95" customHeight="1" x14ac:dyDescent="0.2">
      <c r="C511" s="58"/>
      <c r="D511" s="58"/>
    </row>
    <row r="512" spans="3:4" s="25" customFormat="1" ht="12.95" customHeight="1" x14ac:dyDescent="0.2">
      <c r="C512" s="58"/>
      <c r="D512" s="58"/>
    </row>
    <row r="513" spans="3:4" s="25" customFormat="1" ht="12.95" customHeight="1" x14ac:dyDescent="0.2">
      <c r="C513" s="58"/>
      <c r="D513" s="58"/>
    </row>
    <row r="514" spans="3:4" s="25" customFormat="1" ht="12.95" customHeight="1" x14ac:dyDescent="0.2">
      <c r="C514" s="58"/>
      <c r="D514" s="58"/>
    </row>
    <row r="515" spans="3:4" s="25" customFormat="1" ht="12.95" customHeight="1" x14ac:dyDescent="0.2">
      <c r="C515" s="58"/>
      <c r="D515" s="58"/>
    </row>
    <row r="516" spans="3:4" s="25" customFormat="1" ht="12.95" customHeight="1" x14ac:dyDescent="0.2">
      <c r="C516" s="58"/>
      <c r="D516" s="58"/>
    </row>
    <row r="517" spans="3:4" s="25" customFormat="1" ht="12.95" customHeight="1" x14ac:dyDescent="0.2">
      <c r="C517" s="58"/>
      <c r="D517" s="58"/>
    </row>
    <row r="518" spans="3:4" s="25" customFormat="1" ht="12.95" customHeight="1" x14ac:dyDescent="0.2">
      <c r="C518" s="58"/>
      <c r="D518" s="58"/>
    </row>
    <row r="519" spans="3:4" s="25" customFormat="1" ht="12.95" customHeight="1" x14ac:dyDescent="0.2">
      <c r="C519" s="58"/>
      <c r="D519" s="58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5"/>
  <sheetViews>
    <sheetView topLeftCell="A76" workbookViewId="0">
      <selection activeCell="A83" sqref="A83:D115"/>
    </sheetView>
  </sheetViews>
  <sheetFormatPr defaultRowHeight="12.75" x14ac:dyDescent="0.2"/>
  <cols>
    <col min="1" max="1" width="19.7109375" style="7" customWidth="1"/>
    <col min="2" max="2" width="4.42578125" style="2" customWidth="1"/>
    <col min="3" max="3" width="12.7109375" style="7" customWidth="1"/>
    <col min="4" max="4" width="5.42578125" style="2" customWidth="1"/>
    <col min="5" max="5" width="14.85546875" style="2" customWidth="1"/>
    <col min="6" max="6" width="9.140625" style="2"/>
    <col min="7" max="7" width="12" style="2" customWidth="1"/>
    <col min="8" max="8" width="14.140625" style="7" customWidth="1"/>
    <col min="9" max="9" width="22.5703125" style="2" customWidth="1"/>
    <col min="10" max="10" width="25.140625" style="2" customWidth="1"/>
    <col min="11" max="11" width="15.7109375" style="2" customWidth="1"/>
    <col min="12" max="12" width="14.140625" style="2" customWidth="1"/>
    <col min="13" max="13" width="9.5703125" style="2" customWidth="1"/>
    <col min="14" max="14" width="14.140625" style="2" customWidth="1"/>
    <col min="15" max="15" width="23.42578125" style="2" customWidth="1"/>
    <col min="16" max="16" width="16.5703125" style="2" customWidth="1"/>
    <col min="17" max="17" width="41" style="2" customWidth="1"/>
    <col min="18" max="16384" width="9.140625" style="2"/>
  </cols>
  <sheetData>
    <row r="1" spans="1:16" ht="15.75" x14ac:dyDescent="0.25">
      <c r="A1" s="12" t="s">
        <v>94</v>
      </c>
      <c r="I1" s="13" t="s">
        <v>95</v>
      </c>
      <c r="J1" s="14" t="s">
        <v>96</v>
      </c>
    </row>
    <row r="2" spans="1:16" x14ac:dyDescent="0.2">
      <c r="I2" s="15" t="s">
        <v>97</v>
      </c>
      <c r="J2" s="16" t="s">
        <v>98</v>
      </c>
    </row>
    <row r="3" spans="1:16" x14ac:dyDescent="0.2">
      <c r="A3" s="17" t="s">
        <v>99</v>
      </c>
      <c r="I3" s="15" t="s">
        <v>100</v>
      </c>
      <c r="J3" s="16" t="s">
        <v>101</v>
      </c>
    </row>
    <row r="4" spans="1:16" x14ac:dyDescent="0.2">
      <c r="I4" s="15" t="s">
        <v>102</v>
      </c>
      <c r="J4" s="16" t="s">
        <v>101</v>
      </c>
    </row>
    <row r="5" spans="1:16" ht="13.5" thickBot="1" x14ac:dyDescent="0.25">
      <c r="I5" s="18" t="s">
        <v>103</v>
      </c>
      <c r="J5" s="19" t="s">
        <v>104</v>
      </c>
    </row>
    <row r="10" spans="1:16" ht="13.5" thickBot="1" x14ac:dyDescent="0.25"/>
    <row r="11" spans="1:16" ht="12.75" customHeight="1" thickBot="1" x14ac:dyDescent="0.25">
      <c r="A11" s="7" t="str">
        <f t="shared" ref="A11:A42" si="0">P11</f>
        <v>IBVS 35 </v>
      </c>
      <c r="B11" s="3" t="str">
        <f t="shared" ref="B11:B42" si="1">IF(H11=INT(H11),"I","II")</f>
        <v>I</v>
      </c>
      <c r="C11" s="7">
        <f t="shared" ref="C11:C42" si="2">1*G11</f>
        <v>38266.326000000001</v>
      </c>
      <c r="D11" s="2" t="str">
        <f t="shared" ref="D11:D42" si="3">VLOOKUP(F11,I$1:J$5,2,FALSE)</f>
        <v>vis</v>
      </c>
      <c r="E11" s="20">
        <f>VLOOKUP(C11,'Active 1'!C$21:E$972,3,FALSE)</f>
        <v>0</v>
      </c>
      <c r="F11" s="3" t="s">
        <v>103</v>
      </c>
      <c r="G11" s="2" t="str">
        <f t="shared" ref="G11:G42" si="4">MID(I11,3,LEN(I11)-3)</f>
        <v>38266.326</v>
      </c>
      <c r="H11" s="7">
        <f t="shared" ref="H11:H42" si="5">1*K11</f>
        <v>0</v>
      </c>
      <c r="I11" s="21" t="s">
        <v>208</v>
      </c>
      <c r="J11" s="22" t="s">
        <v>209</v>
      </c>
      <c r="K11" s="21">
        <v>0</v>
      </c>
      <c r="L11" s="21" t="s">
        <v>210</v>
      </c>
      <c r="M11" s="22" t="s">
        <v>109</v>
      </c>
      <c r="N11" s="22"/>
      <c r="O11" s="23" t="s">
        <v>110</v>
      </c>
      <c r="P11" s="24" t="s">
        <v>211</v>
      </c>
    </row>
    <row r="12" spans="1:16" ht="12.75" customHeight="1" thickBot="1" x14ac:dyDescent="0.25">
      <c r="A12" s="7" t="str">
        <f t="shared" si="0"/>
        <v> ORI 129 </v>
      </c>
      <c r="B12" s="3" t="str">
        <f t="shared" si="1"/>
        <v>I</v>
      </c>
      <c r="C12" s="7">
        <f t="shared" si="2"/>
        <v>41176.43</v>
      </c>
      <c r="D12" s="2" t="str">
        <f t="shared" si="3"/>
        <v>vis</v>
      </c>
      <c r="E12" s="20">
        <f>VLOOKUP(C12,'Active 1'!C$21:E$972,3,FALSE)</f>
        <v>1240.9973338700845</v>
      </c>
      <c r="F12" s="3" t="s">
        <v>103</v>
      </c>
      <c r="G12" s="2" t="str">
        <f t="shared" si="4"/>
        <v>41176.430</v>
      </c>
      <c r="H12" s="7">
        <f t="shared" si="5"/>
        <v>1241</v>
      </c>
      <c r="I12" s="21" t="s">
        <v>216</v>
      </c>
      <c r="J12" s="22" t="s">
        <v>217</v>
      </c>
      <c r="K12" s="21">
        <v>1241</v>
      </c>
      <c r="L12" s="21" t="s">
        <v>218</v>
      </c>
      <c r="M12" s="22" t="s">
        <v>109</v>
      </c>
      <c r="N12" s="22"/>
      <c r="O12" s="23" t="s">
        <v>219</v>
      </c>
      <c r="P12" s="23" t="s">
        <v>220</v>
      </c>
    </row>
    <row r="13" spans="1:16" ht="12.75" customHeight="1" thickBot="1" x14ac:dyDescent="0.25">
      <c r="A13" s="7" t="str">
        <f t="shared" si="0"/>
        <v> BBS 4 </v>
      </c>
      <c r="B13" s="3" t="str">
        <f t="shared" si="1"/>
        <v>I</v>
      </c>
      <c r="C13" s="7">
        <f t="shared" si="2"/>
        <v>41516.457000000002</v>
      </c>
      <c r="D13" s="2" t="str">
        <f t="shared" si="3"/>
        <v>vis</v>
      </c>
      <c r="E13" s="20">
        <f>VLOOKUP(C13,'Active 1'!C$21:E$972,3,FALSE)</f>
        <v>1385.9999181226904</v>
      </c>
      <c r="F13" s="3" t="s">
        <v>103</v>
      </c>
      <c r="G13" s="2" t="str">
        <f t="shared" si="4"/>
        <v>41516.457</v>
      </c>
      <c r="H13" s="7">
        <f t="shared" si="5"/>
        <v>1386</v>
      </c>
      <c r="I13" s="21" t="s">
        <v>221</v>
      </c>
      <c r="J13" s="22" t="s">
        <v>222</v>
      </c>
      <c r="K13" s="21">
        <v>1386</v>
      </c>
      <c r="L13" s="21" t="s">
        <v>172</v>
      </c>
      <c r="M13" s="22" t="s">
        <v>109</v>
      </c>
      <c r="N13" s="22"/>
      <c r="O13" s="23" t="s">
        <v>219</v>
      </c>
      <c r="P13" s="23" t="s">
        <v>223</v>
      </c>
    </row>
    <row r="14" spans="1:16" ht="12.75" customHeight="1" thickBot="1" x14ac:dyDescent="0.25">
      <c r="A14" s="7" t="str">
        <f t="shared" si="0"/>
        <v> BBS 5 </v>
      </c>
      <c r="B14" s="3" t="str">
        <f t="shared" si="1"/>
        <v>I</v>
      </c>
      <c r="C14" s="7">
        <f t="shared" si="2"/>
        <v>41570.392999999996</v>
      </c>
      <c r="D14" s="2" t="str">
        <f t="shared" si="3"/>
        <v>vis</v>
      </c>
      <c r="E14" s="20">
        <f>VLOOKUP(C14,'Active 1'!C$21:E$972,3,FALSE)</f>
        <v>1409.000619197157</v>
      </c>
      <c r="F14" s="3" t="s">
        <v>103</v>
      </c>
      <c r="G14" s="2" t="str">
        <f t="shared" si="4"/>
        <v>41570.393</v>
      </c>
      <c r="H14" s="7">
        <f t="shared" si="5"/>
        <v>1409</v>
      </c>
      <c r="I14" s="21" t="s">
        <v>224</v>
      </c>
      <c r="J14" s="22" t="s">
        <v>225</v>
      </c>
      <c r="K14" s="21">
        <v>1409</v>
      </c>
      <c r="L14" s="21" t="s">
        <v>226</v>
      </c>
      <c r="M14" s="22" t="s">
        <v>109</v>
      </c>
      <c r="N14" s="22"/>
      <c r="O14" s="23" t="s">
        <v>219</v>
      </c>
      <c r="P14" s="23" t="s">
        <v>227</v>
      </c>
    </row>
    <row r="15" spans="1:16" ht="12.75" customHeight="1" thickBot="1" x14ac:dyDescent="0.25">
      <c r="A15" s="7" t="str">
        <f t="shared" si="0"/>
        <v> BBS 10 </v>
      </c>
      <c r="B15" s="3" t="str">
        <f t="shared" si="1"/>
        <v>I</v>
      </c>
      <c r="C15" s="7">
        <f t="shared" si="2"/>
        <v>41877.544000000002</v>
      </c>
      <c r="D15" s="2" t="str">
        <f t="shared" si="3"/>
        <v>vis</v>
      </c>
      <c r="E15" s="20">
        <f>VLOOKUP(C15,'Active 1'!C$21:E$972,3,FALSE)</f>
        <v>1539.9834198446724</v>
      </c>
      <c r="F15" s="3" t="s">
        <v>103</v>
      </c>
      <c r="G15" s="2" t="str">
        <f t="shared" si="4"/>
        <v>41877.544</v>
      </c>
      <c r="H15" s="7">
        <f t="shared" si="5"/>
        <v>1540</v>
      </c>
      <c r="I15" s="21" t="s">
        <v>228</v>
      </c>
      <c r="J15" s="22" t="s">
        <v>229</v>
      </c>
      <c r="K15" s="21">
        <v>1540</v>
      </c>
      <c r="L15" s="21" t="s">
        <v>230</v>
      </c>
      <c r="M15" s="22" t="s">
        <v>109</v>
      </c>
      <c r="N15" s="22"/>
      <c r="O15" s="23" t="s">
        <v>231</v>
      </c>
      <c r="P15" s="23" t="s">
        <v>232</v>
      </c>
    </row>
    <row r="16" spans="1:16" ht="12.75" customHeight="1" thickBot="1" x14ac:dyDescent="0.25">
      <c r="A16" s="7" t="str">
        <f t="shared" si="0"/>
        <v> BBS 17 </v>
      </c>
      <c r="B16" s="3" t="str">
        <f t="shared" si="1"/>
        <v>I</v>
      </c>
      <c r="C16" s="7">
        <f t="shared" si="2"/>
        <v>42304.366000000002</v>
      </c>
      <c r="D16" s="2" t="str">
        <f t="shared" si="3"/>
        <v>vis</v>
      </c>
      <c r="E16" s="20">
        <f>VLOOKUP(C16,'Active 1'!C$21:E$972,3,FALSE)</f>
        <v>1721.999239223326</v>
      </c>
      <c r="F16" s="3" t="s">
        <v>103</v>
      </c>
      <c r="G16" s="2" t="str">
        <f t="shared" si="4"/>
        <v>42304.366</v>
      </c>
      <c r="H16" s="7">
        <f t="shared" si="5"/>
        <v>1722</v>
      </c>
      <c r="I16" s="21" t="s">
        <v>233</v>
      </c>
      <c r="J16" s="22" t="s">
        <v>234</v>
      </c>
      <c r="K16" s="21">
        <v>1722</v>
      </c>
      <c r="L16" s="21" t="s">
        <v>235</v>
      </c>
      <c r="M16" s="22" t="s">
        <v>109</v>
      </c>
      <c r="N16" s="22"/>
      <c r="O16" s="23" t="s">
        <v>219</v>
      </c>
      <c r="P16" s="23" t="s">
        <v>236</v>
      </c>
    </row>
    <row r="17" spans="1:16" ht="12.75" customHeight="1" thickBot="1" x14ac:dyDescent="0.25">
      <c r="A17" s="7" t="str">
        <f t="shared" si="0"/>
        <v> BBS 22 </v>
      </c>
      <c r="B17" s="3" t="str">
        <f t="shared" si="1"/>
        <v>I</v>
      </c>
      <c r="C17" s="7">
        <f t="shared" si="2"/>
        <v>42550.591999999997</v>
      </c>
      <c r="D17" s="2" t="str">
        <f t="shared" si="3"/>
        <v>vis</v>
      </c>
      <c r="E17" s="20">
        <f>VLOOKUP(C17,'Active 1'!C$21:E$972,3,FALSE)</f>
        <v>1827.0009194139616</v>
      </c>
      <c r="F17" s="3" t="s">
        <v>103</v>
      </c>
      <c r="G17" s="2" t="str">
        <f t="shared" si="4"/>
        <v>42550.592</v>
      </c>
      <c r="H17" s="7">
        <f t="shared" si="5"/>
        <v>1827</v>
      </c>
      <c r="I17" s="21" t="s">
        <v>237</v>
      </c>
      <c r="J17" s="22" t="s">
        <v>238</v>
      </c>
      <c r="K17" s="21">
        <v>1827</v>
      </c>
      <c r="L17" s="21" t="s">
        <v>239</v>
      </c>
      <c r="M17" s="22" t="s">
        <v>109</v>
      </c>
      <c r="N17" s="22"/>
      <c r="O17" s="23" t="s">
        <v>231</v>
      </c>
      <c r="P17" s="23" t="s">
        <v>240</v>
      </c>
    </row>
    <row r="18" spans="1:16" ht="12.75" customHeight="1" thickBot="1" x14ac:dyDescent="0.25">
      <c r="A18" s="7" t="str">
        <f t="shared" si="0"/>
        <v> BBS 23 </v>
      </c>
      <c r="B18" s="3" t="str">
        <f t="shared" si="1"/>
        <v>I</v>
      </c>
      <c r="C18" s="7">
        <f t="shared" si="2"/>
        <v>42597.485999999997</v>
      </c>
      <c r="D18" s="2" t="str">
        <f t="shared" si="3"/>
        <v>vis</v>
      </c>
      <c r="E18" s="20">
        <f>VLOOKUP(C18,'Active 1'!C$21:E$972,3,FALSE)</f>
        <v>1846.9985995568375</v>
      </c>
      <c r="F18" s="3" t="s">
        <v>103</v>
      </c>
      <c r="G18" s="2" t="str">
        <f t="shared" si="4"/>
        <v>42597.486</v>
      </c>
      <c r="H18" s="7">
        <f t="shared" si="5"/>
        <v>1847</v>
      </c>
      <c r="I18" s="21" t="s">
        <v>241</v>
      </c>
      <c r="J18" s="22" t="s">
        <v>242</v>
      </c>
      <c r="K18" s="21">
        <v>1847</v>
      </c>
      <c r="L18" s="21" t="s">
        <v>105</v>
      </c>
      <c r="M18" s="22" t="s">
        <v>109</v>
      </c>
      <c r="N18" s="22"/>
      <c r="O18" s="23" t="s">
        <v>219</v>
      </c>
      <c r="P18" s="23" t="s">
        <v>243</v>
      </c>
    </row>
    <row r="19" spans="1:16" ht="12.75" customHeight="1" thickBot="1" x14ac:dyDescent="0.25">
      <c r="A19" s="7" t="str">
        <f t="shared" si="0"/>
        <v> BBS 23 </v>
      </c>
      <c r="B19" s="3" t="str">
        <f t="shared" si="1"/>
        <v>I</v>
      </c>
      <c r="C19" s="7">
        <f t="shared" si="2"/>
        <v>42597.495999999999</v>
      </c>
      <c r="D19" s="2" t="str">
        <f t="shared" si="3"/>
        <v>vis</v>
      </c>
      <c r="E19" s="20">
        <f>VLOOKUP(C19,'Active 1'!C$21:E$972,3,FALSE)</f>
        <v>1847.0028640000812</v>
      </c>
      <c r="F19" s="3" t="s">
        <v>103</v>
      </c>
      <c r="G19" s="2" t="str">
        <f t="shared" si="4"/>
        <v>42597.496</v>
      </c>
      <c r="H19" s="7">
        <f t="shared" si="5"/>
        <v>1847</v>
      </c>
      <c r="I19" s="21" t="s">
        <v>244</v>
      </c>
      <c r="J19" s="22" t="s">
        <v>245</v>
      </c>
      <c r="K19" s="21">
        <v>1847</v>
      </c>
      <c r="L19" s="21" t="s">
        <v>246</v>
      </c>
      <c r="M19" s="22" t="s">
        <v>109</v>
      </c>
      <c r="N19" s="22"/>
      <c r="O19" s="23" t="s">
        <v>231</v>
      </c>
      <c r="P19" s="23" t="s">
        <v>243</v>
      </c>
    </row>
    <row r="20" spans="1:16" ht="12.75" customHeight="1" thickBot="1" x14ac:dyDescent="0.25">
      <c r="A20" s="7" t="str">
        <f t="shared" si="0"/>
        <v> BBS 23 </v>
      </c>
      <c r="B20" s="3" t="str">
        <f t="shared" si="1"/>
        <v>I</v>
      </c>
      <c r="C20" s="7">
        <f t="shared" si="2"/>
        <v>42604.525000000001</v>
      </c>
      <c r="D20" s="2" t="str">
        <f t="shared" si="3"/>
        <v>vis</v>
      </c>
      <c r="E20" s="20">
        <f>VLOOKUP(C20,'Active 1'!C$21:E$972,3,FALSE)</f>
        <v>1850.0003411554599</v>
      </c>
      <c r="F20" s="3" t="s">
        <v>103</v>
      </c>
      <c r="G20" s="2" t="str">
        <f t="shared" si="4"/>
        <v>42604.525</v>
      </c>
      <c r="H20" s="7">
        <f t="shared" si="5"/>
        <v>1850</v>
      </c>
      <c r="I20" s="21" t="s">
        <v>247</v>
      </c>
      <c r="J20" s="22" t="s">
        <v>248</v>
      </c>
      <c r="K20" s="21">
        <v>1850</v>
      </c>
      <c r="L20" s="21" t="s">
        <v>226</v>
      </c>
      <c r="M20" s="22" t="s">
        <v>109</v>
      </c>
      <c r="N20" s="22"/>
      <c r="O20" s="23" t="s">
        <v>219</v>
      </c>
      <c r="P20" s="23" t="s">
        <v>243</v>
      </c>
    </row>
    <row r="21" spans="1:16" ht="12.75" customHeight="1" thickBot="1" x14ac:dyDescent="0.25">
      <c r="A21" s="7" t="str">
        <f t="shared" si="0"/>
        <v> BBS 34 </v>
      </c>
      <c r="B21" s="3" t="str">
        <f t="shared" si="1"/>
        <v>I</v>
      </c>
      <c r="C21" s="7">
        <f t="shared" si="2"/>
        <v>43338.504000000001</v>
      </c>
      <c r="D21" s="2" t="str">
        <f t="shared" si="3"/>
        <v>vis</v>
      </c>
      <c r="E21" s="20">
        <f>VLOOKUP(C21,'Active 1'!C$21:E$972,3,FALSE)</f>
        <v>2163.0015198475717</v>
      </c>
      <c r="F21" s="3" t="s">
        <v>103</v>
      </c>
      <c r="G21" s="2" t="str">
        <f t="shared" si="4"/>
        <v>43338.504</v>
      </c>
      <c r="H21" s="7">
        <f t="shared" si="5"/>
        <v>2163</v>
      </c>
      <c r="I21" s="21" t="s">
        <v>249</v>
      </c>
      <c r="J21" s="22" t="s">
        <v>250</v>
      </c>
      <c r="K21" s="21">
        <v>2163</v>
      </c>
      <c r="L21" s="21" t="s">
        <v>166</v>
      </c>
      <c r="M21" s="22" t="s">
        <v>109</v>
      </c>
      <c r="N21" s="22"/>
      <c r="O21" s="23" t="s">
        <v>231</v>
      </c>
      <c r="P21" s="23" t="s">
        <v>251</v>
      </c>
    </row>
    <row r="22" spans="1:16" ht="12.75" customHeight="1" thickBot="1" x14ac:dyDescent="0.25">
      <c r="A22" s="7" t="str">
        <f t="shared" si="0"/>
        <v> BBS 35 </v>
      </c>
      <c r="B22" s="3" t="str">
        <f t="shared" si="1"/>
        <v>I</v>
      </c>
      <c r="C22" s="7">
        <f t="shared" si="2"/>
        <v>43392.432999999997</v>
      </c>
      <c r="D22" s="2" t="str">
        <f t="shared" si="3"/>
        <v>vis</v>
      </c>
      <c r="E22" s="20">
        <f>VLOOKUP(C22,'Active 1'!C$21:E$972,3,FALSE)</f>
        <v>2185.9992358117693</v>
      </c>
      <c r="F22" s="3" t="s">
        <v>103</v>
      </c>
      <c r="G22" s="2" t="str">
        <f t="shared" si="4"/>
        <v>43392.433</v>
      </c>
      <c r="H22" s="7">
        <f t="shared" si="5"/>
        <v>2186</v>
      </c>
      <c r="I22" s="21" t="s">
        <v>252</v>
      </c>
      <c r="J22" s="22" t="s">
        <v>253</v>
      </c>
      <c r="K22" s="21">
        <v>2186</v>
      </c>
      <c r="L22" s="21" t="s">
        <v>235</v>
      </c>
      <c r="M22" s="22" t="s">
        <v>109</v>
      </c>
      <c r="N22" s="22"/>
      <c r="O22" s="23" t="s">
        <v>231</v>
      </c>
      <c r="P22" s="23" t="s">
        <v>254</v>
      </c>
    </row>
    <row r="23" spans="1:16" ht="12.75" customHeight="1" thickBot="1" x14ac:dyDescent="0.25">
      <c r="A23" s="7" t="str">
        <f t="shared" si="0"/>
        <v> BBS 37 </v>
      </c>
      <c r="B23" s="3" t="str">
        <f t="shared" si="1"/>
        <v>I</v>
      </c>
      <c r="C23" s="7">
        <f t="shared" si="2"/>
        <v>43671.485999999997</v>
      </c>
      <c r="D23" s="2" t="str">
        <f t="shared" si="3"/>
        <v>vis</v>
      </c>
      <c r="E23" s="20">
        <f>VLOOKUP(C23,'Active 1'!C$21:E$972,3,FALSE)</f>
        <v>2304.9998038356093</v>
      </c>
      <c r="F23" s="3" t="s">
        <v>103</v>
      </c>
      <c r="G23" s="2" t="str">
        <f t="shared" si="4"/>
        <v>43671.486</v>
      </c>
      <c r="H23" s="7">
        <f t="shared" si="5"/>
        <v>2305</v>
      </c>
      <c r="I23" s="21" t="s">
        <v>255</v>
      </c>
      <c r="J23" s="22" t="s">
        <v>256</v>
      </c>
      <c r="K23" s="21">
        <v>2305</v>
      </c>
      <c r="L23" s="21" t="s">
        <v>172</v>
      </c>
      <c r="M23" s="22" t="s">
        <v>109</v>
      </c>
      <c r="N23" s="22"/>
      <c r="O23" s="23" t="s">
        <v>231</v>
      </c>
      <c r="P23" s="23" t="s">
        <v>257</v>
      </c>
    </row>
    <row r="24" spans="1:16" ht="12.75" customHeight="1" thickBot="1" x14ac:dyDescent="0.25">
      <c r="A24" s="7" t="str">
        <f t="shared" si="0"/>
        <v> BBS 37 </v>
      </c>
      <c r="B24" s="3" t="str">
        <f t="shared" si="1"/>
        <v>I</v>
      </c>
      <c r="C24" s="7">
        <f t="shared" si="2"/>
        <v>43671.487000000001</v>
      </c>
      <c r="D24" s="2" t="str">
        <f t="shared" si="3"/>
        <v>vis</v>
      </c>
      <c r="E24" s="20">
        <f>VLOOKUP(C24,'Active 1'!C$21:E$972,3,FALSE)</f>
        <v>2305.0002302799353</v>
      </c>
      <c r="F24" s="3" t="s">
        <v>103</v>
      </c>
      <c r="G24" s="2" t="str">
        <f t="shared" si="4"/>
        <v>43671.487</v>
      </c>
      <c r="H24" s="7">
        <f t="shared" si="5"/>
        <v>2305</v>
      </c>
      <c r="I24" s="21" t="s">
        <v>258</v>
      </c>
      <c r="J24" s="22" t="s">
        <v>259</v>
      </c>
      <c r="K24" s="21">
        <v>2305</v>
      </c>
      <c r="L24" s="21" t="s">
        <v>226</v>
      </c>
      <c r="M24" s="22" t="s">
        <v>109</v>
      </c>
      <c r="N24" s="22"/>
      <c r="O24" s="23" t="s">
        <v>219</v>
      </c>
      <c r="P24" s="23" t="s">
        <v>257</v>
      </c>
    </row>
    <row r="25" spans="1:16" ht="12.75" customHeight="1" thickBot="1" x14ac:dyDescent="0.25">
      <c r="A25" s="7" t="str">
        <f t="shared" si="0"/>
        <v> BBS 38 </v>
      </c>
      <c r="B25" s="3" t="str">
        <f t="shared" si="1"/>
        <v>I</v>
      </c>
      <c r="C25" s="7">
        <f t="shared" si="2"/>
        <v>43732.442000000003</v>
      </c>
      <c r="D25" s="2" t="str">
        <f t="shared" si="3"/>
        <v>vis</v>
      </c>
      <c r="E25" s="20">
        <f>VLOOKUP(C25,'Active 1'!C$21:E$972,3,FALSE)</f>
        <v>2330.9941440665398</v>
      </c>
      <c r="F25" s="3" t="s">
        <v>103</v>
      </c>
      <c r="G25" s="2" t="str">
        <f t="shared" si="4"/>
        <v>43732.442</v>
      </c>
      <c r="H25" s="7">
        <f t="shared" si="5"/>
        <v>2331</v>
      </c>
      <c r="I25" s="21" t="s">
        <v>260</v>
      </c>
      <c r="J25" s="22" t="s">
        <v>261</v>
      </c>
      <c r="K25" s="21">
        <v>2331</v>
      </c>
      <c r="L25" s="21" t="s">
        <v>262</v>
      </c>
      <c r="M25" s="22" t="s">
        <v>109</v>
      </c>
      <c r="N25" s="22"/>
      <c r="O25" s="23" t="s">
        <v>231</v>
      </c>
      <c r="P25" s="23" t="s">
        <v>263</v>
      </c>
    </row>
    <row r="26" spans="1:16" ht="12.75" customHeight="1" thickBot="1" x14ac:dyDescent="0.25">
      <c r="A26" s="7" t="str">
        <f t="shared" si="0"/>
        <v> BBS 44 </v>
      </c>
      <c r="B26" s="3" t="str">
        <f t="shared" si="1"/>
        <v>I</v>
      </c>
      <c r="C26" s="7">
        <f t="shared" si="2"/>
        <v>44065.446000000004</v>
      </c>
      <c r="D26" s="2" t="str">
        <f t="shared" si="3"/>
        <v>vis</v>
      </c>
      <c r="E26" s="20">
        <f>VLOOKUP(C26,'Active 1'!C$21:E$972,3,FALSE)</f>
        <v>2473.0018098297137</v>
      </c>
      <c r="F26" s="3" t="s">
        <v>103</v>
      </c>
      <c r="G26" s="2" t="str">
        <f t="shared" si="4"/>
        <v>44065.446</v>
      </c>
      <c r="H26" s="7">
        <f t="shared" si="5"/>
        <v>2473</v>
      </c>
      <c r="I26" s="21" t="s">
        <v>264</v>
      </c>
      <c r="J26" s="22" t="s">
        <v>265</v>
      </c>
      <c r="K26" s="21">
        <v>2473</v>
      </c>
      <c r="L26" s="21" t="s">
        <v>166</v>
      </c>
      <c r="M26" s="22" t="s">
        <v>109</v>
      </c>
      <c r="N26" s="22"/>
      <c r="O26" s="23" t="s">
        <v>231</v>
      </c>
      <c r="P26" s="23" t="s">
        <v>266</v>
      </c>
    </row>
    <row r="27" spans="1:16" ht="12.75" customHeight="1" thickBot="1" x14ac:dyDescent="0.25">
      <c r="A27" s="7" t="str">
        <f t="shared" si="0"/>
        <v> BBS 44 </v>
      </c>
      <c r="B27" s="3" t="str">
        <f t="shared" si="1"/>
        <v>I</v>
      </c>
      <c r="C27" s="7">
        <f t="shared" si="2"/>
        <v>44072.483999999997</v>
      </c>
      <c r="D27" s="2" t="str">
        <f t="shared" si="3"/>
        <v>vis</v>
      </c>
      <c r="E27" s="20">
        <f>VLOOKUP(C27,'Active 1'!C$21:E$972,3,FALSE)</f>
        <v>2476.0031249840067</v>
      </c>
      <c r="F27" s="3" t="s">
        <v>103</v>
      </c>
      <c r="G27" s="2" t="str">
        <f t="shared" si="4"/>
        <v>44072.484</v>
      </c>
      <c r="H27" s="7">
        <f t="shared" si="5"/>
        <v>2476</v>
      </c>
      <c r="I27" s="21" t="s">
        <v>267</v>
      </c>
      <c r="J27" s="22" t="s">
        <v>268</v>
      </c>
      <c r="K27" s="21">
        <v>2476</v>
      </c>
      <c r="L27" s="21" t="s">
        <v>246</v>
      </c>
      <c r="M27" s="22" t="s">
        <v>109</v>
      </c>
      <c r="N27" s="22"/>
      <c r="O27" s="23" t="s">
        <v>219</v>
      </c>
      <c r="P27" s="23" t="s">
        <v>266</v>
      </c>
    </row>
    <row r="28" spans="1:16" ht="12.75" customHeight="1" thickBot="1" x14ac:dyDescent="0.25">
      <c r="A28" s="7" t="str">
        <f t="shared" si="0"/>
        <v> BBS 45 </v>
      </c>
      <c r="B28" s="3" t="str">
        <f t="shared" si="1"/>
        <v>I</v>
      </c>
      <c r="C28" s="7">
        <f t="shared" si="2"/>
        <v>44133.442000000003</v>
      </c>
      <c r="D28" s="2" t="str">
        <f t="shared" si="3"/>
        <v>vis</v>
      </c>
      <c r="E28" s="20">
        <f>VLOOKUP(C28,'Active 1'!C$21:E$972,3,FALSE)</f>
        <v>2501.9983181035859</v>
      </c>
      <c r="F28" s="3" t="s">
        <v>103</v>
      </c>
      <c r="G28" s="2" t="str">
        <f t="shared" si="4"/>
        <v>44133.442</v>
      </c>
      <c r="H28" s="7">
        <f t="shared" si="5"/>
        <v>2502</v>
      </c>
      <c r="I28" s="21" t="s">
        <v>269</v>
      </c>
      <c r="J28" s="22" t="s">
        <v>270</v>
      </c>
      <c r="K28" s="21">
        <v>2502</v>
      </c>
      <c r="L28" s="21" t="s">
        <v>271</v>
      </c>
      <c r="M28" s="22" t="s">
        <v>109</v>
      </c>
      <c r="N28" s="22"/>
      <c r="O28" s="23" t="s">
        <v>231</v>
      </c>
      <c r="P28" s="23" t="s">
        <v>272</v>
      </c>
    </row>
    <row r="29" spans="1:16" ht="12.75" customHeight="1" thickBot="1" x14ac:dyDescent="0.25">
      <c r="A29" s="7" t="str">
        <f t="shared" si="0"/>
        <v> BBS 45 </v>
      </c>
      <c r="B29" s="3" t="str">
        <f t="shared" si="1"/>
        <v>I</v>
      </c>
      <c r="C29" s="7">
        <f t="shared" si="2"/>
        <v>44133.449000000001</v>
      </c>
      <c r="D29" s="2" t="str">
        <f t="shared" si="3"/>
        <v>vis</v>
      </c>
      <c r="E29" s="20">
        <f>VLOOKUP(C29,'Active 1'!C$21:E$972,3,FALSE)</f>
        <v>2502.001303213855</v>
      </c>
      <c r="F29" s="3" t="s">
        <v>103</v>
      </c>
      <c r="G29" s="2" t="str">
        <f t="shared" si="4"/>
        <v>44133.449</v>
      </c>
      <c r="H29" s="7">
        <f t="shared" si="5"/>
        <v>2502</v>
      </c>
      <c r="I29" s="21" t="s">
        <v>273</v>
      </c>
      <c r="J29" s="22" t="s">
        <v>274</v>
      </c>
      <c r="K29" s="21">
        <v>2502</v>
      </c>
      <c r="L29" s="21" t="s">
        <v>183</v>
      </c>
      <c r="M29" s="22" t="s">
        <v>109</v>
      </c>
      <c r="N29" s="22"/>
      <c r="O29" s="23" t="s">
        <v>219</v>
      </c>
      <c r="P29" s="23" t="s">
        <v>272</v>
      </c>
    </row>
    <row r="30" spans="1:16" ht="12.75" customHeight="1" thickBot="1" x14ac:dyDescent="0.25">
      <c r="A30" s="7" t="str">
        <f t="shared" si="0"/>
        <v> BBS 49 </v>
      </c>
      <c r="B30" s="3" t="str">
        <f t="shared" si="1"/>
        <v>I</v>
      </c>
      <c r="C30" s="7">
        <f t="shared" si="2"/>
        <v>44459.4</v>
      </c>
      <c r="D30" s="2" t="str">
        <f t="shared" si="3"/>
        <v>vis</v>
      </c>
      <c r="E30" s="20">
        <f>VLOOKUP(C30,'Active 1'!C$21:E$972,3,FALSE)</f>
        <v>2641.0012571578682</v>
      </c>
      <c r="F30" s="3" t="s">
        <v>103</v>
      </c>
      <c r="G30" s="2" t="str">
        <f t="shared" si="4"/>
        <v>44459.400</v>
      </c>
      <c r="H30" s="7">
        <f t="shared" si="5"/>
        <v>2641</v>
      </c>
      <c r="I30" s="21" t="s">
        <v>275</v>
      </c>
      <c r="J30" s="22" t="s">
        <v>276</v>
      </c>
      <c r="K30" s="21">
        <v>2641</v>
      </c>
      <c r="L30" s="21" t="s">
        <v>183</v>
      </c>
      <c r="M30" s="22" t="s">
        <v>109</v>
      </c>
      <c r="N30" s="22"/>
      <c r="O30" s="23" t="s">
        <v>219</v>
      </c>
      <c r="P30" s="23" t="s">
        <v>277</v>
      </c>
    </row>
    <row r="31" spans="1:16" ht="12.75" customHeight="1" thickBot="1" x14ac:dyDescent="0.25">
      <c r="A31" s="7" t="str">
        <f t="shared" si="0"/>
        <v> BBS 49 </v>
      </c>
      <c r="B31" s="3" t="str">
        <f t="shared" si="1"/>
        <v>I</v>
      </c>
      <c r="C31" s="7">
        <f t="shared" si="2"/>
        <v>44466.430999999997</v>
      </c>
      <c r="D31" s="2" t="str">
        <f t="shared" si="3"/>
        <v>vis</v>
      </c>
      <c r="E31" s="20">
        <f>VLOOKUP(C31,'Active 1'!C$21:E$972,3,FALSE)</f>
        <v>2643.9995872018926</v>
      </c>
      <c r="F31" s="3" t="s">
        <v>103</v>
      </c>
      <c r="G31" s="2" t="str">
        <f t="shared" si="4"/>
        <v>44466.431</v>
      </c>
      <c r="H31" s="7">
        <f t="shared" si="5"/>
        <v>2644</v>
      </c>
      <c r="I31" s="21" t="s">
        <v>278</v>
      </c>
      <c r="J31" s="22" t="s">
        <v>279</v>
      </c>
      <c r="K31" s="21">
        <v>2644</v>
      </c>
      <c r="L31" s="21" t="s">
        <v>280</v>
      </c>
      <c r="M31" s="22" t="s">
        <v>109</v>
      </c>
      <c r="N31" s="22"/>
      <c r="O31" s="23" t="s">
        <v>219</v>
      </c>
      <c r="P31" s="23" t="s">
        <v>277</v>
      </c>
    </row>
    <row r="32" spans="1:16" ht="12.75" customHeight="1" thickBot="1" x14ac:dyDescent="0.25">
      <c r="A32" s="7" t="str">
        <f t="shared" si="0"/>
        <v> BBS 49 </v>
      </c>
      <c r="B32" s="3" t="str">
        <f t="shared" si="1"/>
        <v>I</v>
      </c>
      <c r="C32" s="7">
        <f t="shared" si="2"/>
        <v>44466.432000000001</v>
      </c>
      <c r="D32" s="2" t="str">
        <f t="shared" si="3"/>
        <v>vis</v>
      </c>
      <c r="E32" s="20">
        <f>VLOOKUP(C32,'Active 1'!C$21:E$972,3,FALSE)</f>
        <v>2644.0000136462186</v>
      </c>
      <c r="F32" s="3" t="s">
        <v>103</v>
      </c>
      <c r="G32" s="2" t="str">
        <f t="shared" si="4"/>
        <v>44466.432</v>
      </c>
      <c r="H32" s="7">
        <f t="shared" si="5"/>
        <v>2644</v>
      </c>
      <c r="I32" s="21" t="s">
        <v>281</v>
      </c>
      <c r="J32" s="22" t="s">
        <v>282</v>
      </c>
      <c r="K32" s="21">
        <v>2644</v>
      </c>
      <c r="L32" s="21" t="s">
        <v>210</v>
      </c>
      <c r="M32" s="22" t="s">
        <v>109</v>
      </c>
      <c r="N32" s="22"/>
      <c r="O32" s="23" t="s">
        <v>231</v>
      </c>
      <c r="P32" s="23" t="s">
        <v>277</v>
      </c>
    </row>
    <row r="33" spans="1:16" ht="12.75" customHeight="1" thickBot="1" x14ac:dyDescent="0.25">
      <c r="A33" s="7" t="str">
        <f t="shared" si="0"/>
        <v> BBS 54 </v>
      </c>
      <c r="B33" s="3" t="str">
        <f t="shared" si="1"/>
        <v>I</v>
      </c>
      <c r="C33" s="7">
        <f t="shared" si="2"/>
        <v>44705.616999999998</v>
      </c>
      <c r="D33" s="2" t="str">
        <f t="shared" si="3"/>
        <v>vis</v>
      </c>
      <c r="E33" s="20">
        <f>VLOOKUP(C33,'Active 1'!C$21:E$972,3,FALSE)</f>
        <v>2745.9990993495862</v>
      </c>
      <c r="F33" s="3" t="s">
        <v>103</v>
      </c>
      <c r="G33" s="2" t="str">
        <f t="shared" si="4"/>
        <v>44705.617</v>
      </c>
      <c r="H33" s="7">
        <f t="shared" si="5"/>
        <v>2746</v>
      </c>
      <c r="I33" s="21" t="s">
        <v>283</v>
      </c>
      <c r="J33" s="22" t="s">
        <v>284</v>
      </c>
      <c r="K33" s="21">
        <v>2746</v>
      </c>
      <c r="L33" s="21" t="s">
        <v>235</v>
      </c>
      <c r="M33" s="22" t="s">
        <v>109</v>
      </c>
      <c r="N33" s="22"/>
      <c r="O33" s="23" t="s">
        <v>231</v>
      </c>
      <c r="P33" s="23" t="s">
        <v>285</v>
      </c>
    </row>
    <row r="34" spans="1:16" ht="12.75" customHeight="1" thickBot="1" x14ac:dyDescent="0.25">
      <c r="A34" s="7" t="str">
        <f t="shared" si="0"/>
        <v> BBS 56 </v>
      </c>
      <c r="B34" s="3" t="str">
        <f t="shared" si="1"/>
        <v>I</v>
      </c>
      <c r="C34" s="7">
        <f t="shared" si="2"/>
        <v>44806.451999999997</v>
      </c>
      <c r="D34" s="2" t="str">
        <f t="shared" si="3"/>
        <v>vis</v>
      </c>
      <c r="E34" s="20">
        <f>VLOOKUP(C34,'Active 1'!C$21:E$972,3,FALSE)</f>
        <v>2788.9996127885524</v>
      </c>
      <c r="F34" s="3" t="s">
        <v>103</v>
      </c>
      <c r="G34" s="2" t="str">
        <f t="shared" si="4"/>
        <v>44806.452</v>
      </c>
      <c r="H34" s="7">
        <f t="shared" si="5"/>
        <v>2789</v>
      </c>
      <c r="I34" s="21" t="s">
        <v>286</v>
      </c>
      <c r="J34" s="22" t="s">
        <v>287</v>
      </c>
      <c r="K34" s="21">
        <v>2789</v>
      </c>
      <c r="L34" s="21" t="s">
        <v>280</v>
      </c>
      <c r="M34" s="22" t="s">
        <v>109</v>
      </c>
      <c r="N34" s="22"/>
      <c r="O34" s="23" t="s">
        <v>219</v>
      </c>
      <c r="P34" s="23" t="s">
        <v>288</v>
      </c>
    </row>
    <row r="35" spans="1:16" ht="12.75" customHeight="1" thickBot="1" x14ac:dyDescent="0.25">
      <c r="A35" s="7" t="str">
        <f t="shared" si="0"/>
        <v> BBS 56 </v>
      </c>
      <c r="B35" s="3" t="str">
        <f t="shared" si="1"/>
        <v>I</v>
      </c>
      <c r="C35" s="7">
        <f t="shared" si="2"/>
        <v>44813.485999999997</v>
      </c>
      <c r="D35" s="2" t="str">
        <f t="shared" si="3"/>
        <v>vis</v>
      </c>
      <c r="E35" s="20">
        <f>VLOOKUP(C35,'Active 1'!C$21:E$972,3,FALSE)</f>
        <v>2791.9992221655511</v>
      </c>
      <c r="F35" s="3" t="s">
        <v>103</v>
      </c>
      <c r="G35" s="2" t="str">
        <f t="shared" si="4"/>
        <v>44813.486</v>
      </c>
      <c r="H35" s="7">
        <f t="shared" si="5"/>
        <v>2792</v>
      </c>
      <c r="I35" s="21" t="s">
        <v>289</v>
      </c>
      <c r="J35" s="22" t="s">
        <v>290</v>
      </c>
      <c r="K35" s="21">
        <v>2792</v>
      </c>
      <c r="L35" s="21" t="s">
        <v>235</v>
      </c>
      <c r="M35" s="22" t="s">
        <v>109</v>
      </c>
      <c r="N35" s="22"/>
      <c r="O35" s="23" t="s">
        <v>219</v>
      </c>
      <c r="P35" s="23" t="s">
        <v>288</v>
      </c>
    </row>
    <row r="36" spans="1:16" ht="12.75" customHeight="1" thickBot="1" x14ac:dyDescent="0.25">
      <c r="A36" s="7" t="str">
        <f t="shared" si="0"/>
        <v> BBS 62 </v>
      </c>
      <c r="B36" s="3" t="str">
        <f t="shared" si="1"/>
        <v>I</v>
      </c>
      <c r="C36" s="7">
        <f t="shared" si="2"/>
        <v>45193.370999999999</v>
      </c>
      <c r="D36" s="2" t="str">
        <f t="shared" si="3"/>
        <v>vis</v>
      </c>
      <c r="E36" s="20">
        <f>VLOOKUP(C36,'Active 1'!C$21:E$972,3,FALSE)</f>
        <v>2953.9990242953854</v>
      </c>
      <c r="F36" s="3" t="s">
        <v>103</v>
      </c>
      <c r="G36" s="2" t="str">
        <f t="shared" si="4"/>
        <v>45193.371</v>
      </c>
      <c r="H36" s="7">
        <f t="shared" si="5"/>
        <v>2954</v>
      </c>
      <c r="I36" s="21" t="s">
        <v>291</v>
      </c>
      <c r="J36" s="22" t="s">
        <v>292</v>
      </c>
      <c r="K36" s="21">
        <v>2954</v>
      </c>
      <c r="L36" s="21" t="s">
        <v>235</v>
      </c>
      <c r="M36" s="22" t="s">
        <v>109</v>
      </c>
      <c r="N36" s="22"/>
      <c r="O36" s="23" t="s">
        <v>231</v>
      </c>
      <c r="P36" s="23" t="s">
        <v>293</v>
      </c>
    </row>
    <row r="37" spans="1:16" ht="12.75" customHeight="1" thickBot="1" x14ac:dyDescent="0.25">
      <c r="A37" s="7" t="str">
        <f t="shared" si="0"/>
        <v> BBS 62 </v>
      </c>
      <c r="B37" s="3" t="str">
        <f t="shared" si="1"/>
        <v>I</v>
      </c>
      <c r="C37" s="7">
        <f t="shared" si="2"/>
        <v>45200.396999999997</v>
      </c>
      <c r="D37" s="2" t="str">
        <f t="shared" si="3"/>
        <v>vis</v>
      </c>
      <c r="E37" s="20">
        <f>VLOOKUP(C37,'Active 1'!C$21:E$972,3,FALSE)</f>
        <v>2956.9952221177896</v>
      </c>
      <c r="F37" s="3" t="s">
        <v>103</v>
      </c>
      <c r="G37" s="2" t="str">
        <f t="shared" si="4"/>
        <v>45200.397</v>
      </c>
      <c r="H37" s="7">
        <f t="shared" si="5"/>
        <v>2957</v>
      </c>
      <c r="I37" s="21" t="s">
        <v>294</v>
      </c>
      <c r="J37" s="22" t="s">
        <v>295</v>
      </c>
      <c r="K37" s="21">
        <v>2957</v>
      </c>
      <c r="L37" s="21" t="s">
        <v>296</v>
      </c>
      <c r="M37" s="22" t="s">
        <v>109</v>
      </c>
      <c r="N37" s="22"/>
      <c r="O37" s="23" t="s">
        <v>297</v>
      </c>
      <c r="P37" s="23" t="s">
        <v>293</v>
      </c>
    </row>
    <row r="38" spans="1:16" ht="12.75" customHeight="1" thickBot="1" x14ac:dyDescent="0.25">
      <c r="A38" s="7" t="str">
        <f t="shared" si="0"/>
        <v> BBS 62 </v>
      </c>
      <c r="B38" s="3" t="str">
        <f t="shared" si="1"/>
        <v>I</v>
      </c>
      <c r="C38" s="7">
        <f t="shared" si="2"/>
        <v>45200.408000000003</v>
      </c>
      <c r="D38" s="2" t="str">
        <f t="shared" si="3"/>
        <v>vis</v>
      </c>
      <c r="E38" s="20">
        <f>VLOOKUP(C38,'Active 1'!C$21:E$972,3,FALSE)</f>
        <v>2956.9999130053588</v>
      </c>
      <c r="F38" s="3" t="s">
        <v>103</v>
      </c>
      <c r="G38" s="2" t="str">
        <f t="shared" si="4"/>
        <v>45200.408</v>
      </c>
      <c r="H38" s="7">
        <f t="shared" si="5"/>
        <v>2957</v>
      </c>
      <c r="I38" s="21" t="s">
        <v>298</v>
      </c>
      <c r="J38" s="22" t="s">
        <v>299</v>
      </c>
      <c r="K38" s="21">
        <v>2957</v>
      </c>
      <c r="L38" s="21" t="s">
        <v>172</v>
      </c>
      <c r="M38" s="22" t="s">
        <v>109</v>
      </c>
      <c r="N38" s="22"/>
      <c r="O38" s="23" t="s">
        <v>219</v>
      </c>
      <c r="P38" s="23" t="s">
        <v>293</v>
      </c>
    </row>
    <row r="39" spans="1:16" ht="12.75" customHeight="1" thickBot="1" x14ac:dyDescent="0.25">
      <c r="A39" s="7" t="str">
        <f t="shared" si="0"/>
        <v> BBS 62 </v>
      </c>
      <c r="B39" s="3" t="str">
        <f t="shared" si="1"/>
        <v>I</v>
      </c>
      <c r="C39" s="7">
        <f t="shared" si="2"/>
        <v>45207.444000000003</v>
      </c>
      <c r="D39" s="2" t="str">
        <f t="shared" si="3"/>
        <v>vis</v>
      </c>
      <c r="E39" s="20">
        <f>VLOOKUP(C39,'Active 1'!C$21:E$972,3,FALSE)</f>
        <v>2960.0003752710063</v>
      </c>
      <c r="F39" s="3" t="s">
        <v>103</v>
      </c>
      <c r="G39" s="2" t="str">
        <f t="shared" si="4"/>
        <v>45207.444</v>
      </c>
      <c r="H39" s="7">
        <f t="shared" si="5"/>
        <v>2960</v>
      </c>
      <c r="I39" s="21" t="s">
        <v>300</v>
      </c>
      <c r="J39" s="22" t="s">
        <v>301</v>
      </c>
      <c r="K39" s="21">
        <v>2960</v>
      </c>
      <c r="L39" s="21" t="s">
        <v>226</v>
      </c>
      <c r="M39" s="22" t="s">
        <v>109</v>
      </c>
      <c r="N39" s="22"/>
      <c r="O39" s="23" t="s">
        <v>219</v>
      </c>
      <c r="P39" s="23" t="s">
        <v>293</v>
      </c>
    </row>
    <row r="40" spans="1:16" ht="12.75" customHeight="1" thickBot="1" x14ac:dyDescent="0.25">
      <c r="A40" s="7" t="str">
        <f t="shared" si="0"/>
        <v> BBS 67 </v>
      </c>
      <c r="B40" s="3" t="str">
        <f t="shared" si="1"/>
        <v>I</v>
      </c>
      <c r="C40" s="7">
        <f t="shared" si="2"/>
        <v>45493.531000000003</v>
      </c>
      <c r="D40" s="2" t="str">
        <f t="shared" si="3"/>
        <v>vis</v>
      </c>
      <c r="E40" s="20">
        <f>VLOOKUP(C40,'Active 1'!C$21:E$972,3,FALSE)</f>
        <v>3082.0005526718451</v>
      </c>
      <c r="F40" s="3" t="s">
        <v>103</v>
      </c>
      <c r="G40" s="2" t="str">
        <f t="shared" si="4"/>
        <v>45493.531</v>
      </c>
      <c r="H40" s="7">
        <f t="shared" si="5"/>
        <v>3082</v>
      </c>
      <c r="I40" s="21" t="s">
        <v>302</v>
      </c>
      <c r="J40" s="22" t="s">
        <v>303</v>
      </c>
      <c r="K40" s="21">
        <v>3082</v>
      </c>
      <c r="L40" s="21" t="s">
        <v>226</v>
      </c>
      <c r="M40" s="22" t="s">
        <v>109</v>
      </c>
      <c r="N40" s="22"/>
      <c r="O40" s="23" t="s">
        <v>231</v>
      </c>
      <c r="P40" s="23" t="s">
        <v>304</v>
      </c>
    </row>
    <row r="41" spans="1:16" ht="12.75" customHeight="1" thickBot="1" x14ac:dyDescent="0.25">
      <c r="A41" s="7" t="str">
        <f t="shared" si="0"/>
        <v> BBS 69 </v>
      </c>
      <c r="B41" s="3" t="str">
        <f t="shared" si="1"/>
        <v>I</v>
      </c>
      <c r="C41" s="7">
        <f t="shared" si="2"/>
        <v>45641.258999999998</v>
      </c>
      <c r="D41" s="2" t="str">
        <f t="shared" si="3"/>
        <v>vis</v>
      </c>
      <c r="E41" s="20">
        <f>VLOOKUP(C41,'Active 1'!C$21:E$972,3,FALSE)</f>
        <v>3144.9983198093614</v>
      </c>
      <c r="F41" s="3" t="s">
        <v>103</v>
      </c>
      <c r="G41" s="2" t="str">
        <f t="shared" si="4"/>
        <v>45641.259</v>
      </c>
      <c r="H41" s="7">
        <f t="shared" si="5"/>
        <v>3145</v>
      </c>
      <c r="I41" s="21" t="s">
        <v>305</v>
      </c>
      <c r="J41" s="22" t="s">
        <v>306</v>
      </c>
      <c r="K41" s="21">
        <v>3145</v>
      </c>
      <c r="L41" s="21" t="s">
        <v>271</v>
      </c>
      <c r="M41" s="22" t="s">
        <v>109</v>
      </c>
      <c r="N41" s="22"/>
      <c r="O41" s="23" t="s">
        <v>231</v>
      </c>
      <c r="P41" s="23" t="s">
        <v>307</v>
      </c>
    </row>
    <row r="42" spans="1:16" ht="12.75" customHeight="1" thickBot="1" x14ac:dyDescent="0.25">
      <c r="A42" s="7" t="str">
        <f t="shared" si="0"/>
        <v> BBS 73 </v>
      </c>
      <c r="B42" s="3" t="str">
        <f t="shared" si="1"/>
        <v>I</v>
      </c>
      <c r="C42" s="7">
        <f t="shared" si="2"/>
        <v>45887.485999999997</v>
      </c>
      <c r="D42" s="2" t="str">
        <f t="shared" si="3"/>
        <v>vis</v>
      </c>
      <c r="E42" s="20">
        <f>VLOOKUP(C42,'Active 1'!C$21:E$972,3,FALSE)</f>
        <v>3250.0004264443228</v>
      </c>
      <c r="F42" s="3" t="s">
        <v>103</v>
      </c>
      <c r="G42" s="2" t="str">
        <f t="shared" si="4"/>
        <v>45887.486</v>
      </c>
      <c r="H42" s="7">
        <f t="shared" si="5"/>
        <v>3250</v>
      </c>
      <c r="I42" s="21" t="s">
        <v>308</v>
      </c>
      <c r="J42" s="22" t="s">
        <v>309</v>
      </c>
      <c r="K42" s="21">
        <v>3250</v>
      </c>
      <c r="L42" s="21" t="s">
        <v>226</v>
      </c>
      <c r="M42" s="22" t="s">
        <v>109</v>
      </c>
      <c r="N42" s="22"/>
      <c r="O42" s="23" t="s">
        <v>231</v>
      </c>
      <c r="P42" s="23" t="s">
        <v>310</v>
      </c>
    </row>
    <row r="43" spans="1:16" ht="12.75" customHeight="1" thickBot="1" x14ac:dyDescent="0.25">
      <c r="A43" s="7" t="str">
        <f t="shared" ref="A43:A74" si="6">P43</f>
        <v> BBS 73 </v>
      </c>
      <c r="B43" s="3" t="str">
        <f t="shared" ref="B43:B74" si="7">IF(H43=INT(H43),"I","II")</f>
        <v>I</v>
      </c>
      <c r="C43" s="7">
        <f t="shared" ref="C43:C74" si="8">1*G43</f>
        <v>45934.39</v>
      </c>
      <c r="D43" s="2" t="str">
        <f t="shared" ref="D43:D74" si="9">VLOOKUP(F43,I$1:J$5,2,FALSE)</f>
        <v>vis</v>
      </c>
      <c r="E43" s="20">
        <f>VLOOKUP(C43,'Active 1'!C$21:E$972,3,FALSE)</f>
        <v>3270.0023710304426</v>
      </c>
      <c r="F43" s="3" t="s">
        <v>103</v>
      </c>
      <c r="G43" s="2" t="str">
        <f t="shared" ref="G43:G74" si="10">MID(I43,3,LEN(I43)-3)</f>
        <v>45934.390</v>
      </c>
      <c r="H43" s="7">
        <f t="shared" ref="H43:H74" si="11">1*K43</f>
        <v>3270</v>
      </c>
      <c r="I43" s="21" t="s">
        <v>311</v>
      </c>
      <c r="J43" s="22" t="s">
        <v>312</v>
      </c>
      <c r="K43" s="21">
        <v>3270</v>
      </c>
      <c r="L43" s="21" t="s">
        <v>313</v>
      </c>
      <c r="M43" s="22" t="s">
        <v>109</v>
      </c>
      <c r="N43" s="22"/>
      <c r="O43" s="23" t="s">
        <v>219</v>
      </c>
      <c r="P43" s="23" t="s">
        <v>310</v>
      </c>
    </row>
    <row r="44" spans="1:16" ht="12.75" customHeight="1" thickBot="1" x14ac:dyDescent="0.25">
      <c r="A44" s="7" t="str">
        <f t="shared" si="6"/>
        <v> BBS 80 </v>
      </c>
      <c r="B44" s="3" t="str">
        <f t="shared" si="7"/>
        <v>I</v>
      </c>
      <c r="C44" s="7">
        <f t="shared" si="8"/>
        <v>46607.4</v>
      </c>
      <c r="D44" s="2" t="str">
        <f t="shared" si="9"/>
        <v>vis</v>
      </c>
      <c r="E44" s="20">
        <f>VLOOKUP(C44,'Active 1'!C$21:E$972,3,FALSE)</f>
        <v>3557.0036657154119</v>
      </c>
      <c r="F44" s="3" t="s">
        <v>103</v>
      </c>
      <c r="G44" s="2" t="str">
        <f t="shared" si="10"/>
        <v>46607.400</v>
      </c>
      <c r="H44" s="7">
        <f t="shared" si="11"/>
        <v>3557</v>
      </c>
      <c r="I44" s="21" t="s">
        <v>314</v>
      </c>
      <c r="J44" s="22" t="s">
        <v>315</v>
      </c>
      <c r="K44" s="21">
        <v>3557</v>
      </c>
      <c r="L44" s="21" t="s">
        <v>316</v>
      </c>
      <c r="M44" s="22" t="s">
        <v>109</v>
      </c>
      <c r="N44" s="22"/>
      <c r="O44" s="23" t="s">
        <v>231</v>
      </c>
      <c r="P44" s="23" t="s">
        <v>317</v>
      </c>
    </row>
    <row r="45" spans="1:16" ht="12.75" customHeight="1" thickBot="1" x14ac:dyDescent="0.25">
      <c r="A45" s="7" t="str">
        <f t="shared" si="6"/>
        <v> BRNO 28 </v>
      </c>
      <c r="B45" s="3" t="str">
        <f t="shared" si="7"/>
        <v>I</v>
      </c>
      <c r="C45" s="7">
        <f t="shared" si="8"/>
        <v>46614.430999999997</v>
      </c>
      <c r="D45" s="2" t="str">
        <f t="shared" si="9"/>
        <v>vis</v>
      </c>
      <c r="E45" s="20">
        <f>VLOOKUP(C45,'Active 1'!C$21:E$972,3,FALSE)</f>
        <v>3560.0019957594363</v>
      </c>
      <c r="F45" s="3" t="s">
        <v>103</v>
      </c>
      <c r="G45" s="2" t="str">
        <f t="shared" si="10"/>
        <v>46614.431</v>
      </c>
      <c r="H45" s="7">
        <f t="shared" si="11"/>
        <v>3560</v>
      </c>
      <c r="I45" s="21" t="s">
        <v>318</v>
      </c>
      <c r="J45" s="22" t="s">
        <v>319</v>
      </c>
      <c r="K45" s="21">
        <v>3560</v>
      </c>
      <c r="L45" s="21" t="s">
        <v>320</v>
      </c>
      <c r="M45" s="22" t="s">
        <v>109</v>
      </c>
      <c r="N45" s="22"/>
      <c r="O45" s="23" t="s">
        <v>321</v>
      </c>
      <c r="P45" s="23" t="s">
        <v>322</v>
      </c>
    </row>
    <row r="46" spans="1:16" ht="12.75" customHeight="1" thickBot="1" x14ac:dyDescent="0.25">
      <c r="A46" s="7" t="str">
        <f t="shared" si="6"/>
        <v> BRNO 28 </v>
      </c>
      <c r="B46" s="3" t="str">
        <f t="shared" si="7"/>
        <v>I</v>
      </c>
      <c r="C46" s="7">
        <f t="shared" si="8"/>
        <v>46614.434000000001</v>
      </c>
      <c r="D46" s="2" t="str">
        <f t="shared" si="9"/>
        <v>vis</v>
      </c>
      <c r="E46" s="20">
        <f>VLOOKUP(C46,'Active 1'!C$21:E$972,3,FALSE)</f>
        <v>3560.0032750924106</v>
      </c>
      <c r="F46" s="3" t="str">
        <f>LEFT(M46,1)</f>
        <v>V</v>
      </c>
      <c r="G46" s="2" t="str">
        <f t="shared" si="10"/>
        <v>46614.434</v>
      </c>
      <c r="H46" s="7">
        <f t="shared" si="11"/>
        <v>3560</v>
      </c>
      <c r="I46" s="21" t="s">
        <v>323</v>
      </c>
      <c r="J46" s="22" t="s">
        <v>324</v>
      </c>
      <c r="K46" s="21">
        <v>3560</v>
      </c>
      <c r="L46" s="21" t="s">
        <v>325</v>
      </c>
      <c r="M46" s="22" t="s">
        <v>109</v>
      </c>
      <c r="N46" s="22"/>
      <c r="O46" s="23" t="s">
        <v>326</v>
      </c>
      <c r="P46" s="23" t="s">
        <v>322</v>
      </c>
    </row>
    <row r="47" spans="1:16" ht="12.75" customHeight="1" thickBot="1" x14ac:dyDescent="0.25">
      <c r="A47" s="7" t="str">
        <f t="shared" si="6"/>
        <v> BRNO 28 </v>
      </c>
      <c r="B47" s="3" t="str">
        <f t="shared" si="7"/>
        <v>I</v>
      </c>
      <c r="C47" s="7">
        <f t="shared" si="8"/>
        <v>46614.434000000001</v>
      </c>
      <c r="D47" s="2" t="str">
        <f t="shared" si="9"/>
        <v>vis</v>
      </c>
      <c r="E47" s="20">
        <f>VLOOKUP(C47,'Active 1'!C$21:E$972,3,FALSE)</f>
        <v>3560.0032750924106</v>
      </c>
      <c r="F47" s="3" t="str">
        <f>LEFT(M47,1)</f>
        <v>V</v>
      </c>
      <c r="G47" s="2" t="str">
        <f t="shared" si="10"/>
        <v>46614.434</v>
      </c>
      <c r="H47" s="7">
        <f t="shared" si="11"/>
        <v>3560</v>
      </c>
      <c r="I47" s="21" t="s">
        <v>323</v>
      </c>
      <c r="J47" s="22" t="s">
        <v>324</v>
      </c>
      <c r="K47" s="21">
        <v>3560</v>
      </c>
      <c r="L47" s="21" t="s">
        <v>325</v>
      </c>
      <c r="M47" s="22" t="s">
        <v>109</v>
      </c>
      <c r="N47" s="22"/>
      <c r="O47" s="23" t="s">
        <v>327</v>
      </c>
      <c r="P47" s="23" t="s">
        <v>322</v>
      </c>
    </row>
    <row r="48" spans="1:16" ht="12.75" customHeight="1" thickBot="1" x14ac:dyDescent="0.25">
      <c r="A48" s="7" t="str">
        <f t="shared" si="6"/>
        <v> BRNO 28 </v>
      </c>
      <c r="B48" s="3" t="str">
        <f t="shared" si="7"/>
        <v>I</v>
      </c>
      <c r="C48" s="7">
        <f t="shared" si="8"/>
        <v>46614.434999999998</v>
      </c>
      <c r="D48" s="2" t="str">
        <f t="shared" si="9"/>
        <v>vis</v>
      </c>
      <c r="E48" s="20">
        <f>VLOOKUP(C48,'Active 1'!C$21:E$972,3,FALSE)</f>
        <v>3560.0037015367338</v>
      </c>
      <c r="F48" s="3" t="str">
        <f>LEFT(M48,1)</f>
        <v>V</v>
      </c>
      <c r="G48" s="2" t="str">
        <f t="shared" si="10"/>
        <v>46614.435</v>
      </c>
      <c r="H48" s="7">
        <f t="shared" si="11"/>
        <v>3560</v>
      </c>
      <c r="I48" s="21" t="s">
        <v>328</v>
      </c>
      <c r="J48" s="22" t="s">
        <v>329</v>
      </c>
      <c r="K48" s="21">
        <v>3560</v>
      </c>
      <c r="L48" s="21" t="s">
        <v>316</v>
      </c>
      <c r="M48" s="22" t="s">
        <v>109</v>
      </c>
      <c r="N48" s="22"/>
      <c r="O48" s="23" t="s">
        <v>330</v>
      </c>
      <c r="P48" s="23" t="s">
        <v>322</v>
      </c>
    </row>
    <row r="49" spans="1:16" ht="12.75" customHeight="1" thickBot="1" x14ac:dyDescent="0.25">
      <c r="A49" s="7" t="str">
        <f t="shared" si="6"/>
        <v> BRNO 28 </v>
      </c>
      <c r="B49" s="3" t="str">
        <f t="shared" si="7"/>
        <v>I</v>
      </c>
      <c r="C49" s="7">
        <f t="shared" si="8"/>
        <v>46614.436999999998</v>
      </c>
      <c r="D49" s="2" t="str">
        <f t="shared" si="9"/>
        <v>vis</v>
      </c>
      <c r="E49" s="20">
        <f>VLOOKUP(C49,'Active 1'!C$21:E$972,3,FALSE)</f>
        <v>3560.0045544253821</v>
      </c>
      <c r="F49" s="3" t="str">
        <f>LEFT(M49,1)</f>
        <v>V</v>
      </c>
      <c r="G49" s="2" t="str">
        <f t="shared" si="10"/>
        <v>46614.437</v>
      </c>
      <c r="H49" s="7">
        <f t="shared" si="11"/>
        <v>3560</v>
      </c>
      <c r="I49" s="21" t="s">
        <v>331</v>
      </c>
      <c r="J49" s="22" t="s">
        <v>332</v>
      </c>
      <c r="K49" s="21">
        <v>3560</v>
      </c>
      <c r="L49" s="21" t="s">
        <v>155</v>
      </c>
      <c r="M49" s="22" t="s">
        <v>109</v>
      </c>
      <c r="N49" s="22"/>
      <c r="O49" s="23" t="s">
        <v>333</v>
      </c>
      <c r="P49" s="23" t="s">
        <v>322</v>
      </c>
    </row>
    <row r="50" spans="1:16" ht="12.75" customHeight="1" thickBot="1" x14ac:dyDescent="0.25">
      <c r="A50" s="7" t="str">
        <f t="shared" si="6"/>
        <v> BBS 84 </v>
      </c>
      <c r="B50" s="3" t="str">
        <f t="shared" si="7"/>
        <v>I</v>
      </c>
      <c r="C50" s="7">
        <f t="shared" si="8"/>
        <v>46975.550999999999</v>
      </c>
      <c r="D50" s="2" t="str">
        <f t="shared" si="9"/>
        <v>vis</v>
      </c>
      <c r="E50" s="20">
        <f>VLOOKUP(C50,'Active 1'!C$21:E$972,3,FALSE)</f>
        <v>3713.9995701441208</v>
      </c>
      <c r="F50" s="3" t="str">
        <f>LEFT(M50,1)</f>
        <v>V</v>
      </c>
      <c r="G50" s="2" t="str">
        <f t="shared" si="10"/>
        <v>46975.551</v>
      </c>
      <c r="H50" s="7">
        <f t="shared" si="11"/>
        <v>3714</v>
      </c>
      <c r="I50" s="21" t="s">
        <v>334</v>
      </c>
      <c r="J50" s="22" t="s">
        <v>335</v>
      </c>
      <c r="K50" s="21">
        <v>3714</v>
      </c>
      <c r="L50" s="21" t="s">
        <v>280</v>
      </c>
      <c r="M50" s="22" t="s">
        <v>109</v>
      </c>
      <c r="N50" s="22"/>
      <c r="O50" s="23" t="s">
        <v>231</v>
      </c>
      <c r="P50" s="23" t="s">
        <v>336</v>
      </c>
    </row>
    <row r="51" spans="1:16" ht="12.75" customHeight="1" thickBot="1" x14ac:dyDescent="0.25">
      <c r="A51" s="7" t="str">
        <f t="shared" si="6"/>
        <v> BBS 85 </v>
      </c>
      <c r="B51" s="3" t="str">
        <f t="shared" si="7"/>
        <v>I</v>
      </c>
      <c r="C51" s="7">
        <f t="shared" si="8"/>
        <v>47029.485000000001</v>
      </c>
      <c r="D51" s="2" t="str">
        <f t="shared" si="9"/>
        <v>vis</v>
      </c>
      <c r="E51" s="20">
        <f>VLOOKUP(C51,'Active 1'!C$21:E$972,3,FALSE)</f>
        <v>3736.9994183299418</v>
      </c>
      <c r="F51" s="3" t="s">
        <v>103</v>
      </c>
      <c r="G51" s="2" t="str">
        <f t="shared" si="10"/>
        <v>47029.485</v>
      </c>
      <c r="H51" s="7">
        <f t="shared" si="11"/>
        <v>3737</v>
      </c>
      <c r="I51" s="21" t="s">
        <v>337</v>
      </c>
      <c r="J51" s="22" t="s">
        <v>338</v>
      </c>
      <c r="K51" s="21">
        <v>3737</v>
      </c>
      <c r="L51" s="21" t="s">
        <v>280</v>
      </c>
      <c r="M51" s="22" t="s">
        <v>109</v>
      </c>
      <c r="N51" s="22"/>
      <c r="O51" s="23" t="s">
        <v>231</v>
      </c>
      <c r="P51" s="23" t="s">
        <v>339</v>
      </c>
    </row>
    <row r="52" spans="1:16" ht="12.75" customHeight="1" thickBot="1" x14ac:dyDescent="0.25">
      <c r="A52" s="7" t="str">
        <f t="shared" si="6"/>
        <v> BBS 85 </v>
      </c>
      <c r="B52" s="3" t="str">
        <f t="shared" si="7"/>
        <v>I</v>
      </c>
      <c r="C52" s="7">
        <f t="shared" si="8"/>
        <v>47029.49</v>
      </c>
      <c r="D52" s="2" t="str">
        <f t="shared" si="9"/>
        <v>vis</v>
      </c>
      <c r="E52" s="20">
        <f>VLOOKUP(C52,'Active 1'!C$21:E$972,3,FALSE)</f>
        <v>3737.0015505515621</v>
      </c>
      <c r="F52" s="3" t="s">
        <v>103</v>
      </c>
      <c r="G52" s="2" t="str">
        <f t="shared" si="10"/>
        <v>47029.490</v>
      </c>
      <c r="H52" s="7">
        <f t="shared" si="11"/>
        <v>3737</v>
      </c>
      <c r="I52" s="21" t="s">
        <v>340</v>
      </c>
      <c r="J52" s="22" t="s">
        <v>341</v>
      </c>
      <c r="K52" s="21">
        <v>3737</v>
      </c>
      <c r="L52" s="21" t="s">
        <v>166</v>
      </c>
      <c r="M52" s="22" t="s">
        <v>109</v>
      </c>
      <c r="N52" s="22"/>
      <c r="O52" s="23" t="s">
        <v>219</v>
      </c>
      <c r="P52" s="23" t="s">
        <v>339</v>
      </c>
    </row>
    <row r="53" spans="1:16" ht="12.75" customHeight="1" thickBot="1" x14ac:dyDescent="0.25">
      <c r="A53" s="7" t="str">
        <f t="shared" si="6"/>
        <v> BBS 89 </v>
      </c>
      <c r="B53" s="3" t="str">
        <f t="shared" si="7"/>
        <v>I</v>
      </c>
      <c r="C53" s="7">
        <f t="shared" si="8"/>
        <v>47362.478000000003</v>
      </c>
      <c r="D53" s="2" t="str">
        <f t="shared" si="9"/>
        <v>vis</v>
      </c>
      <c r="E53" s="20">
        <f>VLOOKUP(C53,'Active 1'!C$21:E$972,3,FALSE)</f>
        <v>3879.0023932055487</v>
      </c>
      <c r="F53" s="3" t="s">
        <v>103</v>
      </c>
      <c r="G53" s="2" t="str">
        <f t="shared" si="10"/>
        <v>47362.478</v>
      </c>
      <c r="H53" s="7">
        <f t="shared" si="11"/>
        <v>3879</v>
      </c>
      <c r="I53" s="21" t="s">
        <v>342</v>
      </c>
      <c r="J53" s="22" t="s">
        <v>343</v>
      </c>
      <c r="K53" s="21">
        <v>3879</v>
      </c>
      <c r="L53" s="21" t="s">
        <v>313</v>
      </c>
      <c r="M53" s="22" t="s">
        <v>109</v>
      </c>
      <c r="N53" s="22"/>
      <c r="O53" s="23" t="s">
        <v>219</v>
      </c>
      <c r="P53" s="23" t="s">
        <v>344</v>
      </c>
    </row>
    <row r="54" spans="1:16" ht="12.75" customHeight="1" thickBot="1" x14ac:dyDescent="0.25">
      <c r="A54" s="7" t="str">
        <f t="shared" si="6"/>
        <v> BBS 92 </v>
      </c>
      <c r="B54" s="3" t="str">
        <f t="shared" si="7"/>
        <v>I</v>
      </c>
      <c r="C54" s="7">
        <f t="shared" si="8"/>
        <v>47803.337</v>
      </c>
      <c r="D54" s="2" t="str">
        <f t="shared" si="9"/>
        <v>vis</v>
      </c>
      <c r="E54" s="20">
        <f>VLOOKUP(C54,'Active 1'!C$21:E$972,3,FALSE)</f>
        <v>4067.0042115641463</v>
      </c>
      <c r="F54" s="3" t="s">
        <v>103</v>
      </c>
      <c r="G54" s="2" t="str">
        <f t="shared" si="10"/>
        <v>47803.337</v>
      </c>
      <c r="H54" s="7">
        <f t="shared" si="11"/>
        <v>4067</v>
      </c>
      <c r="I54" s="21" t="s">
        <v>345</v>
      </c>
      <c r="J54" s="22" t="s">
        <v>346</v>
      </c>
      <c r="K54" s="21">
        <v>4067</v>
      </c>
      <c r="L54" s="21" t="s">
        <v>347</v>
      </c>
      <c r="M54" s="22" t="s">
        <v>109</v>
      </c>
      <c r="N54" s="22"/>
      <c r="O54" s="23" t="s">
        <v>231</v>
      </c>
      <c r="P54" s="23" t="s">
        <v>348</v>
      </c>
    </row>
    <row r="55" spans="1:16" ht="12.75" customHeight="1" thickBot="1" x14ac:dyDescent="0.25">
      <c r="A55" s="7" t="str">
        <f t="shared" si="6"/>
        <v> BBS 93 </v>
      </c>
      <c r="B55" s="3" t="str">
        <f t="shared" si="7"/>
        <v>I</v>
      </c>
      <c r="C55" s="7">
        <f t="shared" si="8"/>
        <v>47803.339</v>
      </c>
      <c r="D55" s="2" t="str">
        <f t="shared" si="9"/>
        <v>vis</v>
      </c>
      <c r="E55" s="20">
        <f>VLOOKUP(C55,'Active 1'!C$21:E$972,3,FALSE)</f>
        <v>4067.0050644527951</v>
      </c>
      <c r="F55" s="3" t="s">
        <v>103</v>
      </c>
      <c r="G55" s="2" t="str">
        <f t="shared" si="10"/>
        <v>47803.339</v>
      </c>
      <c r="H55" s="7">
        <f t="shared" si="11"/>
        <v>4067</v>
      </c>
      <c r="I55" s="21" t="s">
        <v>349</v>
      </c>
      <c r="J55" s="22" t="s">
        <v>350</v>
      </c>
      <c r="K55" s="21">
        <v>4067</v>
      </c>
      <c r="L55" s="21" t="s">
        <v>351</v>
      </c>
      <c r="M55" s="22" t="s">
        <v>109</v>
      </c>
      <c r="N55" s="22"/>
      <c r="O55" s="23" t="s">
        <v>219</v>
      </c>
      <c r="P55" s="23" t="s">
        <v>352</v>
      </c>
    </row>
    <row r="56" spans="1:16" ht="12.75" customHeight="1" thickBot="1" x14ac:dyDescent="0.25">
      <c r="A56" s="7" t="str">
        <f t="shared" si="6"/>
        <v> BBS 96/100 </v>
      </c>
      <c r="B56" s="3" t="str">
        <f t="shared" si="7"/>
        <v>I</v>
      </c>
      <c r="C56" s="7">
        <f t="shared" si="8"/>
        <v>48089.432000000001</v>
      </c>
      <c r="D56" s="2" t="str">
        <f t="shared" si="9"/>
        <v>vis</v>
      </c>
      <c r="E56" s="20">
        <f>VLOOKUP(C56,'Active 1'!C$21:E$972,3,FALSE)</f>
        <v>4189.0078005195801</v>
      </c>
      <c r="F56" s="3" t="s">
        <v>103</v>
      </c>
      <c r="G56" s="2" t="str">
        <f t="shared" si="10"/>
        <v>48089.432</v>
      </c>
      <c r="H56" s="7">
        <f t="shared" si="11"/>
        <v>4189</v>
      </c>
      <c r="I56" s="21" t="s">
        <v>353</v>
      </c>
      <c r="J56" s="22" t="s">
        <v>354</v>
      </c>
      <c r="K56" s="21">
        <v>4189</v>
      </c>
      <c r="L56" s="21" t="s">
        <v>355</v>
      </c>
      <c r="M56" s="22" t="s">
        <v>109</v>
      </c>
      <c r="N56" s="22"/>
      <c r="O56" s="23" t="s">
        <v>219</v>
      </c>
      <c r="P56" s="23" t="s">
        <v>356</v>
      </c>
    </row>
    <row r="57" spans="1:16" ht="12.75" customHeight="1" thickBot="1" x14ac:dyDescent="0.25">
      <c r="A57" s="7" t="str">
        <f t="shared" si="6"/>
        <v> BBS 96 </v>
      </c>
      <c r="B57" s="3" t="str">
        <f t="shared" si="7"/>
        <v>I</v>
      </c>
      <c r="C57" s="7">
        <f t="shared" si="8"/>
        <v>48143.355000000003</v>
      </c>
      <c r="D57" s="2" t="str">
        <f t="shared" si="9"/>
        <v>vis</v>
      </c>
      <c r="E57" s="20">
        <f>VLOOKUP(C57,'Active 1'!C$21:E$972,3,FALSE)</f>
        <v>4212.0029578178346</v>
      </c>
      <c r="F57" s="3" t="s">
        <v>103</v>
      </c>
      <c r="G57" s="2" t="str">
        <f t="shared" si="10"/>
        <v>48143.355</v>
      </c>
      <c r="H57" s="7">
        <f t="shared" si="11"/>
        <v>4212</v>
      </c>
      <c r="I57" s="21" t="s">
        <v>357</v>
      </c>
      <c r="J57" s="22" t="s">
        <v>358</v>
      </c>
      <c r="K57" s="21">
        <v>4212</v>
      </c>
      <c r="L57" s="21" t="s">
        <v>246</v>
      </c>
      <c r="M57" s="22" t="s">
        <v>109</v>
      </c>
      <c r="N57" s="22"/>
      <c r="O57" s="23" t="s">
        <v>219</v>
      </c>
      <c r="P57" s="23" t="s">
        <v>359</v>
      </c>
    </row>
    <row r="58" spans="1:16" ht="12.75" customHeight="1" thickBot="1" x14ac:dyDescent="0.25">
      <c r="A58" s="7" t="str">
        <f t="shared" si="6"/>
        <v> BBS 98 </v>
      </c>
      <c r="B58" s="3" t="str">
        <f t="shared" si="7"/>
        <v>I</v>
      </c>
      <c r="C58" s="7">
        <f t="shared" si="8"/>
        <v>48429.455000000002</v>
      </c>
      <c r="D58" s="2" t="str">
        <f t="shared" si="9"/>
        <v>vis</v>
      </c>
      <c r="E58" s="20">
        <f>VLOOKUP(C58,'Active 1'!C$21:E$972,3,FALSE)</f>
        <v>4334.0086789948882</v>
      </c>
      <c r="F58" s="3" t="s">
        <v>103</v>
      </c>
      <c r="G58" s="2" t="str">
        <f t="shared" si="10"/>
        <v>48429.455</v>
      </c>
      <c r="H58" s="7">
        <f t="shared" si="11"/>
        <v>4334</v>
      </c>
      <c r="I58" s="21" t="s">
        <v>360</v>
      </c>
      <c r="J58" s="22" t="s">
        <v>361</v>
      </c>
      <c r="K58" s="21">
        <v>4334</v>
      </c>
      <c r="L58" s="21" t="s">
        <v>158</v>
      </c>
      <c r="M58" s="22" t="s">
        <v>109</v>
      </c>
      <c r="N58" s="22"/>
      <c r="O58" s="23" t="s">
        <v>219</v>
      </c>
      <c r="P58" s="23" t="s">
        <v>362</v>
      </c>
    </row>
    <row r="59" spans="1:16" ht="12.75" customHeight="1" thickBot="1" x14ac:dyDescent="0.25">
      <c r="A59" s="7" t="str">
        <f t="shared" si="6"/>
        <v> BBS 98 </v>
      </c>
      <c r="B59" s="3" t="str">
        <f t="shared" si="7"/>
        <v>I</v>
      </c>
      <c r="C59" s="7">
        <f t="shared" si="8"/>
        <v>48483.398999999998</v>
      </c>
      <c r="D59" s="2" t="str">
        <f t="shared" si="9"/>
        <v>vis</v>
      </c>
      <c r="E59" s="20">
        <f>VLOOKUP(C59,'Active 1'!C$21:E$972,3,FALSE)</f>
        <v>4357.0127916239499</v>
      </c>
      <c r="F59" s="3" t="s">
        <v>103</v>
      </c>
      <c r="G59" s="2" t="str">
        <f t="shared" si="10"/>
        <v>48483.399</v>
      </c>
      <c r="H59" s="7">
        <f t="shared" si="11"/>
        <v>4357</v>
      </c>
      <c r="I59" s="21" t="s">
        <v>363</v>
      </c>
      <c r="J59" s="22" t="s">
        <v>364</v>
      </c>
      <c r="K59" s="21">
        <v>4357</v>
      </c>
      <c r="L59" s="21" t="s">
        <v>365</v>
      </c>
      <c r="M59" s="22" t="s">
        <v>109</v>
      </c>
      <c r="N59" s="22"/>
      <c r="O59" s="23" t="s">
        <v>219</v>
      </c>
      <c r="P59" s="23" t="s">
        <v>362</v>
      </c>
    </row>
    <row r="60" spans="1:16" ht="12.75" customHeight="1" thickBot="1" x14ac:dyDescent="0.25">
      <c r="A60" s="7" t="str">
        <f t="shared" si="6"/>
        <v> BBS 98 </v>
      </c>
      <c r="B60" s="3" t="str">
        <f t="shared" si="7"/>
        <v>I</v>
      </c>
      <c r="C60" s="7">
        <f t="shared" si="8"/>
        <v>48490.430999999997</v>
      </c>
      <c r="D60" s="2" t="str">
        <f t="shared" si="9"/>
        <v>vis</v>
      </c>
      <c r="E60" s="20">
        <f>VLOOKUP(C60,'Active 1'!C$21:E$972,3,FALSE)</f>
        <v>4360.0115481123003</v>
      </c>
      <c r="F60" s="3" t="s">
        <v>103</v>
      </c>
      <c r="G60" s="2" t="str">
        <f t="shared" si="10"/>
        <v>48490.431</v>
      </c>
      <c r="H60" s="7">
        <f t="shared" si="11"/>
        <v>4360</v>
      </c>
      <c r="I60" s="21" t="s">
        <v>366</v>
      </c>
      <c r="J60" s="22" t="s">
        <v>367</v>
      </c>
      <c r="K60" s="21">
        <v>4360</v>
      </c>
      <c r="L60" s="21" t="s">
        <v>119</v>
      </c>
      <c r="M60" s="22" t="s">
        <v>109</v>
      </c>
      <c r="N60" s="22"/>
      <c r="O60" s="23" t="s">
        <v>219</v>
      </c>
      <c r="P60" s="23" t="s">
        <v>362</v>
      </c>
    </row>
    <row r="61" spans="1:16" ht="12.75" customHeight="1" thickBot="1" x14ac:dyDescent="0.25">
      <c r="A61" s="7" t="str">
        <f t="shared" si="6"/>
        <v> BBS 98 </v>
      </c>
      <c r="B61" s="3" t="str">
        <f t="shared" si="7"/>
        <v>I</v>
      </c>
      <c r="C61" s="7">
        <f t="shared" si="8"/>
        <v>48497.455999999998</v>
      </c>
      <c r="D61" s="2" t="str">
        <f t="shared" si="9"/>
        <v>vis</v>
      </c>
      <c r="E61" s="20">
        <f>VLOOKUP(C61,'Active 1'!C$21:E$972,3,FALSE)</f>
        <v>4363.0073194903807</v>
      </c>
      <c r="F61" s="3" t="s">
        <v>103</v>
      </c>
      <c r="G61" s="2" t="str">
        <f t="shared" si="10"/>
        <v>48497.456</v>
      </c>
      <c r="H61" s="7">
        <f t="shared" si="11"/>
        <v>4363</v>
      </c>
      <c r="I61" s="21" t="s">
        <v>368</v>
      </c>
      <c r="J61" s="22" t="s">
        <v>369</v>
      </c>
      <c r="K61" s="21">
        <v>4363</v>
      </c>
      <c r="L61" s="21" t="s">
        <v>370</v>
      </c>
      <c r="M61" s="22" t="s">
        <v>109</v>
      </c>
      <c r="N61" s="22"/>
      <c r="O61" s="23" t="s">
        <v>219</v>
      </c>
      <c r="P61" s="23" t="s">
        <v>362</v>
      </c>
    </row>
    <row r="62" spans="1:16" ht="12.75" customHeight="1" thickBot="1" x14ac:dyDescent="0.25">
      <c r="A62" s="7" t="str">
        <f t="shared" si="6"/>
        <v> BBS 101 </v>
      </c>
      <c r="B62" s="3" t="str">
        <f t="shared" si="7"/>
        <v>I</v>
      </c>
      <c r="C62" s="7">
        <f t="shared" si="8"/>
        <v>48823.409</v>
      </c>
      <c r="D62" s="2" t="str">
        <f t="shared" si="9"/>
        <v>vis</v>
      </c>
      <c r="E62" s="20">
        <f>VLOOKUP(C62,'Active 1'!C$21:E$972,3,FALSE)</f>
        <v>4502.0081263230431</v>
      </c>
      <c r="F62" s="3" t="s">
        <v>103</v>
      </c>
      <c r="G62" s="2" t="str">
        <f t="shared" si="10"/>
        <v>48823.409</v>
      </c>
      <c r="H62" s="7">
        <f t="shared" si="11"/>
        <v>4502</v>
      </c>
      <c r="I62" s="21" t="s">
        <v>371</v>
      </c>
      <c r="J62" s="22" t="s">
        <v>372</v>
      </c>
      <c r="K62" s="21">
        <v>4502</v>
      </c>
      <c r="L62" s="21" t="s">
        <v>373</v>
      </c>
      <c r="M62" s="22" t="s">
        <v>109</v>
      </c>
      <c r="N62" s="22"/>
      <c r="O62" s="23" t="s">
        <v>219</v>
      </c>
      <c r="P62" s="23" t="s">
        <v>374</v>
      </c>
    </row>
    <row r="63" spans="1:16" ht="12.75" customHeight="1" thickBot="1" x14ac:dyDescent="0.25">
      <c r="A63" s="7" t="str">
        <f t="shared" si="6"/>
        <v> BBS 101 </v>
      </c>
      <c r="B63" s="3" t="str">
        <f t="shared" si="7"/>
        <v>I</v>
      </c>
      <c r="C63" s="7">
        <f t="shared" si="8"/>
        <v>48830.449000000001</v>
      </c>
      <c r="D63" s="2" t="str">
        <f t="shared" si="9"/>
        <v>vis</v>
      </c>
      <c r="E63" s="20">
        <f>VLOOKUP(C63,'Active 1'!C$21:E$972,3,FALSE)</f>
        <v>4505.0102943659886</v>
      </c>
      <c r="F63" s="3" t="s">
        <v>103</v>
      </c>
      <c r="G63" s="2" t="str">
        <f t="shared" si="10"/>
        <v>48830.449</v>
      </c>
      <c r="H63" s="7">
        <f t="shared" si="11"/>
        <v>4505</v>
      </c>
      <c r="I63" s="21" t="s">
        <v>375</v>
      </c>
      <c r="J63" s="22" t="s">
        <v>376</v>
      </c>
      <c r="K63" s="21">
        <v>4505</v>
      </c>
      <c r="L63" s="21" t="s">
        <v>377</v>
      </c>
      <c r="M63" s="22" t="s">
        <v>109</v>
      </c>
      <c r="N63" s="22"/>
      <c r="O63" s="23" t="s">
        <v>219</v>
      </c>
      <c r="P63" s="23" t="s">
        <v>374</v>
      </c>
    </row>
    <row r="64" spans="1:16" ht="12.75" customHeight="1" thickBot="1" x14ac:dyDescent="0.25">
      <c r="A64" s="7" t="str">
        <f t="shared" si="6"/>
        <v> BBS 102 </v>
      </c>
      <c r="B64" s="3" t="str">
        <f t="shared" si="7"/>
        <v>I</v>
      </c>
      <c r="C64" s="7">
        <f t="shared" si="8"/>
        <v>48837.482000000004</v>
      </c>
      <c r="D64" s="2" t="str">
        <f t="shared" si="9"/>
        <v>vis</v>
      </c>
      <c r="E64" s="20">
        <f>VLOOKUP(C64,'Active 1'!C$21:E$972,3,FALSE)</f>
        <v>4508.009477298664</v>
      </c>
      <c r="F64" s="3" t="s">
        <v>103</v>
      </c>
      <c r="G64" s="2" t="str">
        <f t="shared" si="10"/>
        <v>48837.482</v>
      </c>
      <c r="H64" s="7">
        <f t="shared" si="11"/>
        <v>4508</v>
      </c>
      <c r="I64" s="21" t="s">
        <v>378</v>
      </c>
      <c r="J64" s="22" t="s">
        <v>379</v>
      </c>
      <c r="K64" s="21">
        <v>4508</v>
      </c>
      <c r="L64" s="21" t="s">
        <v>161</v>
      </c>
      <c r="M64" s="22" t="s">
        <v>109</v>
      </c>
      <c r="N64" s="22"/>
      <c r="O64" s="23" t="s">
        <v>219</v>
      </c>
      <c r="P64" s="23" t="s">
        <v>380</v>
      </c>
    </row>
    <row r="65" spans="1:16" ht="12.75" customHeight="1" thickBot="1" x14ac:dyDescent="0.25">
      <c r="A65" s="7" t="str">
        <f t="shared" si="6"/>
        <v> BBS 103 </v>
      </c>
      <c r="B65" s="3" t="str">
        <f t="shared" si="7"/>
        <v>I</v>
      </c>
      <c r="C65" s="7">
        <f t="shared" si="8"/>
        <v>49076.661</v>
      </c>
      <c r="D65" s="2" t="str">
        <f t="shared" si="9"/>
        <v>vis</v>
      </c>
      <c r="E65" s="20">
        <f>VLOOKUP(C65,'Active 1'!C$21:E$972,3,FALSE)</f>
        <v>4610.0060043360854</v>
      </c>
      <c r="F65" s="3" t="s">
        <v>103</v>
      </c>
      <c r="G65" s="2" t="str">
        <f t="shared" si="10"/>
        <v>49076.661</v>
      </c>
      <c r="H65" s="7">
        <f t="shared" si="11"/>
        <v>4610</v>
      </c>
      <c r="I65" s="21" t="s">
        <v>381</v>
      </c>
      <c r="J65" s="22" t="s">
        <v>382</v>
      </c>
      <c r="K65" s="21">
        <v>4610</v>
      </c>
      <c r="L65" s="21" t="s">
        <v>383</v>
      </c>
      <c r="M65" s="22" t="s">
        <v>109</v>
      </c>
      <c r="N65" s="22"/>
      <c r="O65" s="23" t="s">
        <v>231</v>
      </c>
      <c r="P65" s="23" t="s">
        <v>384</v>
      </c>
    </row>
    <row r="66" spans="1:16" ht="12.75" customHeight="1" thickBot="1" x14ac:dyDescent="0.25">
      <c r="A66" s="7" t="str">
        <f t="shared" si="6"/>
        <v> BBS 104 </v>
      </c>
      <c r="B66" s="3" t="str">
        <f t="shared" si="7"/>
        <v>I</v>
      </c>
      <c r="C66" s="7">
        <f t="shared" si="8"/>
        <v>49163.442999999999</v>
      </c>
      <c r="D66" s="2" t="str">
        <f t="shared" si="9"/>
        <v>vis</v>
      </c>
      <c r="E66" s="20">
        <f>VLOOKUP(C66,'Active 1'!C$21:E$972,3,FALSE)</f>
        <v>4647.0136956859187</v>
      </c>
      <c r="F66" s="3" t="s">
        <v>103</v>
      </c>
      <c r="G66" s="2" t="str">
        <f t="shared" si="10"/>
        <v>49163.443</v>
      </c>
      <c r="H66" s="7">
        <f t="shared" si="11"/>
        <v>4647</v>
      </c>
      <c r="I66" s="21" t="s">
        <v>385</v>
      </c>
      <c r="J66" s="22" t="s">
        <v>386</v>
      </c>
      <c r="K66" s="21">
        <v>4647</v>
      </c>
      <c r="L66" s="21" t="s">
        <v>387</v>
      </c>
      <c r="M66" s="22" t="s">
        <v>109</v>
      </c>
      <c r="N66" s="22"/>
      <c r="O66" s="23" t="s">
        <v>219</v>
      </c>
      <c r="P66" s="23" t="s">
        <v>388</v>
      </c>
    </row>
    <row r="67" spans="1:16" ht="12.75" customHeight="1" thickBot="1" x14ac:dyDescent="0.25">
      <c r="A67" s="7" t="str">
        <f t="shared" si="6"/>
        <v> BBS 109 </v>
      </c>
      <c r="B67" s="3" t="str">
        <f t="shared" si="7"/>
        <v>I</v>
      </c>
      <c r="C67" s="7">
        <f t="shared" si="8"/>
        <v>49897.423999999999</v>
      </c>
      <c r="D67" s="2" t="str">
        <f t="shared" si="9"/>
        <v>vis</v>
      </c>
      <c r="E67" s="20">
        <f>VLOOKUP(C67,'Active 1'!C$21:E$972,3,FALSE)</f>
        <v>4960.0157272666793</v>
      </c>
      <c r="F67" s="3" t="s">
        <v>103</v>
      </c>
      <c r="G67" s="2" t="str">
        <f t="shared" si="10"/>
        <v>49897.424</v>
      </c>
      <c r="H67" s="7">
        <f t="shared" si="11"/>
        <v>4960</v>
      </c>
      <c r="I67" s="21" t="s">
        <v>389</v>
      </c>
      <c r="J67" s="22" t="s">
        <v>390</v>
      </c>
      <c r="K67" s="21">
        <v>4960</v>
      </c>
      <c r="L67" s="21" t="s">
        <v>391</v>
      </c>
      <c r="M67" s="22" t="s">
        <v>109</v>
      </c>
      <c r="N67" s="22"/>
      <c r="O67" s="23" t="s">
        <v>219</v>
      </c>
      <c r="P67" s="23" t="s">
        <v>392</v>
      </c>
    </row>
    <row r="68" spans="1:16" ht="12.75" customHeight="1" thickBot="1" x14ac:dyDescent="0.25">
      <c r="A68" s="7" t="str">
        <f t="shared" si="6"/>
        <v> BBS 109 </v>
      </c>
      <c r="B68" s="3" t="str">
        <f t="shared" si="7"/>
        <v>I</v>
      </c>
      <c r="C68" s="7">
        <f t="shared" si="8"/>
        <v>49918.519</v>
      </c>
      <c r="D68" s="2" t="str">
        <f t="shared" si="9"/>
        <v>vis</v>
      </c>
      <c r="E68" s="20">
        <f>VLOOKUP(C68,'Active 1'!C$21:E$972,3,FALSE)</f>
        <v>4969.0115702874064</v>
      </c>
      <c r="F68" s="3" t="s">
        <v>103</v>
      </c>
      <c r="G68" s="2" t="str">
        <f t="shared" si="10"/>
        <v>49918.519</v>
      </c>
      <c r="H68" s="7">
        <f t="shared" si="11"/>
        <v>4969</v>
      </c>
      <c r="I68" s="21" t="s">
        <v>393</v>
      </c>
      <c r="J68" s="22" t="s">
        <v>394</v>
      </c>
      <c r="K68" s="21">
        <v>4969</v>
      </c>
      <c r="L68" s="21" t="s">
        <v>119</v>
      </c>
      <c r="M68" s="22" t="s">
        <v>109</v>
      </c>
      <c r="N68" s="22"/>
      <c r="O68" s="23" t="s">
        <v>231</v>
      </c>
      <c r="P68" s="23" t="s">
        <v>392</v>
      </c>
    </row>
    <row r="69" spans="1:16" ht="12.75" customHeight="1" thickBot="1" x14ac:dyDescent="0.25">
      <c r="A69" s="7" t="str">
        <f t="shared" si="6"/>
        <v> BBS 113 </v>
      </c>
      <c r="B69" s="3" t="str">
        <f t="shared" si="7"/>
        <v>I</v>
      </c>
      <c r="C69" s="7">
        <f t="shared" si="8"/>
        <v>50312.487999999998</v>
      </c>
      <c r="D69" s="2" t="str">
        <f t="shared" si="9"/>
        <v>vis</v>
      </c>
      <c r="E69" s="20">
        <f>VLOOKUP(C69,'Active 1'!C$21:E$972,3,FALSE)</f>
        <v>5137.0174142804253</v>
      </c>
      <c r="F69" s="3" t="s">
        <v>103</v>
      </c>
      <c r="G69" s="2" t="str">
        <f t="shared" si="10"/>
        <v>50312.488</v>
      </c>
      <c r="H69" s="7">
        <f t="shared" si="11"/>
        <v>5137</v>
      </c>
      <c r="I69" s="21" t="s">
        <v>395</v>
      </c>
      <c r="J69" s="22" t="s">
        <v>396</v>
      </c>
      <c r="K69" s="21">
        <v>5137</v>
      </c>
      <c r="L69" s="21" t="s">
        <v>108</v>
      </c>
      <c r="M69" s="22" t="s">
        <v>109</v>
      </c>
      <c r="N69" s="22"/>
      <c r="O69" s="23" t="s">
        <v>219</v>
      </c>
      <c r="P69" s="23" t="s">
        <v>397</v>
      </c>
    </row>
    <row r="70" spans="1:16" ht="12.75" customHeight="1" thickBot="1" x14ac:dyDescent="0.25">
      <c r="A70" s="7" t="str">
        <f t="shared" si="6"/>
        <v> BBS 115 </v>
      </c>
      <c r="B70" s="3" t="str">
        <f t="shared" si="7"/>
        <v>I</v>
      </c>
      <c r="C70" s="7">
        <f t="shared" si="8"/>
        <v>50638.444000000003</v>
      </c>
      <c r="D70" s="2" t="str">
        <f t="shared" si="9"/>
        <v>vis</v>
      </c>
      <c r="E70" s="20">
        <f>VLOOKUP(C70,'Active 1'!C$21:E$972,3,FALSE)</f>
        <v>5276.019500446062</v>
      </c>
      <c r="F70" s="3" t="s">
        <v>103</v>
      </c>
      <c r="G70" s="2" t="str">
        <f t="shared" si="10"/>
        <v>50638.444</v>
      </c>
      <c r="H70" s="7">
        <f t="shared" si="11"/>
        <v>5276</v>
      </c>
      <c r="I70" s="21" t="s">
        <v>398</v>
      </c>
      <c r="J70" s="22" t="s">
        <v>399</v>
      </c>
      <c r="K70" s="21">
        <v>5276</v>
      </c>
      <c r="L70" s="21" t="s">
        <v>400</v>
      </c>
      <c r="M70" s="22" t="s">
        <v>109</v>
      </c>
      <c r="N70" s="22"/>
      <c r="O70" s="23" t="s">
        <v>219</v>
      </c>
      <c r="P70" s="23" t="s">
        <v>401</v>
      </c>
    </row>
    <row r="71" spans="1:16" ht="12.75" customHeight="1" thickBot="1" x14ac:dyDescent="0.25">
      <c r="A71" s="7" t="str">
        <f t="shared" si="6"/>
        <v> BBS 115 </v>
      </c>
      <c r="B71" s="3" t="str">
        <f t="shared" si="7"/>
        <v>I</v>
      </c>
      <c r="C71" s="7">
        <f t="shared" si="8"/>
        <v>50638.446000000004</v>
      </c>
      <c r="D71" s="2" t="str">
        <f t="shared" si="9"/>
        <v>vis</v>
      </c>
      <c r="E71" s="20">
        <f>VLOOKUP(C71,'Active 1'!C$21:E$972,3,FALSE)</f>
        <v>5276.0203533347112</v>
      </c>
      <c r="F71" s="3" t="s">
        <v>103</v>
      </c>
      <c r="G71" s="2" t="str">
        <f t="shared" si="10"/>
        <v>50638.446</v>
      </c>
      <c r="H71" s="7">
        <f t="shared" si="11"/>
        <v>5276</v>
      </c>
      <c r="I71" s="21" t="s">
        <v>402</v>
      </c>
      <c r="J71" s="22" t="s">
        <v>403</v>
      </c>
      <c r="K71" s="21">
        <v>5276</v>
      </c>
      <c r="L71" s="21" t="s">
        <v>404</v>
      </c>
      <c r="M71" s="22" t="s">
        <v>109</v>
      </c>
      <c r="N71" s="22"/>
      <c r="O71" s="23" t="s">
        <v>231</v>
      </c>
      <c r="P71" s="23" t="s">
        <v>401</v>
      </c>
    </row>
    <row r="72" spans="1:16" ht="12.75" customHeight="1" thickBot="1" x14ac:dyDescent="0.25">
      <c r="A72" s="7" t="str">
        <f t="shared" si="6"/>
        <v> BBS 115 </v>
      </c>
      <c r="B72" s="3" t="str">
        <f t="shared" si="7"/>
        <v>I</v>
      </c>
      <c r="C72" s="7">
        <f t="shared" si="8"/>
        <v>50692.373</v>
      </c>
      <c r="D72" s="2" t="str">
        <f t="shared" si="9"/>
        <v>vis</v>
      </c>
      <c r="E72" s="20">
        <f>VLOOKUP(C72,'Active 1'!C$21:E$972,3,FALSE)</f>
        <v>5299.0172164102596</v>
      </c>
      <c r="F72" s="3" t="s">
        <v>103</v>
      </c>
      <c r="G72" s="2" t="str">
        <f t="shared" si="10"/>
        <v>50692.373</v>
      </c>
      <c r="H72" s="7">
        <f t="shared" si="11"/>
        <v>5299</v>
      </c>
      <c r="I72" s="21" t="s">
        <v>405</v>
      </c>
      <c r="J72" s="22" t="s">
        <v>406</v>
      </c>
      <c r="K72" s="21">
        <v>5299</v>
      </c>
      <c r="L72" s="21" t="s">
        <v>407</v>
      </c>
      <c r="M72" s="22" t="s">
        <v>109</v>
      </c>
      <c r="N72" s="22"/>
      <c r="O72" s="23" t="s">
        <v>219</v>
      </c>
      <c r="P72" s="23" t="s">
        <v>401</v>
      </c>
    </row>
    <row r="73" spans="1:16" ht="12.75" customHeight="1" thickBot="1" x14ac:dyDescent="0.25">
      <c r="A73" s="7" t="str">
        <f t="shared" si="6"/>
        <v> BBS 116 </v>
      </c>
      <c r="B73" s="3" t="str">
        <f t="shared" si="7"/>
        <v>I</v>
      </c>
      <c r="C73" s="7">
        <f t="shared" si="8"/>
        <v>50699.42</v>
      </c>
      <c r="D73" s="2" t="str">
        <f t="shared" si="9"/>
        <v>vis</v>
      </c>
      <c r="E73" s="20">
        <f>VLOOKUP(C73,'Active 1'!C$21:E$972,3,FALSE)</f>
        <v>5302.0223695634741</v>
      </c>
      <c r="F73" s="3" t="s">
        <v>103</v>
      </c>
      <c r="G73" s="2" t="str">
        <f t="shared" si="10"/>
        <v>50699.420</v>
      </c>
      <c r="H73" s="7">
        <f t="shared" si="11"/>
        <v>5302</v>
      </c>
      <c r="I73" s="21" t="s">
        <v>408</v>
      </c>
      <c r="J73" s="22" t="s">
        <v>409</v>
      </c>
      <c r="K73" s="21">
        <v>5302</v>
      </c>
      <c r="L73" s="21" t="s">
        <v>410</v>
      </c>
      <c r="M73" s="22" t="s">
        <v>109</v>
      </c>
      <c r="N73" s="22"/>
      <c r="O73" s="23" t="s">
        <v>219</v>
      </c>
      <c r="P73" s="23" t="s">
        <v>411</v>
      </c>
    </row>
    <row r="74" spans="1:16" ht="12.75" customHeight="1" thickBot="1" x14ac:dyDescent="0.25">
      <c r="A74" s="7" t="str">
        <f t="shared" si="6"/>
        <v> BBS 130 </v>
      </c>
      <c r="B74" s="3" t="str">
        <f t="shared" si="7"/>
        <v>I</v>
      </c>
      <c r="C74" s="7">
        <f t="shared" si="8"/>
        <v>53140.544000000002</v>
      </c>
      <c r="D74" s="2" t="str">
        <f t="shared" si="9"/>
        <v>vis</v>
      </c>
      <c r="E74" s="20">
        <f>VLOOKUP(C74,'Active 1'!C$21:E$972,3,FALSE)</f>
        <v>6343.02584423183</v>
      </c>
      <c r="F74" s="3" t="s">
        <v>103</v>
      </c>
      <c r="G74" s="2" t="str">
        <f t="shared" si="10"/>
        <v>53140.544</v>
      </c>
      <c r="H74" s="7">
        <f t="shared" si="11"/>
        <v>6343</v>
      </c>
      <c r="I74" s="21" t="s">
        <v>416</v>
      </c>
      <c r="J74" s="22" t="s">
        <v>417</v>
      </c>
      <c r="K74" s="21">
        <v>6343</v>
      </c>
      <c r="L74" s="21" t="s">
        <v>418</v>
      </c>
      <c r="M74" s="22" t="s">
        <v>109</v>
      </c>
      <c r="N74" s="22"/>
      <c r="O74" s="23" t="s">
        <v>231</v>
      </c>
      <c r="P74" s="23" t="s">
        <v>419</v>
      </c>
    </row>
    <row r="75" spans="1:16" ht="12.75" customHeight="1" thickBot="1" x14ac:dyDescent="0.25">
      <c r="A75" s="7" t="str">
        <f t="shared" ref="A75:A106" si="12">P75</f>
        <v>OEJV 0003 </v>
      </c>
      <c r="B75" s="3" t="str">
        <f t="shared" ref="B75:B106" si="13">IF(H75=INT(H75),"I","II")</f>
        <v>I</v>
      </c>
      <c r="C75" s="7">
        <f t="shared" ref="C75:C106" si="14">1*G75</f>
        <v>53201.510999999999</v>
      </c>
      <c r="D75" s="2" t="str">
        <f t="shared" ref="D75:D106" si="15">VLOOKUP(F75,I$1:J$5,2,FALSE)</f>
        <v>vis</v>
      </c>
      <c r="E75" s="20">
        <f>VLOOKUP(C75,'Active 1'!C$21:E$972,3,FALSE)</f>
        <v>6369.0248753503238</v>
      </c>
      <c r="F75" s="3" t="s">
        <v>103</v>
      </c>
      <c r="G75" s="2" t="str">
        <f t="shared" ref="G75:G106" si="16">MID(I75,3,LEN(I75)-3)</f>
        <v>53201.511</v>
      </c>
      <c r="H75" s="7">
        <f t="shared" ref="H75:H106" si="17">1*K75</f>
        <v>6369</v>
      </c>
      <c r="I75" s="21" t="s">
        <v>420</v>
      </c>
      <c r="J75" s="22" t="s">
        <v>421</v>
      </c>
      <c r="K75" s="21">
        <v>6369</v>
      </c>
      <c r="L75" s="21" t="s">
        <v>122</v>
      </c>
      <c r="M75" s="22" t="s">
        <v>109</v>
      </c>
      <c r="N75" s="22"/>
      <c r="O75" s="23" t="s">
        <v>231</v>
      </c>
      <c r="P75" s="24" t="s">
        <v>422</v>
      </c>
    </row>
    <row r="76" spans="1:16" ht="12.75" customHeight="1" thickBot="1" x14ac:dyDescent="0.25">
      <c r="A76" s="7" t="str">
        <f t="shared" si="12"/>
        <v>BAVM 186 </v>
      </c>
      <c r="B76" s="3" t="str">
        <f t="shared" si="13"/>
        <v>I</v>
      </c>
      <c r="C76" s="7">
        <f t="shared" si="14"/>
        <v>54221.5864</v>
      </c>
      <c r="D76" s="2" t="str">
        <f t="shared" si="15"/>
        <v>vis</v>
      </c>
      <c r="E76" s="20">
        <f>VLOOKUP(C76,'Active 1'!C$21:E$972,3,FALSE)</f>
        <v>6804.0302400199234</v>
      </c>
      <c r="F76" s="3" t="s">
        <v>103</v>
      </c>
      <c r="G76" s="2" t="str">
        <f t="shared" si="16"/>
        <v>54221.5864</v>
      </c>
      <c r="H76" s="7">
        <f t="shared" si="17"/>
        <v>6804</v>
      </c>
      <c r="I76" s="21" t="s">
        <v>423</v>
      </c>
      <c r="J76" s="22" t="s">
        <v>424</v>
      </c>
      <c r="K76" s="21">
        <v>6804</v>
      </c>
      <c r="L76" s="21" t="s">
        <v>425</v>
      </c>
      <c r="M76" s="22" t="s">
        <v>426</v>
      </c>
      <c r="N76" s="22" t="s">
        <v>427</v>
      </c>
      <c r="O76" s="23" t="s">
        <v>428</v>
      </c>
      <c r="P76" s="24" t="s">
        <v>429</v>
      </c>
    </row>
    <row r="77" spans="1:16" ht="12.75" customHeight="1" thickBot="1" x14ac:dyDescent="0.25">
      <c r="A77" s="7" t="str">
        <f t="shared" si="12"/>
        <v>OEJV 0074 </v>
      </c>
      <c r="B77" s="3" t="str">
        <f t="shared" si="13"/>
        <v>II</v>
      </c>
      <c r="C77" s="7">
        <f t="shared" si="14"/>
        <v>54241.525820000003</v>
      </c>
      <c r="D77" s="2" t="str">
        <f t="shared" si="15"/>
        <v>vis</v>
      </c>
      <c r="E77" s="20">
        <f>VLOOKUP(C77,'Active 1'!C$21:E$972,3,FALSE)</f>
        <v>6812.5332925083976</v>
      </c>
      <c r="F77" s="3" t="s">
        <v>103</v>
      </c>
      <c r="G77" s="2" t="str">
        <f t="shared" si="16"/>
        <v>54241.52582</v>
      </c>
      <c r="H77" s="7">
        <f t="shared" si="17"/>
        <v>6812.5</v>
      </c>
      <c r="I77" s="21" t="s">
        <v>430</v>
      </c>
      <c r="J77" s="22" t="s">
        <v>431</v>
      </c>
      <c r="K77" s="21">
        <v>6812.5</v>
      </c>
      <c r="L77" s="21" t="s">
        <v>432</v>
      </c>
      <c r="M77" s="22" t="s">
        <v>426</v>
      </c>
      <c r="N77" s="22" t="s">
        <v>433</v>
      </c>
      <c r="O77" s="23" t="s">
        <v>434</v>
      </c>
      <c r="P77" s="24" t="s">
        <v>435</v>
      </c>
    </row>
    <row r="78" spans="1:16" ht="12.75" customHeight="1" thickBot="1" x14ac:dyDescent="0.25">
      <c r="A78" s="7" t="str">
        <f t="shared" si="12"/>
        <v>IBVS 5893 </v>
      </c>
      <c r="B78" s="3" t="str">
        <f t="shared" si="13"/>
        <v>I</v>
      </c>
      <c r="C78" s="7">
        <f t="shared" si="14"/>
        <v>54261.451399999998</v>
      </c>
      <c r="D78" s="2" t="str">
        <f t="shared" si="15"/>
        <v>vis</v>
      </c>
      <c r="E78" s="20">
        <f>VLOOKUP(C78,'Active 1'!C$21:E$972,3,FALSE)</f>
        <v>6821.0304430074211</v>
      </c>
      <c r="F78" s="3" t="s">
        <v>103</v>
      </c>
      <c r="G78" s="2" t="str">
        <f t="shared" si="16"/>
        <v>54261.4514</v>
      </c>
      <c r="H78" s="7">
        <f t="shared" si="17"/>
        <v>6821</v>
      </c>
      <c r="I78" s="21" t="s">
        <v>436</v>
      </c>
      <c r="J78" s="22" t="s">
        <v>437</v>
      </c>
      <c r="K78" s="21">
        <v>6821</v>
      </c>
      <c r="L78" s="21" t="s">
        <v>438</v>
      </c>
      <c r="M78" s="22" t="s">
        <v>426</v>
      </c>
      <c r="N78" s="22" t="s">
        <v>103</v>
      </c>
      <c r="O78" s="23" t="s">
        <v>439</v>
      </c>
      <c r="P78" s="24" t="s">
        <v>440</v>
      </c>
    </row>
    <row r="79" spans="1:16" ht="12.75" customHeight="1" thickBot="1" x14ac:dyDescent="0.25">
      <c r="A79" s="7" t="str">
        <f t="shared" si="12"/>
        <v>BAVM 186 </v>
      </c>
      <c r="B79" s="3" t="str">
        <f t="shared" si="13"/>
        <v>I</v>
      </c>
      <c r="C79" s="7">
        <f t="shared" si="14"/>
        <v>54282.5576</v>
      </c>
      <c r="D79" s="2" t="str">
        <f t="shared" si="15"/>
        <v>vis</v>
      </c>
      <c r="E79" s="20">
        <f>VLOOKUP(C79,'Active 1'!C$21:E$972,3,FALSE)</f>
        <v>6830.0310622045808</v>
      </c>
      <c r="F79" s="3" t="s">
        <v>103</v>
      </c>
      <c r="G79" s="2" t="str">
        <f t="shared" si="16"/>
        <v>54282.5576</v>
      </c>
      <c r="H79" s="7">
        <f t="shared" si="17"/>
        <v>6830</v>
      </c>
      <c r="I79" s="21" t="s">
        <v>441</v>
      </c>
      <c r="J79" s="22" t="s">
        <v>442</v>
      </c>
      <c r="K79" s="21">
        <v>6830</v>
      </c>
      <c r="L79" s="21" t="s">
        <v>443</v>
      </c>
      <c r="M79" s="22" t="s">
        <v>426</v>
      </c>
      <c r="N79" s="22" t="s">
        <v>444</v>
      </c>
      <c r="O79" s="23" t="s">
        <v>445</v>
      </c>
      <c r="P79" s="24" t="s">
        <v>429</v>
      </c>
    </row>
    <row r="80" spans="1:16" ht="12.75" customHeight="1" thickBot="1" x14ac:dyDescent="0.25">
      <c r="A80" s="7" t="str">
        <f t="shared" si="12"/>
        <v>BAVM 215 </v>
      </c>
      <c r="B80" s="3" t="str">
        <f t="shared" si="13"/>
        <v>I</v>
      </c>
      <c r="C80" s="7">
        <f t="shared" si="14"/>
        <v>55389.389000000003</v>
      </c>
      <c r="D80" s="2" t="str">
        <f t="shared" si="15"/>
        <v>vis</v>
      </c>
      <c r="E80" s="20">
        <f>VLOOKUP(C80,'Active 1'!C$21:E$972,3,FALSE)</f>
        <v>7302.0330306715832</v>
      </c>
      <c r="F80" s="3" t="s">
        <v>103</v>
      </c>
      <c r="G80" s="2" t="str">
        <f t="shared" si="16"/>
        <v>55389.3890</v>
      </c>
      <c r="H80" s="7">
        <f t="shared" si="17"/>
        <v>7302</v>
      </c>
      <c r="I80" s="21" t="s">
        <v>446</v>
      </c>
      <c r="J80" s="22" t="s">
        <v>447</v>
      </c>
      <c r="K80" s="21" t="s">
        <v>448</v>
      </c>
      <c r="L80" s="21" t="s">
        <v>449</v>
      </c>
      <c r="M80" s="22" t="s">
        <v>426</v>
      </c>
      <c r="N80" s="22" t="s">
        <v>444</v>
      </c>
      <c r="O80" s="23" t="s">
        <v>445</v>
      </c>
      <c r="P80" s="24" t="s">
        <v>450</v>
      </c>
    </row>
    <row r="81" spans="1:16" ht="12.75" customHeight="1" thickBot="1" x14ac:dyDescent="0.25">
      <c r="A81" s="7" t="str">
        <f t="shared" si="12"/>
        <v>BAVM 215 </v>
      </c>
      <c r="B81" s="3" t="str">
        <f t="shared" si="13"/>
        <v>I</v>
      </c>
      <c r="C81" s="7">
        <f t="shared" si="14"/>
        <v>55396.423799999997</v>
      </c>
      <c r="D81" s="2" t="str">
        <f t="shared" si="15"/>
        <v>vis</v>
      </c>
      <c r="E81" s="20">
        <f>VLOOKUP(C81,'Active 1'!C$21:E$972,3,FALSE)</f>
        <v>7305.0329812040391</v>
      </c>
      <c r="F81" s="3" t="s">
        <v>103</v>
      </c>
      <c r="G81" s="2" t="str">
        <f t="shared" si="16"/>
        <v>55396.4238</v>
      </c>
      <c r="H81" s="7">
        <f t="shared" si="17"/>
        <v>7305</v>
      </c>
      <c r="I81" s="21" t="s">
        <v>451</v>
      </c>
      <c r="J81" s="22" t="s">
        <v>452</v>
      </c>
      <c r="K81" s="21" t="s">
        <v>453</v>
      </c>
      <c r="L81" s="21" t="s">
        <v>454</v>
      </c>
      <c r="M81" s="22" t="s">
        <v>426</v>
      </c>
      <c r="N81" s="22" t="s">
        <v>444</v>
      </c>
      <c r="O81" s="23" t="s">
        <v>445</v>
      </c>
      <c r="P81" s="24" t="s">
        <v>450</v>
      </c>
    </row>
    <row r="82" spans="1:16" ht="12.75" customHeight="1" thickBot="1" x14ac:dyDescent="0.25">
      <c r="A82" s="7" t="str">
        <f t="shared" si="12"/>
        <v>IBVS 5992 </v>
      </c>
      <c r="B82" s="3" t="str">
        <f t="shared" si="13"/>
        <v>I</v>
      </c>
      <c r="C82" s="7">
        <f t="shared" si="14"/>
        <v>55738.789299999997</v>
      </c>
      <c r="D82" s="2" t="str">
        <f t="shared" si="15"/>
        <v>vis</v>
      </c>
      <c r="E82" s="20">
        <f>VLOOKUP(C82,'Active 1'!C$21:E$972,3,FALSE)</f>
        <v>7451.0328055089767</v>
      </c>
      <c r="F82" s="3" t="s">
        <v>103</v>
      </c>
      <c r="G82" s="2" t="str">
        <f t="shared" si="16"/>
        <v>55738.7893</v>
      </c>
      <c r="H82" s="7">
        <f t="shared" si="17"/>
        <v>7451</v>
      </c>
      <c r="I82" s="21" t="s">
        <v>455</v>
      </c>
      <c r="J82" s="22" t="s">
        <v>456</v>
      </c>
      <c r="K82" s="21" t="s">
        <v>457</v>
      </c>
      <c r="L82" s="21" t="s">
        <v>458</v>
      </c>
      <c r="M82" s="22" t="s">
        <v>426</v>
      </c>
      <c r="N82" s="22" t="s">
        <v>103</v>
      </c>
      <c r="O82" s="23" t="s">
        <v>459</v>
      </c>
      <c r="P82" s="24" t="s">
        <v>460</v>
      </c>
    </row>
    <row r="83" spans="1:16" ht="12.75" customHeight="1" thickBot="1" x14ac:dyDescent="0.25">
      <c r="A83" s="7" t="str">
        <f t="shared" si="12"/>
        <v> AA 14.228 </v>
      </c>
      <c r="B83" s="3" t="str">
        <f t="shared" si="13"/>
        <v>I</v>
      </c>
      <c r="C83" s="7">
        <f t="shared" si="14"/>
        <v>28056.359</v>
      </c>
      <c r="D83" s="2" t="str">
        <f t="shared" si="15"/>
        <v>vis</v>
      </c>
      <c r="E83" s="20">
        <f>VLOOKUP(C83,'Active 1'!C$21:E$972,3,FALSE)</f>
        <v>-4353.9824782556043</v>
      </c>
      <c r="F83" s="3" t="s">
        <v>103</v>
      </c>
      <c r="G83" s="2" t="str">
        <f t="shared" si="16"/>
        <v>28056.359</v>
      </c>
      <c r="H83" s="7">
        <f t="shared" si="17"/>
        <v>-4354</v>
      </c>
      <c r="I83" s="21" t="s">
        <v>106</v>
      </c>
      <c r="J83" s="22" t="s">
        <v>107</v>
      </c>
      <c r="K83" s="21">
        <v>-4354</v>
      </c>
      <c r="L83" s="21" t="s">
        <v>108</v>
      </c>
      <c r="M83" s="22" t="s">
        <v>109</v>
      </c>
      <c r="N83" s="22"/>
      <c r="O83" s="23" t="s">
        <v>110</v>
      </c>
      <c r="P83" s="23" t="s">
        <v>111</v>
      </c>
    </row>
    <row r="84" spans="1:16" ht="12.75" customHeight="1" thickBot="1" x14ac:dyDescent="0.25">
      <c r="A84" s="7" t="str">
        <f t="shared" si="12"/>
        <v> AA 14.228 </v>
      </c>
      <c r="B84" s="3" t="str">
        <f t="shared" si="13"/>
        <v>I</v>
      </c>
      <c r="C84" s="7">
        <f t="shared" si="14"/>
        <v>28361.206999999999</v>
      </c>
      <c r="D84" s="2" t="str">
        <f t="shared" si="15"/>
        <v>vis</v>
      </c>
      <c r="E84" s="20">
        <f>VLOOKUP(C84,'Active 1'!C$21:E$972,3,FALSE)</f>
        <v>-4223.9817788869132</v>
      </c>
      <c r="F84" s="3" t="s">
        <v>103</v>
      </c>
      <c r="G84" s="2" t="str">
        <f t="shared" si="16"/>
        <v>28361.207</v>
      </c>
      <c r="H84" s="7">
        <f t="shared" si="17"/>
        <v>-4224</v>
      </c>
      <c r="I84" s="21" t="s">
        <v>112</v>
      </c>
      <c r="J84" s="22" t="s">
        <v>113</v>
      </c>
      <c r="K84" s="21">
        <v>-4224</v>
      </c>
      <c r="L84" s="21" t="s">
        <v>114</v>
      </c>
      <c r="M84" s="22" t="s">
        <v>109</v>
      </c>
      <c r="N84" s="22"/>
      <c r="O84" s="23" t="s">
        <v>110</v>
      </c>
      <c r="P84" s="23" t="s">
        <v>111</v>
      </c>
    </row>
    <row r="85" spans="1:16" ht="12.75" customHeight="1" thickBot="1" x14ac:dyDescent="0.25">
      <c r="A85" s="7" t="str">
        <f t="shared" si="12"/>
        <v> AA 14.228 </v>
      </c>
      <c r="B85" s="3" t="str">
        <f t="shared" si="13"/>
        <v>I</v>
      </c>
      <c r="C85" s="7">
        <f t="shared" si="14"/>
        <v>28363.552</v>
      </c>
      <c r="D85" s="2" t="str">
        <f t="shared" si="15"/>
        <v>vis</v>
      </c>
      <c r="E85" s="20">
        <f>VLOOKUP(C85,'Active 1'!C$21:E$972,3,FALSE)</f>
        <v>-4222.9817669464719</v>
      </c>
      <c r="F85" s="3" t="s">
        <v>103</v>
      </c>
      <c r="G85" s="2" t="str">
        <f t="shared" si="16"/>
        <v>28363.552</v>
      </c>
      <c r="H85" s="7">
        <f t="shared" si="17"/>
        <v>-4223</v>
      </c>
      <c r="I85" s="21" t="s">
        <v>115</v>
      </c>
      <c r="J85" s="22" t="s">
        <v>116</v>
      </c>
      <c r="K85" s="21">
        <v>-4223</v>
      </c>
      <c r="L85" s="21" t="s">
        <v>114</v>
      </c>
      <c r="M85" s="22" t="s">
        <v>109</v>
      </c>
      <c r="N85" s="22"/>
      <c r="O85" s="23" t="s">
        <v>110</v>
      </c>
      <c r="P85" s="23" t="s">
        <v>111</v>
      </c>
    </row>
    <row r="86" spans="1:16" ht="12.75" customHeight="1" thickBot="1" x14ac:dyDescent="0.25">
      <c r="A86" s="7" t="str">
        <f t="shared" si="12"/>
        <v> AA 14.228 </v>
      </c>
      <c r="B86" s="3" t="str">
        <f t="shared" si="13"/>
        <v>I</v>
      </c>
      <c r="C86" s="7">
        <f t="shared" si="14"/>
        <v>28368.225999999999</v>
      </c>
      <c r="D86" s="2" t="str">
        <f t="shared" si="15"/>
        <v>vis</v>
      </c>
      <c r="E86" s="20">
        <f>VLOOKUP(C86,'Active 1'!C$21:E$972,3,FALSE)</f>
        <v>-4220.9885661747785</v>
      </c>
      <c r="F86" s="3" t="s">
        <v>103</v>
      </c>
      <c r="G86" s="2" t="str">
        <f t="shared" si="16"/>
        <v>28368.226</v>
      </c>
      <c r="H86" s="7">
        <f t="shared" si="17"/>
        <v>-4221</v>
      </c>
      <c r="I86" s="21" t="s">
        <v>117</v>
      </c>
      <c r="J86" s="22" t="s">
        <v>118</v>
      </c>
      <c r="K86" s="21">
        <v>-4221</v>
      </c>
      <c r="L86" s="21" t="s">
        <v>119</v>
      </c>
      <c r="M86" s="22" t="s">
        <v>109</v>
      </c>
      <c r="N86" s="22"/>
      <c r="O86" s="23" t="s">
        <v>110</v>
      </c>
      <c r="P86" s="23" t="s">
        <v>111</v>
      </c>
    </row>
    <row r="87" spans="1:16" ht="12.75" customHeight="1" thickBot="1" x14ac:dyDescent="0.25">
      <c r="A87" s="7" t="str">
        <f t="shared" si="12"/>
        <v> AA 14.228 </v>
      </c>
      <c r="B87" s="3" t="str">
        <f t="shared" si="13"/>
        <v>I</v>
      </c>
      <c r="C87" s="7">
        <f t="shared" si="14"/>
        <v>28370.601999999999</v>
      </c>
      <c r="D87" s="2" t="str">
        <f t="shared" si="15"/>
        <v>vis</v>
      </c>
      <c r="E87" s="20">
        <f>VLOOKUP(C87,'Active 1'!C$21:E$972,3,FALSE)</f>
        <v>-4219.975334460285</v>
      </c>
      <c r="F87" s="3" t="s">
        <v>103</v>
      </c>
      <c r="G87" s="2" t="str">
        <f t="shared" si="16"/>
        <v>28370.602</v>
      </c>
      <c r="H87" s="7">
        <f t="shared" si="17"/>
        <v>-4220</v>
      </c>
      <c r="I87" s="21" t="s">
        <v>120</v>
      </c>
      <c r="J87" s="22" t="s">
        <v>121</v>
      </c>
      <c r="K87" s="21">
        <v>-4220</v>
      </c>
      <c r="L87" s="21" t="s">
        <v>122</v>
      </c>
      <c r="M87" s="22" t="s">
        <v>109</v>
      </c>
      <c r="N87" s="22"/>
      <c r="O87" s="23" t="s">
        <v>110</v>
      </c>
      <c r="P87" s="23" t="s">
        <v>111</v>
      </c>
    </row>
    <row r="88" spans="1:16" ht="12.75" customHeight="1" thickBot="1" x14ac:dyDescent="0.25">
      <c r="A88" s="7" t="str">
        <f t="shared" si="12"/>
        <v> AA 14.228 </v>
      </c>
      <c r="B88" s="3" t="str">
        <f t="shared" si="13"/>
        <v>I</v>
      </c>
      <c r="C88" s="7">
        <f t="shared" si="14"/>
        <v>28375.276000000002</v>
      </c>
      <c r="D88" s="2" t="str">
        <f t="shared" si="15"/>
        <v>vis</v>
      </c>
      <c r="E88" s="20">
        <f>VLOOKUP(C88,'Active 1'!C$21:E$972,3,FALSE)</f>
        <v>-4217.9821336885898</v>
      </c>
      <c r="F88" s="3" t="s">
        <v>103</v>
      </c>
      <c r="G88" s="2" t="str">
        <f t="shared" si="16"/>
        <v>28375.276</v>
      </c>
      <c r="H88" s="7">
        <f t="shared" si="17"/>
        <v>-4218</v>
      </c>
      <c r="I88" s="21" t="s">
        <v>123</v>
      </c>
      <c r="J88" s="22" t="s">
        <v>124</v>
      </c>
      <c r="K88" s="21">
        <v>-4218</v>
      </c>
      <c r="L88" s="21" t="s">
        <v>125</v>
      </c>
      <c r="M88" s="22" t="s">
        <v>109</v>
      </c>
      <c r="N88" s="22"/>
      <c r="O88" s="23" t="s">
        <v>110</v>
      </c>
      <c r="P88" s="23" t="s">
        <v>111</v>
      </c>
    </row>
    <row r="89" spans="1:16" ht="12.75" customHeight="1" thickBot="1" x14ac:dyDescent="0.25">
      <c r="A89" s="7" t="str">
        <f t="shared" si="12"/>
        <v> AA 14.228 </v>
      </c>
      <c r="B89" s="3" t="str">
        <f t="shared" si="13"/>
        <v>I</v>
      </c>
      <c r="C89" s="7">
        <f t="shared" si="14"/>
        <v>28377.633999999998</v>
      </c>
      <c r="D89" s="2" t="str">
        <f t="shared" si="15"/>
        <v>vis</v>
      </c>
      <c r="E89" s="20">
        <f>VLOOKUP(C89,'Active 1'!C$21:E$972,3,FALSE)</f>
        <v>-4216.9765779719346</v>
      </c>
      <c r="F89" s="3" t="s">
        <v>103</v>
      </c>
      <c r="G89" s="2" t="str">
        <f t="shared" si="16"/>
        <v>28377.634</v>
      </c>
      <c r="H89" s="7">
        <f t="shared" si="17"/>
        <v>-4217</v>
      </c>
      <c r="I89" s="21" t="s">
        <v>126</v>
      </c>
      <c r="J89" s="22" t="s">
        <v>127</v>
      </c>
      <c r="K89" s="21">
        <v>-4217</v>
      </c>
      <c r="L89" s="21" t="s">
        <v>128</v>
      </c>
      <c r="M89" s="22" t="s">
        <v>109</v>
      </c>
      <c r="N89" s="22"/>
      <c r="O89" s="23" t="s">
        <v>110</v>
      </c>
      <c r="P89" s="23" t="s">
        <v>111</v>
      </c>
    </row>
    <row r="90" spans="1:16" ht="12.75" customHeight="1" thickBot="1" x14ac:dyDescent="0.25">
      <c r="A90" s="7" t="str">
        <f t="shared" si="12"/>
        <v> AA 14.228 </v>
      </c>
      <c r="B90" s="3" t="str">
        <f t="shared" si="13"/>
        <v>I</v>
      </c>
      <c r="C90" s="7">
        <f t="shared" si="14"/>
        <v>28389.34</v>
      </c>
      <c r="D90" s="2" t="str">
        <f t="shared" si="15"/>
        <v>vis</v>
      </c>
      <c r="E90" s="20">
        <f>VLOOKUP(C90,'Active 1'!C$21:E$972,3,FALSE)</f>
        <v>-4211.9846207118899</v>
      </c>
      <c r="F90" s="3" t="s">
        <v>103</v>
      </c>
      <c r="G90" s="2" t="str">
        <f t="shared" si="16"/>
        <v>28389.340</v>
      </c>
      <c r="H90" s="7">
        <f t="shared" si="17"/>
        <v>-4212</v>
      </c>
      <c r="I90" s="21" t="s">
        <v>129</v>
      </c>
      <c r="J90" s="22" t="s">
        <v>130</v>
      </c>
      <c r="K90" s="21">
        <v>-4212</v>
      </c>
      <c r="L90" s="21" t="s">
        <v>131</v>
      </c>
      <c r="M90" s="22" t="s">
        <v>109</v>
      </c>
      <c r="N90" s="22"/>
      <c r="O90" s="23" t="s">
        <v>110</v>
      </c>
      <c r="P90" s="23" t="s">
        <v>111</v>
      </c>
    </row>
    <row r="91" spans="1:16" ht="12.75" customHeight="1" thickBot="1" x14ac:dyDescent="0.25">
      <c r="A91" s="7" t="str">
        <f t="shared" si="12"/>
        <v> AA 14.228 </v>
      </c>
      <c r="B91" s="3" t="str">
        <f t="shared" si="13"/>
        <v>I</v>
      </c>
      <c r="C91" s="7">
        <f t="shared" si="14"/>
        <v>28668.401000000002</v>
      </c>
      <c r="D91" s="2" t="str">
        <f t="shared" si="15"/>
        <v>vis</v>
      </c>
      <c r="E91" s="20">
        <f>VLOOKUP(C91,'Active 1'!C$21:E$972,3,FALSE)</f>
        <v>-4092.9806411334548</v>
      </c>
      <c r="F91" s="3" t="s">
        <v>103</v>
      </c>
      <c r="G91" s="2" t="str">
        <f t="shared" si="16"/>
        <v>28668.401</v>
      </c>
      <c r="H91" s="7">
        <f t="shared" si="17"/>
        <v>-4093</v>
      </c>
      <c r="I91" s="21" t="s">
        <v>132</v>
      </c>
      <c r="J91" s="22" t="s">
        <v>133</v>
      </c>
      <c r="K91" s="21">
        <v>-4093</v>
      </c>
      <c r="L91" s="21" t="s">
        <v>134</v>
      </c>
      <c r="M91" s="22" t="s">
        <v>109</v>
      </c>
      <c r="N91" s="22"/>
      <c r="O91" s="23" t="s">
        <v>110</v>
      </c>
      <c r="P91" s="23" t="s">
        <v>111</v>
      </c>
    </row>
    <row r="92" spans="1:16" ht="12.75" customHeight="1" thickBot="1" x14ac:dyDescent="0.25">
      <c r="A92" s="7" t="str">
        <f t="shared" si="12"/>
        <v> AA 14.228 </v>
      </c>
      <c r="B92" s="3" t="str">
        <f t="shared" si="13"/>
        <v>I</v>
      </c>
      <c r="C92" s="7">
        <f t="shared" si="14"/>
        <v>28696.527999999998</v>
      </c>
      <c r="D92" s="2" t="str">
        <f t="shared" si="15"/>
        <v>vis</v>
      </c>
      <c r="E92" s="20">
        <f>VLOOKUP(C92,'Active 1'!C$21:E$972,3,FALSE)</f>
        <v>-4080.9860416243791</v>
      </c>
      <c r="F92" s="3" t="s">
        <v>103</v>
      </c>
      <c r="G92" s="2" t="str">
        <f t="shared" si="16"/>
        <v>28696.528</v>
      </c>
      <c r="H92" s="7">
        <f t="shared" si="17"/>
        <v>-4081</v>
      </c>
      <c r="I92" s="21" t="s">
        <v>135</v>
      </c>
      <c r="J92" s="22" t="s">
        <v>136</v>
      </c>
      <c r="K92" s="21">
        <v>-4081</v>
      </c>
      <c r="L92" s="21" t="s">
        <v>137</v>
      </c>
      <c r="M92" s="22" t="s">
        <v>109</v>
      </c>
      <c r="N92" s="22"/>
      <c r="O92" s="23" t="s">
        <v>110</v>
      </c>
      <c r="P92" s="23" t="s">
        <v>111</v>
      </c>
    </row>
    <row r="93" spans="1:16" ht="12.75" customHeight="1" thickBot="1" x14ac:dyDescent="0.25">
      <c r="A93" s="7" t="str">
        <f t="shared" si="12"/>
        <v> AA 14.228 </v>
      </c>
      <c r="B93" s="3" t="str">
        <f t="shared" si="13"/>
        <v>I</v>
      </c>
      <c r="C93" s="7">
        <f t="shared" si="14"/>
        <v>28804.407999999999</v>
      </c>
      <c r="D93" s="2" t="str">
        <f t="shared" si="15"/>
        <v>vis</v>
      </c>
      <c r="E93" s="20">
        <f>VLOOKUP(C93,'Active 1'!C$21:E$972,3,FALSE)</f>
        <v>-4034.9812279208459</v>
      </c>
      <c r="F93" s="3" t="s">
        <v>103</v>
      </c>
      <c r="G93" s="2" t="str">
        <f t="shared" si="16"/>
        <v>28804.408</v>
      </c>
      <c r="H93" s="7">
        <f t="shared" si="17"/>
        <v>-4035</v>
      </c>
      <c r="I93" s="21" t="s">
        <v>138</v>
      </c>
      <c r="J93" s="22" t="s">
        <v>139</v>
      </c>
      <c r="K93" s="21">
        <v>-4035</v>
      </c>
      <c r="L93" s="21" t="s">
        <v>140</v>
      </c>
      <c r="M93" s="22" t="s">
        <v>109</v>
      </c>
      <c r="N93" s="22"/>
      <c r="O93" s="23" t="s">
        <v>110</v>
      </c>
      <c r="P93" s="23" t="s">
        <v>111</v>
      </c>
    </row>
    <row r="94" spans="1:16" ht="12.75" customHeight="1" thickBot="1" x14ac:dyDescent="0.25">
      <c r="A94" s="7" t="str">
        <f t="shared" si="12"/>
        <v> AA 14.228 </v>
      </c>
      <c r="B94" s="3" t="str">
        <f t="shared" si="13"/>
        <v>I</v>
      </c>
      <c r="C94" s="7">
        <f t="shared" si="14"/>
        <v>28811.45</v>
      </c>
      <c r="D94" s="2" t="str">
        <f t="shared" si="15"/>
        <v>vis</v>
      </c>
      <c r="E94" s="20">
        <f>VLOOKUP(C94,'Active 1'!C$21:E$972,3,FALSE)</f>
        <v>-4031.9782069892522</v>
      </c>
      <c r="F94" s="3" t="s">
        <v>103</v>
      </c>
      <c r="G94" s="2" t="str">
        <f t="shared" si="16"/>
        <v>28811.450</v>
      </c>
      <c r="H94" s="7">
        <f t="shared" si="17"/>
        <v>-4032</v>
      </c>
      <c r="I94" s="21" t="s">
        <v>141</v>
      </c>
      <c r="J94" s="22" t="s">
        <v>142</v>
      </c>
      <c r="K94" s="21">
        <v>-4032</v>
      </c>
      <c r="L94" s="21" t="s">
        <v>143</v>
      </c>
      <c r="M94" s="22" t="s">
        <v>109</v>
      </c>
      <c r="N94" s="22"/>
      <c r="O94" s="23" t="s">
        <v>110</v>
      </c>
      <c r="P94" s="23" t="s">
        <v>111</v>
      </c>
    </row>
    <row r="95" spans="1:16" ht="12.75" customHeight="1" thickBot="1" x14ac:dyDescent="0.25">
      <c r="A95" s="7" t="str">
        <f t="shared" si="12"/>
        <v> AA 14.228 </v>
      </c>
      <c r="B95" s="3" t="str">
        <f t="shared" si="13"/>
        <v>I</v>
      </c>
      <c r="C95" s="7">
        <f t="shared" si="14"/>
        <v>28830.208999999999</v>
      </c>
      <c r="D95" s="2" t="str">
        <f t="shared" si="15"/>
        <v>vis</v>
      </c>
      <c r="E95" s="20">
        <f>VLOOKUP(C95,'Active 1'!C$21:E$972,3,FALSE)</f>
        <v>-4023.9785379100485</v>
      </c>
      <c r="F95" s="3" t="s">
        <v>103</v>
      </c>
      <c r="G95" s="2" t="str">
        <f t="shared" si="16"/>
        <v>28830.209</v>
      </c>
      <c r="H95" s="7">
        <f t="shared" si="17"/>
        <v>-4024</v>
      </c>
      <c r="I95" s="21" t="s">
        <v>144</v>
      </c>
      <c r="J95" s="22" t="s">
        <v>145</v>
      </c>
      <c r="K95" s="21">
        <v>-4024</v>
      </c>
      <c r="L95" s="21" t="s">
        <v>146</v>
      </c>
      <c r="M95" s="22" t="s">
        <v>109</v>
      </c>
      <c r="N95" s="22"/>
      <c r="O95" s="23" t="s">
        <v>110</v>
      </c>
      <c r="P95" s="23" t="s">
        <v>111</v>
      </c>
    </row>
    <row r="96" spans="1:16" ht="12.75" customHeight="1" thickBot="1" x14ac:dyDescent="0.25">
      <c r="A96" s="7" t="str">
        <f t="shared" si="12"/>
        <v> AA 14.228 </v>
      </c>
      <c r="B96" s="3" t="str">
        <f t="shared" si="13"/>
        <v>I</v>
      </c>
      <c r="C96" s="7">
        <f t="shared" si="14"/>
        <v>28851.300999999999</v>
      </c>
      <c r="D96" s="2" t="str">
        <f t="shared" si="15"/>
        <v>vis</v>
      </c>
      <c r="E96" s="20">
        <f>VLOOKUP(C96,'Active 1'!C$21:E$972,3,FALSE)</f>
        <v>-4014.9839742222944</v>
      </c>
      <c r="F96" s="3" t="s">
        <v>103</v>
      </c>
      <c r="G96" s="2" t="str">
        <f t="shared" si="16"/>
        <v>28851.301</v>
      </c>
      <c r="H96" s="7">
        <f t="shared" si="17"/>
        <v>-4015</v>
      </c>
      <c r="I96" s="21" t="s">
        <v>147</v>
      </c>
      <c r="J96" s="22" t="s">
        <v>148</v>
      </c>
      <c r="K96" s="21">
        <v>-4015</v>
      </c>
      <c r="L96" s="21" t="s">
        <v>149</v>
      </c>
      <c r="M96" s="22" t="s">
        <v>109</v>
      </c>
      <c r="N96" s="22"/>
      <c r="O96" s="23" t="s">
        <v>110</v>
      </c>
      <c r="P96" s="23" t="s">
        <v>111</v>
      </c>
    </row>
    <row r="97" spans="1:16" ht="12.75" customHeight="1" thickBot="1" x14ac:dyDescent="0.25">
      <c r="A97" s="7" t="str">
        <f t="shared" si="12"/>
        <v> AA 14.228 </v>
      </c>
      <c r="B97" s="3" t="str">
        <f t="shared" si="13"/>
        <v>I</v>
      </c>
      <c r="C97" s="7">
        <f t="shared" si="14"/>
        <v>29130.348999999998</v>
      </c>
      <c r="D97" s="2" t="str">
        <f t="shared" si="15"/>
        <v>vis</v>
      </c>
      <c r="E97" s="20">
        <f>VLOOKUP(C97,'Active 1'!C$21:E$972,3,FALSE)</f>
        <v>-3895.9855384200764</v>
      </c>
      <c r="F97" s="3" t="s">
        <v>103</v>
      </c>
      <c r="G97" s="2" t="str">
        <f t="shared" si="16"/>
        <v>29130.349</v>
      </c>
      <c r="H97" s="7">
        <f t="shared" si="17"/>
        <v>-3896</v>
      </c>
      <c r="I97" s="21" t="s">
        <v>150</v>
      </c>
      <c r="J97" s="22" t="s">
        <v>151</v>
      </c>
      <c r="K97" s="21">
        <v>-3896</v>
      </c>
      <c r="L97" s="21" t="s">
        <v>152</v>
      </c>
      <c r="M97" s="22" t="s">
        <v>109</v>
      </c>
      <c r="N97" s="22"/>
      <c r="O97" s="23" t="s">
        <v>110</v>
      </c>
      <c r="P97" s="23" t="s">
        <v>111</v>
      </c>
    </row>
    <row r="98" spans="1:16" ht="12.75" customHeight="1" thickBot="1" x14ac:dyDescent="0.25">
      <c r="A98" s="7" t="str">
        <f t="shared" si="12"/>
        <v> AA 14.228 </v>
      </c>
      <c r="B98" s="3" t="str">
        <f t="shared" si="13"/>
        <v>I</v>
      </c>
      <c r="C98" s="7">
        <f t="shared" si="14"/>
        <v>30171.493999999999</v>
      </c>
      <c r="D98" s="2" t="str">
        <f t="shared" si="15"/>
        <v>vis</v>
      </c>
      <c r="E98" s="20">
        <f>VLOOKUP(C98,'Active 1'!C$21:E$972,3,FALSE)</f>
        <v>-3451.9951624155865</v>
      </c>
      <c r="F98" s="3" t="s">
        <v>103</v>
      </c>
      <c r="G98" s="2" t="str">
        <f t="shared" si="16"/>
        <v>30171.494</v>
      </c>
      <c r="H98" s="7">
        <f t="shared" si="17"/>
        <v>-3452</v>
      </c>
      <c r="I98" s="21" t="s">
        <v>153</v>
      </c>
      <c r="J98" s="22" t="s">
        <v>154</v>
      </c>
      <c r="K98" s="21">
        <v>-3452</v>
      </c>
      <c r="L98" s="21" t="s">
        <v>155</v>
      </c>
      <c r="M98" s="22" t="s">
        <v>109</v>
      </c>
      <c r="N98" s="22"/>
      <c r="O98" s="23" t="s">
        <v>110</v>
      </c>
      <c r="P98" s="23" t="s">
        <v>111</v>
      </c>
    </row>
    <row r="99" spans="1:16" ht="12.75" customHeight="1" thickBot="1" x14ac:dyDescent="0.25">
      <c r="A99" s="7" t="str">
        <f t="shared" si="12"/>
        <v> AA 14.228 </v>
      </c>
      <c r="B99" s="3" t="str">
        <f t="shared" si="13"/>
        <v>I</v>
      </c>
      <c r="C99" s="7">
        <f t="shared" si="14"/>
        <v>30898.444</v>
      </c>
      <c r="D99" s="2" t="str">
        <f t="shared" si="15"/>
        <v>vis</v>
      </c>
      <c r="E99" s="20">
        <f>VLOOKUP(C99,'Active 1'!C$21:E$972,3,FALSE)</f>
        <v>-3141.9914608788513</v>
      </c>
      <c r="F99" s="3" t="s">
        <v>103</v>
      </c>
      <c r="G99" s="2" t="str">
        <f t="shared" si="16"/>
        <v>30898.444</v>
      </c>
      <c r="H99" s="7">
        <f t="shared" si="17"/>
        <v>-3142</v>
      </c>
      <c r="I99" s="21" t="s">
        <v>156</v>
      </c>
      <c r="J99" s="22" t="s">
        <v>157</v>
      </c>
      <c r="K99" s="21">
        <v>-3142</v>
      </c>
      <c r="L99" s="21" t="s">
        <v>158</v>
      </c>
      <c r="M99" s="22" t="s">
        <v>109</v>
      </c>
      <c r="N99" s="22"/>
      <c r="O99" s="23" t="s">
        <v>110</v>
      </c>
      <c r="P99" s="23" t="s">
        <v>111</v>
      </c>
    </row>
    <row r="100" spans="1:16" ht="12.75" customHeight="1" thickBot="1" x14ac:dyDescent="0.25">
      <c r="A100" s="7" t="str">
        <f t="shared" si="12"/>
        <v> IODE 4.2.103 </v>
      </c>
      <c r="B100" s="3" t="str">
        <f t="shared" si="13"/>
        <v>I</v>
      </c>
      <c r="C100" s="7">
        <f t="shared" si="14"/>
        <v>31271.296999999999</v>
      </c>
      <c r="D100" s="2" t="str">
        <f t="shared" si="15"/>
        <v>vis</v>
      </c>
      <c r="E100" s="20">
        <f>VLOOKUP(C100,'Active 1'!C$21:E$972,3,FALSE)</f>
        <v>-2982.9904152373688</v>
      </c>
      <c r="F100" s="3" t="s">
        <v>103</v>
      </c>
      <c r="G100" s="2" t="str">
        <f t="shared" si="16"/>
        <v>31271.297</v>
      </c>
      <c r="H100" s="7">
        <f t="shared" si="17"/>
        <v>-2983</v>
      </c>
      <c r="I100" s="21" t="s">
        <v>159</v>
      </c>
      <c r="J100" s="22" t="s">
        <v>160</v>
      </c>
      <c r="K100" s="21">
        <v>-2983</v>
      </c>
      <c r="L100" s="21" t="s">
        <v>161</v>
      </c>
      <c r="M100" s="22" t="s">
        <v>109</v>
      </c>
      <c r="N100" s="22"/>
      <c r="O100" s="23" t="s">
        <v>162</v>
      </c>
      <c r="P100" s="23" t="s">
        <v>163</v>
      </c>
    </row>
    <row r="101" spans="1:16" ht="12.75" customHeight="1" thickBot="1" x14ac:dyDescent="0.25">
      <c r="A101" s="7" t="str">
        <f t="shared" si="12"/>
        <v> AA 14.228 </v>
      </c>
      <c r="B101" s="3" t="str">
        <f t="shared" si="13"/>
        <v>I</v>
      </c>
      <c r="C101" s="7">
        <f t="shared" si="14"/>
        <v>31653.508999999998</v>
      </c>
      <c r="D101" s="2" t="str">
        <f t="shared" si="15"/>
        <v>vis</v>
      </c>
      <c r="E101" s="20">
        <f>VLOOKUP(C101,'Active 1'!C$21:E$972,3,FALSE)</f>
        <v>-2819.9982771649311</v>
      </c>
      <c r="F101" s="3" t="s">
        <v>103</v>
      </c>
      <c r="G101" s="2" t="str">
        <f t="shared" si="16"/>
        <v>31653.509</v>
      </c>
      <c r="H101" s="7">
        <f t="shared" si="17"/>
        <v>-2820</v>
      </c>
      <c r="I101" s="21" t="s">
        <v>164</v>
      </c>
      <c r="J101" s="22" t="s">
        <v>165</v>
      </c>
      <c r="K101" s="21">
        <v>-2820</v>
      </c>
      <c r="L101" s="21" t="s">
        <v>166</v>
      </c>
      <c r="M101" s="22" t="s">
        <v>109</v>
      </c>
      <c r="N101" s="22"/>
      <c r="O101" s="23" t="s">
        <v>110</v>
      </c>
      <c r="P101" s="23" t="s">
        <v>111</v>
      </c>
    </row>
    <row r="102" spans="1:16" ht="12.75" customHeight="1" thickBot="1" x14ac:dyDescent="0.25">
      <c r="A102" s="7" t="str">
        <f t="shared" si="12"/>
        <v> AA 14.228 </v>
      </c>
      <c r="B102" s="3" t="str">
        <f t="shared" si="13"/>
        <v>I</v>
      </c>
      <c r="C102" s="7">
        <f t="shared" si="14"/>
        <v>32945.601000000002</v>
      </c>
      <c r="D102" s="2" t="str">
        <f t="shared" si="15"/>
        <v>vis</v>
      </c>
      <c r="E102" s="20">
        <f>VLOOKUP(C102,'Active 1'!C$21:E$972,3,FALSE)</f>
        <v>-2268.9929773148674</v>
      </c>
      <c r="F102" s="3" t="s">
        <v>103</v>
      </c>
      <c r="G102" s="2" t="str">
        <f t="shared" si="16"/>
        <v>32945.601</v>
      </c>
      <c r="H102" s="7">
        <f t="shared" si="17"/>
        <v>-2269</v>
      </c>
      <c r="I102" s="21" t="s">
        <v>167</v>
      </c>
      <c r="J102" s="22" t="s">
        <v>168</v>
      </c>
      <c r="K102" s="21">
        <v>-2269</v>
      </c>
      <c r="L102" s="21" t="s">
        <v>169</v>
      </c>
      <c r="M102" s="22" t="s">
        <v>109</v>
      </c>
      <c r="N102" s="22"/>
      <c r="O102" s="23" t="s">
        <v>110</v>
      </c>
      <c r="P102" s="23" t="s">
        <v>111</v>
      </c>
    </row>
    <row r="103" spans="1:16" ht="12.75" customHeight="1" thickBot="1" x14ac:dyDescent="0.25">
      <c r="A103" s="7" t="str">
        <f t="shared" si="12"/>
        <v> AAC 5.76 </v>
      </c>
      <c r="B103" s="3" t="str">
        <f t="shared" si="13"/>
        <v>I</v>
      </c>
      <c r="C103" s="7">
        <f t="shared" si="14"/>
        <v>33039.383000000002</v>
      </c>
      <c r="D103" s="2" t="str">
        <f t="shared" si="15"/>
        <v>vis</v>
      </c>
      <c r="E103" s="20">
        <f>VLOOKUP(C103,'Active 1'!C$21:E$972,3,FALSE)</f>
        <v>-2229.0001756950614</v>
      </c>
      <c r="F103" s="3" t="s">
        <v>103</v>
      </c>
      <c r="G103" s="2" t="str">
        <f t="shared" si="16"/>
        <v>33039.383</v>
      </c>
      <c r="H103" s="7">
        <f t="shared" si="17"/>
        <v>-2229</v>
      </c>
      <c r="I103" s="21" t="s">
        <v>170</v>
      </c>
      <c r="J103" s="22" t="s">
        <v>171</v>
      </c>
      <c r="K103" s="21">
        <v>-2229</v>
      </c>
      <c r="L103" s="21" t="s">
        <v>172</v>
      </c>
      <c r="M103" s="22" t="s">
        <v>109</v>
      </c>
      <c r="N103" s="22"/>
      <c r="O103" s="23" t="s">
        <v>173</v>
      </c>
      <c r="P103" s="23" t="s">
        <v>174</v>
      </c>
    </row>
    <row r="104" spans="1:16" ht="12.75" customHeight="1" thickBot="1" x14ac:dyDescent="0.25">
      <c r="A104" s="7" t="str">
        <f t="shared" si="12"/>
        <v> AA 14.228 </v>
      </c>
      <c r="B104" s="3" t="str">
        <f t="shared" si="13"/>
        <v>I</v>
      </c>
      <c r="C104" s="7">
        <f t="shared" si="14"/>
        <v>33060.481</v>
      </c>
      <c r="D104" s="2" t="str">
        <f t="shared" si="15"/>
        <v>vis</v>
      </c>
      <c r="E104" s="20">
        <f>VLOOKUP(C104,'Active 1'!C$21:E$972,3,FALSE)</f>
        <v>-2220.0030533413624</v>
      </c>
      <c r="F104" s="3" t="s">
        <v>103</v>
      </c>
      <c r="G104" s="2" t="str">
        <f t="shared" si="16"/>
        <v>33060.481</v>
      </c>
      <c r="H104" s="7">
        <f t="shared" si="17"/>
        <v>-2220</v>
      </c>
      <c r="I104" s="21" t="s">
        <v>175</v>
      </c>
      <c r="J104" s="22" t="s">
        <v>176</v>
      </c>
      <c r="K104" s="21">
        <v>-2220</v>
      </c>
      <c r="L104" s="21" t="s">
        <v>177</v>
      </c>
      <c r="M104" s="22" t="s">
        <v>109</v>
      </c>
      <c r="N104" s="22"/>
      <c r="O104" s="23" t="s">
        <v>110</v>
      </c>
      <c r="P104" s="23" t="s">
        <v>111</v>
      </c>
    </row>
    <row r="105" spans="1:16" ht="12.75" customHeight="1" thickBot="1" x14ac:dyDescent="0.25">
      <c r="A105" s="7" t="str">
        <f t="shared" si="12"/>
        <v> AAC 5.76 </v>
      </c>
      <c r="B105" s="3" t="str">
        <f t="shared" si="13"/>
        <v>I</v>
      </c>
      <c r="C105" s="7">
        <f t="shared" si="14"/>
        <v>33067.536</v>
      </c>
      <c r="D105" s="2" t="str">
        <f t="shared" si="15"/>
        <v>vis</v>
      </c>
      <c r="E105" s="20">
        <f>VLOOKUP(C105,'Active 1'!C$21:E$972,3,FALSE)</f>
        <v>-2216.9944886335534</v>
      </c>
      <c r="F105" s="3" t="s">
        <v>103</v>
      </c>
      <c r="G105" s="2" t="str">
        <f t="shared" si="16"/>
        <v>33067.536</v>
      </c>
      <c r="H105" s="7">
        <f t="shared" si="17"/>
        <v>-2217</v>
      </c>
      <c r="I105" s="21" t="s">
        <v>178</v>
      </c>
      <c r="J105" s="22" t="s">
        <v>179</v>
      </c>
      <c r="K105" s="21">
        <v>-2217</v>
      </c>
      <c r="L105" s="21" t="s">
        <v>180</v>
      </c>
      <c r="M105" s="22" t="s">
        <v>109</v>
      </c>
      <c r="N105" s="22"/>
      <c r="O105" s="23" t="s">
        <v>173</v>
      </c>
      <c r="P105" s="23" t="s">
        <v>174</v>
      </c>
    </row>
    <row r="106" spans="1:16" ht="12.75" customHeight="1" thickBot="1" x14ac:dyDescent="0.25">
      <c r="A106" s="7" t="str">
        <f t="shared" si="12"/>
        <v> AAC 5.76 </v>
      </c>
      <c r="B106" s="3" t="str">
        <f t="shared" si="13"/>
        <v>I</v>
      </c>
      <c r="C106" s="7">
        <f t="shared" si="14"/>
        <v>33515.415999999997</v>
      </c>
      <c r="D106" s="2" t="str">
        <f t="shared" si="15"/>
        <v>vis</v>
      </c>
      <c r="E106" s="20">
        <f>VLOOKUP(C106,'Active 1'!C$21:E$972,3,FALSE)</f>
        <v>-2025.9986046741726</v>
      </c>
      <c r="F106" s="3" t="s">
        <v>103</v>
      </c>
      <c r="G106" s="2" t="str">
        <f t="shared" si="16"/>
        <v>33515.416</v>
      </c>
      <c r="H106" s="7">
        <f t="shared" si="17"/>
        <v>-2026</v>
      </c>
      <c r="I106" s="21" t="s">
        <v>181</v>
      </c>
      <c r="J106" s="22" t="s">
        <v>182</v>
      </c>
      <c r="K106" s="21">
        <v>-2026</v>
      </c>
      <c r="L106" s="21" t="s">
        <v>183</v>
      </c>
      <c r="M106" s="22" t="s">
        <v>109</v>
      </c>
      <c r="N106" s="22"/>
      <c r="O106" s="23" t="s">
        <v>173</v>
      </c>
      <c r="P106" s="23" t="s">
        <v>174</v>
      </c>
    </row>
    <row r="107" spans="1:16" ht="12.75" customHeight="1" thickBot="1" x14ac:dyDescent="0.25">
      <c r="A107" s="7" t="str">
        <f t="shared" ref="A107:A115" si="18">P107</f>
        <v> AA 14.228 </v>
      </c>
      <c r="B107" s="3" t="str">
        <f t="shared" ref="B107:B115" si="19">IF(H107=INT(H107),"I","II")</f>
        <v>I</v>
      </c>
      <c r="C107" s="7">
        <f t="shared" ref="C107:C115" si="20">1*G107</f>
        <v>34181.139000000003</v>
      </c>
      <c r="D107" s="2" t="str">
        <f t="shared" ref="D107:D115" si="21">VLOOKUP(F107,I$1:J$5,2,FALSE)</f>
        <v>vis</v>
      </c>
      <c r="E107" s="20">
        <f>VLOOKUP(C107,'Active 1'!C$21:E$972,3,FALSE)</f>
        <v>-1742.1048097802441</v>
      </c>
      <c r="F107" s="3" t="s">
        <v>103</v>
      </c>
      <c r="G107" s="2" t="str">
        <f t="shared" ref="G107:G115" si="22">MID(I107,3,LEN(I107)-3)</f>
        <v>34181.139</v>
      </c>
      <c r="H107" s="7">
        <f t="shared" ref="H107:H115" si="23">1*K107</f>
        <v>-1742</v>
      </c>
      <c r="I107" s="21" t="s">
        <v>184</v>
      </c>
      <c r="J107" s="22" t="s">
        <v>185</v>
      </c>
      <c r="K107" s="21">
        <v>-1742</v>
      </c>
      <c r="L107" s="21" t="s">
        <v>186</v>
      </c>
      <c r="M107" s="22" t="s">
        <v>109</v>
      </c>
      <c r="N107" s="22"/>
      <c r="O107" s="23" t="s">
        <v>110</v>
      </c>
      <c r="P107" s="23" t="s">
        <v>111</v>
      </c>
    </row>
    <row r="108" spans="1:16" ht="12.75" customHeight="1" thickBot="1" x14ac:dyDescent="0.25">
      <c r="A108" s="7" t="str">
        <f t="shared" si="18"/>
        <v> AA 14.228 </v>
      </c>
      <c r="B108" s="3" t="str">
        <f t="shared" si="19"/>
        <v>I</v>
      </c>
      <c r="C108" s="7">
        <f t="shared" si="20"/>
        <v>34195.436999999998</v>
      </c>
      <c r="D108" s="2" t="str">
        <f t="shared" si="21"/>
        <v>vis</v>
      </c>
      <c r="E108" s="20">
        <f>VLOOKUP(C108,'Active 1'!C$21:E$972,3,FALSE)</f>
        <v>-1736.0075088316632</v>
      </c>
      <c r="F108" s="3" t="s">
        <v>103</v>
      </c>
      <c r="G108" s="2" t="str">
        <f t="shared" si="22"/>
        <v>34195.437</v>
      </c>
      <c r="H108" s="7">
        <f t="shared" si="23"/>
        <v>-1736</v>
      </c>
      <c r="I108" s="21" t="s">
        <v>187</v>
      </c>
      <c r="J108" s="22" t="s">
        <v>188</v>
      </c>
      <c r="K108" s="21">
        <v>-1736</v>
      </c>
      <c r="L108" s="21" t="s">
        <v>189</v>
      </c>
      <c r="M108" s="22" t="s">
        <v>109</v>
      </c>
      <c r="N108" s="22"/>
      <c r="O108" s="23" t="s">
        <v>110</v>
      </c>
      <c r="P108" s="23" t="s">
        <v>111</v>
      </c>
    </row>
    <row r="109" spans="1:16" ht="12.75" customHeight="1" thickBot="1" x14ac:dyDescent="0.25">
      <c r="A109" s="7" t="str">
        <f t="shared" si="18"/>
        <v> AA 6.145 </v>
      </c>
      <c r="B109" s="3" t="str">
        <f t="shared" si="19"/>
        <v>I</v>
      </c>
      <c r="C109" s="7">
        <f t="shared" si="20"/>
        <v>34481.529000000002</v>
      </c>
      <c r="D109" s="2" t="str">
        <f t="shared" si="21"/>
        <v>vis</v>
      </c>
      <c r="E109" s="20">
        <f>VLOOKUP(C109,'Active 1'!C$21:E$972,3,FALSE)</f>
        <v>-1614.0051992092012</v>
      </c>
      <c r="F109" s="3" t="s">
        <v>103</v>
      </c>
      <c r="G109" s="2" t="str">
        <f t="shared" si="22"/>
        <v>34481.529</v>
      </c>
      <c r="H109" s="7">
        <f t="shared" si="23"/>
        <v>-1614</v>
      </c>
      <c r="I109" s="21" t="s">
        <v>190</v>
      </c>
      <c r="J109" s="22" t="s">
        <v>191</v>
      </c>
      <c r="K109" s="21">
        <v>-1614</v>
      </c>
      <c r="L109" s="21" t="s">
        <v>192</v>
      </c>
      <c r="M109" s="22" t="s">
        <v>109</v>
      </c>
      <c r="N109" s="22"/>
      <c r="O109" s="23" t="s">
        <v>173</v>
      </c>
      <c r="P109" s="23" t="s">
        <v>193</v>
      </c>
    </row>
    <row r="110" spans="1:16" ht="12.75" customHeight="1" thickBot="1" x14ac:dyDescent="0.25">
      <c r="A110" s="7" t="str">
        <f t="shared" si="18"/>
        <v> AA 6.145 </v>
      </c>
      <c r="B110" s="3" t="str">
        <f t="shared" si="19"/>
        <v>I</v>
      </c>
      <c r="C110" s="7">
        <f t="shared" si="20"/>
        <v>34488.544000000002</v>
      </c>
      <c r="D110" s="2" t="str">
        <f t="shared" si="21"/>
        <v>vis</v>
      </c>
      <c r="E110" s="20">
        <f>VLOOKUP(C110,'Active 1'!C$21:E$972,3,FALSE)</f>
        <v>-1611.0136922743638</v>
      </c>
      <c r="F110" s="3" t="s">
        <v>103</v>
      </c>
      <c r="G110" s="2" t="str">
        <f t="shared" si="22"/>
        <v>34488.544</v>
      </c>
      <c r="H110" s="7">
        <f t="shared" si="23"/>
        <v>-1611</v>
      </c>
      <c r="I110" s="21" t="s">
        <v>194</v>
      </c>
      <c r="J110" s="22" t="s">
        <v>195</v>
      </c>
      <c r="K110" s="21">
        <v>-1611</v>
      </c>
      <c r="L110" s="21" t="s">
        <v>196</v>
      </c>
      <c r="M110" s="22" t="s">
        <v>109</v>
      </c>
      <c r="N110" s="22"/>
      <c r="O110" s="23" t="s">
        <v>173</v>
      </c>
      <c r="P110" s="23" t="s">
        <v>193</v>
      </c>
    </row>
    <row r="111" spans="1:16" ht="12.75" customHeight="1" thickBot="1" x14ac:dyDescent="0.25">
      <c r="A111" s="7" t="str">
        <f t="shared" si="18"/>
        <v> AA 6.145 </v>
      </c>
      <c r="B111" s="3" t="str">
        <f t="shared" si="19"/>
        <v>I</v>
      </c>
      <c r="C111" s="7">
        <f t="shared" si="20"/>
        <v>34603.46</v>
      </c>
      <c r="D111" s="2" t="str">
        <f t="shared" si="21"/>
        <v>vis</v>
      </c>
      <c r="E111" s="20">
        <f>VLOOKUP(C111,'Active 1'!C$21:E$972,3,FALSE)</f>
        <v>-1562.0084163051849</v>
      </c>
      <c r="F111" s="3" t="s">
        <v>103</v>
      </c>
      <c r="G111" s="2" t="str">
        <f t="shared" si="22"/>
        <v>34603.460</v>
      </c>
      <c r="H111" s="7">
        <f t="shared" si="23"/>
        <v>-1562</v>
      </c>
      <c r="I111" s="21" t="s">
        <v>197</v>
      </c>
      <c r="J111" s="22" t="s">
        <v>198</v>
      </c>
      <c r="K111" s="21">
        <v>-1562</v>
      </c>
      <c r="L111" s="21" t="s">
        <v>199</v>
      </c>
      <c r="M111" s="22" t="s">
        <v>109</v>
      </c>
      <c r="N111" s="22"/>
      <c r="O111" s="23" t="s">
        <v>173</v>
      </c>
      <c r="P111" s="23" t="s">
        <v>193</v>
      </c>
    </row>
    <row r="112" spans="1:16" ht="12.75" customHeight="1" thickBot="1" x14ac:dyDescent="0.25">
      <c r="A112" s="7" t="str">
        <f t="shared" si="18"/>
        <v> AA 17.62 </v>
      </c>
      <c r="B112" s="3" t="str">
        <f t="shared" si="19"/>
        <v>I</v>
      </c>
      <c r="C112" s="7">
        <f t="shared" si="20"/>
        <v>37546.415000000001</v>
      </c>
      <c r="D112" s="2" t="str">
        <f t="shared" si="21"/>
        <v>vis</v>
      </c>
      <c r="E112" s="20">
        <f>VLOOKUP(C112,'Active 1'!C$21:E$972,3,FALSE)</f>
        <v>-307.00195993811445</v>
      </c>
      <c r="F112" s="3" t="s">
        <v>103</v>
      </c>
      <c r="G112" s="2" t="str">
        <f t="shared" si="22"/>
        <v>37546.415</v>
      </c>
      <c r="H112" s="7">
        <f t="shared" si="23"/>
        <v>-307</v>
      </c>
      <c r="I112" s="21" t="s">
        <v>200</v>
      </c>
      <c r="J112" s="22" t="s">
        <v>201</v>
      </c>
      <c r="K112" s="21">
        <v>-307</v>
      </c>
      <c r="L112" s="21" t="s">
        <v>202</v>
      </c>
      <c r="M112" s="22" t="s">
        <v>109</v>
      </c>
      <c r="N112" s="22"/>
      <c r="O112" s="23" t="s">
        <v>203</v>
      </c>
      <c r="P112" s="23" t="s">
        <v>204</v>
      </c>
    </row>
    <row r="113" spans="1:16" ht="12.75" customHeight="1" thickBot="1" x14ac:dyDescent="0.25">
      <c r="A113" s="7" t="str">
        <f t="shared" si="18"/>
        <v> AA 17.62 </v>
      </c>
      <c r="B113" s="3" t="str">
        <f t="shared" si="19"/>
        <v>I</v>
      </c>
      <c r="C113" s="7">
        <f t="shared" si="20"/>
        <v>37546.417000000001</v>
      </c>
      <c r="D113" s="2" t="str">
        <f t="shared" si="21"/>
        <v>vis</v>
      </c>
      <c r="E113" s="20">
        <f>VLOOKUP(C113,'Active 1'!C$21:E$972,3,FALSE)</f>
        <v>-307.0011070494657</v>
      </c>
      <c r="F113" s="3" t="s">
        <v>103</v>
      </c>
      <c r="G113" s="2" t="str">
        <f t="shared" si="22"/>
        <v>37546.417</v>
      </c>
      <c r="H113" s="7">
        <f t="shared" si="23"/>
        <v>-307</v>
      </c>
      <c r="I113" s="21" t="s">
        <v>205</v>
      </c>
      <c r="J113" s="22" t="s">
        <v>206</v>
      </c>
      <c r="K113" s="21">
        <v>-307</v>
      </c>
      <c r="L113" s="21" t="s">
        <v>105</v>
      </c>
      <c r="M113" s="22" t="s">
        <v>109</v>
      </c>
      <c r="N113" s="22"/>
      <c r="O113" s="23" t="s">
        <v>207</v>
      </c>
      <c r="P113" s="23" t="s">
        <v>204</v>
      </c>
    </row>
    <row r="114" spans="1:16" ht="12.75" customHeight="1" thickBot="1" x14ac:dyDescent="0.25">
      <c r="A114" s="7" t="str">
        <f t="shared" si="18"/>
        <v>IBVS 1255 </v>
      </c>
      <c r="B114" s="3" t="str">
        <f t="shared" si="19"/>
        <v>I</v>
      </c>
      <c r="C114" s="7">
        <f t="shared" si="20"/>
        <v>39640.474999999999</v>
      </c>
      <c r="D114" s="2" t="str">
        <f t="shared" si="21"/>
        <v>vis</v>
      </c>
      <c r="E114" s="20" t="e">
        <f>VLOOKUP(C114,'Active 1'!C$21:E$972,3,FALSE)</f>
        <v>#N/A</v>
      </c>
      <c r="F114" s="3" t="s">
        <v>103</v>
      </c>
      <c r="G114" s="2" t="str">
        <f t="shared" si="22"/>
        <v>39640.475</v>
      </c>
      <c r="H114" s="7">
        <f t="shared" si="23"/>
        <v>586</v>
      </c>
      <c r="I114" s="21" t="s">
        <v>212</v>
      </c>
      <c r="J114" s="22" t="s">
        <v>213</v>
      </c>
      <c r="K114" s="21">
        <v>586</v>
      </c>
      <c r="L114" s="21" t="s">
        <v>202</v>
      </c>
      <c r="M114" s="22" t="s">
        <v>109</v>
      </c>
      <c r="N114" s="22"/>
      <c r="O114" s="23" t="s">
        <v>214</v>
      </c>
      <c r="P114" s="24" t="s">
        <v>215</v>
      </c>
    </row>
    <row r="115" spans="1:16" ht="12.75" customHeight="1" thickBot="1" x14ac:dyDescent="0.25">
      <c r="A115" s="7" t="str">
        <f t="shared" si="18"/>
        <v> BBS 128 </v>
      </c>
      <c r="B115" s="3" t="str">
        <f t="shared" si="19"/>
        <v>I</v>
      </c>
      <c r="C115" s="7">
        <f t="shared" si="20"/>
        <v>52460.5</v>
      </c>
      <c r="D115" s="2" t="str">
        <f t="shared" si="21"/>
        <v>vis</v>
      </c>
      <c r="E115" s="20">
        <f>VLOOKUP(C115,'Active 1'!C$21:E$972,3,FALSE)</f>
        <v>6053.0249401698611</v>
      </c>
      <c r="F115" s="3" t="s">
        <v>103</v>
      </c>
      <c r="G115" s="2" t="str">
        <f t="shared" si="22"/>
        <v>52460.5</v>
      </c>
      <c r="H115" s="7">
        <f t="shared" si="23"/>
        <v>6053</v>
      </c>
      <c r="I115" s="21" t="s">
        <v>412</v>
      </c>
      <c r="J115" s="22" t="s">
        <v>413</v>
      </c>
      <c r="K115" s="21">
        <v>6053</v>
      </c>
      <c r="L115" s="21" t="s">
        <v>414</v>
      </c>
      <c r="M115" s="22" t="s">
        <v>109</v>
      </c>
      <c r="N115" s="22"/>
      <c r="O115" s="23" t="s">
        <v>231</v>
      </c>
      <c r="P115" s="23" t="s">
        <v>415</v>
      </c>
    </row>
    <row r="116" spans="1:16" x14ac:dyDescent="0.2">
      <c r="B116" s="3"/>
      <c r="F116" s="3"/>
    </row>
    <row r="117" spans="1:16" x14ac:dyDescent="0.2">
      <c r="B117" s="3"/>
      <c r="F117" s="3"/>
    </row>
    <row r="118" spans="1:16" x14ac:dyDescent="0.2">
      <c r="B118" s="3"/>
      <c r="F118" s="3"/>
    </row>
    <row r="119" spans="1:16" x14ac:dyDescent="0.2">
      <c r="B119" s="3"/>
      <c r="F119" s="3"/>
    </row>
    <row r="120" spans="1:16" x14ac:dyDescent="0.2">
      <c r="B120" s="3"/>
      <c r="F120" s="3"/>
    </row>
    <row r="121" spans="1:16" x14ac:dyDescent="0.2">
      <c r="B121" s="3"/>
      <c r="F121" s="3"/>
    </row>
    <row r="122" spans="1:16" x14ac:dyDescent="0.2">
      <c r="B122" s="3"/>
      <c r="F122" s="3"/>
    </row>
    <row r="123" spans="1:16" x14ac:dyDescent="0.2">
      <c r="B123" s="3"/>
      <c r="F123" s="3"/>
    </row>
    <row r="124" spans="1:16" x14ac:dyDescent="0.2">
      <c r="B124" s="3"/>
      <c r="F124" s="3"/>
    </row>
    <row r="125" spans="1:16" x14ac:dyDescent="0.2">
      <c r="B125" s="3"/>
      <c r="F125" s="3"/>
    </row>
    <row r="126" spans="1:16" x14ac:dyDescent="0.2">
      <c r="B126" s="3"/>
      <c r="F126" s="3"/>
    </row>
    <row r="127" spans="1:16" x14ac:dyDescent="0.2">
      <c r="B127" s="3"/>
      <c r="F127" s="3"/>
    </row>
    <row r="128" spans="1:1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</sheetData>
  <phoneticPr fontId="7" type="noConversion"/>
  <hyperlinks>
    <hyperlink ref="P11" r:id="rId1" display="http://www.konkoly.hu/cgi-bin/IBVS?35"/>
    <hyperlink ref="P114" r:id="rId2" display="http://www.konkoly.hu/cgi-bin/IBVS?1255"/>
    <hyperlink ref="P75" r:id="rId3" display="http://var.astro.cz/oejv/issues/oejv0003.pdf"/>
    <hyperlink ref="P76" r:id="rId4" display="http://www.bav-astro.de/sfs/BAVM_link.php?BAVMnr=186"/>
    <hyperlink ref="P77" r:id="rId5" display="http://var.astro.cz/oejv/issues/oejv0074.pdf"/>
    <hyperlink ref="P78" r:id="rId6" display="http://www.konkoly.hu/cgi-bin/IBVS?5893"/>
    <hyperlink ref="P79" r:id="rId7" display="http://www.bav-astro.de/sfs/BAVM_link.php?BAVMnr=186"/>
    <hyperlink ref="P80" r:id="rId8" display="http://www.bav-astro.de/sfs/BAVM_link.php?BAVMnr=215"/>
    <hyperlink ref="P81" r:id="rId9" display="http://www.bav-astro.de/sfs/BAVM_link.php?BAVMnr=215"/>
    <hyperlink ref="P82" r:id="rId10" display="http://www.konkoly.hu/cgi-bin/IBVS?59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2024-02-12T05:14:05Z</dcterms:modified>
</cp:coreProperties>
</file>