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241BEA-05F4-4CC7-BDBB-D7E034D4A2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93" i="1"/>
  <c r="F93" i="1"/>
  <c r="G93" i="1"/>
  <c r="K93" i="1"/>
  <c r="E83" i="1"/>
  <c r="F83" i="1"/>
  <c r="G83" i="1"/>
  <c r="J83" i="1"/>
  <c r="E84" i="1"/>
  <c r="F84" i="1"/>
  <c r="G84" i="1"/>
  <c r="J84" i="1"/>
  <c r="E85" i="1"/>
  <c r="F85" i="1"/>
  <c r="G85" i="1"/>
  <c r="K85" i="1"/>
  <c r="E86" i="1"/>
  <c r="F86" i="1"/>
  <c r="G86" i="1"/>
  <c r="K86" i="1"/>
  <c r="E87" i="1"/>
  <c r="F87" i="1"/>
  <c r="G87" i="1"/>
  <c r="K87" i="1"/>
  <c r="E88" i="1"/>
  <c r="F88" i="1"/>
  <c r="G88" i="1"/>
  <c r="K88" i="1"/>
  <c r="E89" i="1"/>
  <c r="F89" i="1"/>
  <c r="G89" i="1"/>
  <c r="E91" i="1"/>
  <c r="F91" i="1"/>
  <c r="G91" i="1"/>
  <c r="E92" i="1"/>
  <c r="F92" i="1"/>
  <c r="G92" i="1"/>
  <c r="J92" i="1"/>
  <c r="D9" i="1"/>
  <c r="C9" i="1"/>
  <c r="E58" i="1"/>
  <c r="F58" i="1"/>
  <c r="G58" i="1"/>
  <c r="E59" i="1"/>
  <c r="F59" i="1"/>
  <c r="G59" i="1"/>
  <c r="I59" i="1"/>
  <c r="E26" i="1"/>
  <c r="F26" i="1"/>
  <c r="G26" i="1"/>
  <c r="H26" i="1"/>
  <c r="E80" i="1"/>
  <c r="F80" i="1"/>
  <c r="G80" i="1"/>
  <c r="J80" i="1"/>
  <c r="E81" i="1"/>
  <c r="F81" i="1"/>
  <c r="G81" i="1"/>
  <c r="J81" i="1"/>
  <c r="E82" i="1"/>
  <c r="F82" i="1"/>
  <c r="G82" i="1"/>
  <c r="J82" i="1"/>
  <c r="E90" i="1"/>
  <c r="F90" i="1"/>
  <c r="G90" i="1"/>
  <c r="J90" i="1"/>
  <c r="E70" i="1"/>
  <c r="F70" i="1"/>
  <c r="G70" i="1"/>
  <c r="I70" i="1"/>
  <c r="E78" i="1"/>
  <c r="F78" i="1"/>
  <c r="G78" i="1"/>
  <c r="E75" i="1"/>
  <c r="F75" i="1"/>
  <c r="G75" i="1"/>
  <c r="I75" i="1"/>
  <c r="E76" i="1"/>
  <c r="F76" i="1"/>
  <c r="G76" i="1"/>
  <c r="I76" i="1"/>
  <c r="E77" i="1"/>
  <c r="F77" i="1"/>
  <c r="G77" i="1"/>
  <c r="I77" i="1"/>
  <c r="E79" i="1"/>
  <c r="F79" i="1"/>
  <c r="G79" i="1"/>
  <c r="I79" i="1"/>
  <c r="Q93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7" i="1"/>
  <c r="F27" i="1"/>
  <c r="G27" i="1"/>
  <c r="I27" i="1"/>
  <c r="E28" i="1"/>
  <c r="F28" i="1"/>
  <c r="G28" i="1"/>
  <c r="E29" i="1"/>
  <c r="F29" i="1"/>
  <c r="G29" i="1"/>
  <c r="E30" i="1"/>
  <c r="F30" i="1"/>
  <c r="G30" i="1"/>
  <c r="I30" i="1"/>
  <c r="E31" i="1"/>
  <c r="F31" i="1"/>
  <c r="G31" i="1"/>
  <c r="I31" i="1"/>
  <c r="E33" i="1"/>
  <c r="F33" i="1"/>
  <c r="G33" i="1"/>
  <c r="I33" i="1"/>
  <c r="E34" i="1"/>
  <c r="F34" i="1"/>
  <c r="G34" i="1"/>
  <c r="I34" i="1"/>
  <c r="E36" i="1"/>
  <c r="F36" i="1"/>
  <c r="G36" i="1"/>
  <c r="I36" i="1"/>
  <c r="E37" i="1"/>
  <c r="F37" i="1"/>
  <c r="G37" i="1"/>
  <c r="I37" i="1"/>
  <c r="E52" i="1"/>
  <c r="F52" i="1"/>
  <c r="G52" i="1"/>
  <c r="E53" i="1"/>
  <c r="F53" i="1"/>
  <c r="G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60" i="1"/>
  <c r="F60" i="1"/>
  <c r="G60" i="1"/>
  <c r="I60" i="1"/>
  <c r="E61" i="1"/>
  <c r="F61" i="1"/>
  <c r="G61" i="1"/>
  <c r="I61" i="1"/>
  <c r="E62" i="1"/>
  <c r="F62" i="1"/>
  <c r="G62" i="1"/>
  <c r="E63" i="1"/>
  <c r="F63" i="1"/>
  <c r="G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1" i="1"/>
  <c r="F71" i="1"/>
  <c r="G71" i="1"/>
  <c r="E72" i="1"/>
  <c r="F72" i="1"/>
  <c r="G72" i="1"/>
  <c r="E73" i="1"/>
  <c r="F73" i="1"/>
  <c r="G73" i="1"/>
  <c r="I73" i="1"/>
  <c r="E74" i="1"/>
  <c r="F74" i="1"/>
  <c r="G74" i="1"/>
  <c r="I74" i="1"/>
  <c r="Q79" i="1"/>
  <c r="Q77" i="1"/>
  <c r="Q37" i="1"/>
  <c r="Q36" i="1"/>
  <c r="Q34" i="1"/>
  <c r="Q33" i="1"/>
  <c r="Q31" i="1"/>
  <c r="Q30" i="1"/>
  <c r="Q29" i="1"/>
  <c r="I29" i="1"/>
  <c r="Q28" i="1"/>
  <c r="I28" i="1"/>
  <c r="Q27" i="1"/>
  <c r="Q25" i="1"/>
  <c r="Q24" i="1"/>
  <c r="Q23" i="1"/>
  <c r="Q22" i="1"/>
  <c r="Q21" i="1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81" i="2"/>
  <c r="C81" i="2"/>
  <c r="E81" i="2"/>
  <c r="G80" i="2"/>
  <c r="C80" i="2"/>
  <c r="E80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79" i="2"/>
  <c r="C79" i="2"/>
  <c r="E79" i="2"/>
  <c r="G52" i="2"/>
  <c r="C52" i="2"/>
  <c r="E52" i="2"/>
  <c r="G78" i="2"/>
  <c r="C78" i="2"/>
  <c r="E78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E51" i="1"/>
  <c r="G25" i="2"/>
  <c r="C25" i="2"/>
  <c r="E25" i="2"/>
  <c r="E50" i="1"/>
  <c r="G24" i="2"/>
  <c r="C24" i="2"/>
  <c r="E24" i="2"/>
  <c r="E49" i="1"/>
  <c r="G23" i="2"/>
  <c r="C23" i="2"/>
  <c r="E23" i="2"/>
  <c r="E48" i="1"/>
  <c r="G22" i="2"/>
  <c r="C22" i="2"/>
  <c r="E22" i="2"/>
  <c r="E47" i="1"/>
  <c r="G21" i="2"/>
  <c r="C21" i="2"/>
  <c r="E21" i="2"/>
  <c r="E46" i="1"/>
  <c r="G20" i="2"/>
  <c r="C20" i="2"/>
  <c r="E20" i="2"/>
  <c r="E45" i="1"/>
  <c r="G19" i="2"/>
  <c r="C19" i="2"/>
  <c r="E19" i="2"/>
  <c r="E44" i="1"/>
  <c r="G18" i="2"/>
  <c r="C18" i="2"/>
  <c r="E18" i="2"/>
  <c r="E43" i="1"/>
  <c r="G17" i="2"/>
  <c r="C17" i="2"/>
  <c r="E17" i="2"/>
  <c r="E42" i="1"/>
  <c r="G16" i="2"/>
  <c r="C16" i="2"/>
  <c r="E16" i="2"/>
  <c r="E41" i="1"/>
  <c r="G15" i="2"/>
  <c r="C15" i="2"/>
  <c r="E15" i="2"/>
  <c r="E40" i="1"/>
  <c r="G14" i="2"/>
  <c r="C14" i="2"/>
  <c r="E14" i="2"/>
  <c r="E39" i="1"/>
  <c r="G13" i="2"/>
  <c r="C13" i="2"/>
  <c r="E13" i="2"/>
  <c r="E38" i="1"/>
  <c r="G77" i="2"/>
  <c r="C77" i="2"/>
  <c r="E77" i="2"/>
  <c r="G76" i="2"/>
  <c r="C76" i="2"/>
  <c r="E76" i="2"/>
  <c r="G12" i="2"/>
  <c r="C12" i="2"/>
  <c r="E12" i="2"/>
  <c r="E35" i="1"/>
  <c r="G75" i="2"/>
  <c r="C75" i="2"/>
  <c r="E75" i="2"/>
  <c r="G74" i="2"/>
  <c r="C74" i="2"/>
  <c r="E74" i="2"/>
  <c r="G11" i="2"/>
  <c r="C11" i="2"/>
  <c r="E11" i="2"/>
  <c r="E32" i="1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H63" i="2"/>
  <c r="F63" i="2"/>
  <c r="D63" i="2"/>
  <c r="B63" i="2"/>
  <c r="A63" i="2"/>
  <c r="H62" i="2"/>
  <c r="F62" i="2"/>
  <c r="D62" i="2"/>
  <c r="B62" i="2"/>
  <c r="A62" i="2"/>
  <c r="H61" i="2"/>
  <c r="B61" i="2"/>
  <c r="F61" i="2"/>
  <c r="D61" i="2"/>
  <c r="A61" i="2"/>
  <c r="H60" i="2"/>
  <c r="B60" i="2"/>
  <c r="F60" i="2"/>
  <c r="D60" i="2"/>
  <c r="A60" i="2"/>
  <c r="H59" i="2"/>
  <c r="D59" i="2"/>
  <c r="B59" i="2"/>
  <c r="A59" i="2"/>
  <c r="H58" i="2"/>
  <c r="D58" i="2"/>
  <c r="B58" i="2"/>
  <c r="A58" i="2"/>
  <c r="H81" i="2"/>
  <c r="D81" i="2"/>
  <c r="B81" i="2"/>
  <c r="A81" i="2"/>
  <c r="H80" i="2"/>
  <c r="D80" i="2"/>
  <c r="B80" i="2"/>
  <c r="A80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79" i="2"/>
  <c r="D79" i="2"/>
  <c r="B79" i="2"/>
  <c r="A79" i="2"/>
  <c r="H52" i="2"/>
  <c r="D52" i="2"/>
  <c r="B52" i="2"/>
  <c r="A52" i="2"/>
  <c r="H78" i="2"/>
  <c r="D78" i="2"/>
  <c r="B78" i="2"/>
  <c r="A78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77" i="2"/>
  <c r="D77" i="2"/>
  <c r="B77" i="2"/>
  <c r="A77" i="2"/>
  <c r="H76" i="2"/>
  <c r="D76" i="2"/>
  <c r="B76" i="2"/>
  <c r="A76" i="2"/>
  <c r="H12" i="2"/>
  <c r="D12" i="2"/>
  <c r="B12" i="2"/>
  <c r="A12" i="2"/>
  <c r="H75" i="2"/>
  <c r="D75" i="2"/>
  <c r="B75" i="2"/>
  <c r="A75" i="2"/>
  <c r="H74" i="2"/>
  <c r="D74" i="2"/>
  <c r="B74" i="2"/>
  <c r="A74" i="2"/>
  <c r="H11" i="2"/>
  <c r="D11" i="2"/>
  <c r="B11" i="2"/>
  <c r="A11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Q92" i="1"/>
  <c r="Q91" i="1"/>
  <c r="K91" i="1"/>
  <c r="Q89" i="1"/>
  <c r="K89" i="1"/>
  <c r="Q88" i="1"/>
  <c r="Q87" i="1"/>
  <c r="Q90" i="1"/>
  <c r="Q84" i="1"/>
  <c r="Q83" i="1"/>
  <c r="Q86" i="1"/>
  <c r="Q85" i="1"/>
  <c r="F32" i="1"/>
  <c r="U32" i="1"/>
  <c r="F35" i="1"/>
  <c r="G35" i="1"/>
  <c r="I35" i="1"/>
  <c r="F38" i="1"/>
  <c r="G38" i="1"/>
  <c r="I38" i="1"/>
  <c r="F39" i="1"/>
  <c r="F40" i="1"/>
  <c r="G40" i="1"/>
  <c r="I40" i="1"/>
  <c r="F41" i="1"/>
  <c r="F42" i="1"/>
  <c r="G42" i="1"/>
  <c r="I42" i="1"/>
  <c r="F43" i="1"/>
  <c r="F44" i="1"/>
  <c r="G44" i="1"/>
  <c r="I44" i="1"/>
  <c r="F45" i="1"/>
  <c r="G45" i="1"/>
  <c r="I45" i="1"/>
  <c r="F46" i="1"/>
  <c r="G46" i="1"/>
  <c r="I46" i="1"/>
  <c r="F47" i="1"/>
  <c r="F48" i="1"/>
  <c r="G48" i="1"/>
  <c r="I48" i="1"/>
  <c r="F49" i="1"/>
  <c r="F50" i="1"/>
  <c r="G50" i="1"/>
  <c r="I50" i="1"/>
  <c r="F51" i="1"/>
  <c r="F16" i="1"/>
  <c r="C17" i="1"/>
  <c r="Q82" i="1"/>
  <c r="Q70" i="1"/>
  <c r="K78" i="1"/>
  <c r="Q78" i="1"/>
  <c r="Q81" i="1"/>
  <c r="Q80" i="1"/>
  <c r="Q32" i="1"/>
  <c r="Q69" i="1"/>
  <c r="Q71" i="1"/>
  <c r="Q72" i="1"/>
  <c r="Q73" i="1"/>
  <c r="Q74" i="1"/>
  <c r="Q75" i="1"/>
  <c r="Q76" i="1"/>
  <c r="Q35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60" i="1"/>
  <c r="Q61" i="1"/>
  <c r="Q62" i="1"/>
  <c r="Q63" i="1"/>
  <c r="Q64" i="1"/>
  <c r="Q65" i="1"/>
  <c r="Q66" i="1"/>
  <c r="Q67" i="1"/>
  <c r="Q68" i="1"/>
  <c r="Q51" i="1"/>
  <c r="Q53" i="1"/>
  <c r="Q54" i="1"/>
  <c r="Q55" i="1"/>
  <c r="Q56" i="1"/>
  <c r="Q57" i="1"/>
  <c r="Q58" i="1"/>
  <c r="Q59" i="1"/>
  <c r="I53" i="1"/>
  <c r="I58" i="1"/>
  <c r="G51" i="1"/>
  <c r="I51" i="1"/>
  <c r="I71" i="1"/>
  <c r="I72" i="1"/>
  <c r="G39" i="1"/>
  <c r="I39" i="1"/>
  <c r="G41" i="1"/>
  <c r="I41" i="1"/>
  <c r="G43" i="1"/>
  <c r="I43" i="1"/>
  <c r="G47" i="1"/>
  <c r="I47" i="1"/>
  <c r="G49" i="1"/>
  <c r="I49" i="1"/>
  <c r="I52" i="1"/>
  <c r="I62" i="1"/>
  <c r="I63" i="1"/>
  <c r="Q26" i="1"/>
  <c r="C11" i="1"/>
  <c r="C12" i="1"/>
  <c r="C16" i="1" l="1"/>
  <c r="D18" i="1" s="1"/>
  <c r="O81" i="1"/>
  <c r="O71" i="1"/>
  <c r="O86" i="1"/>
  <c r="O82" i="1"/>
  <c r="O84" i="1"/>
  <c r="O70" i="1"/>
  <c r="O80" i="1"/>
  <c r="O77" i="1"/>
  <c r="O89" i="1"/>
  <c r="O66" i="1"/>
  <c r="O74" i="1"/>
  <c r="O87" i="1"/>
  <c r="O67" i="1"/>
  <c r="O76" i="1"/>
  <c r="O91" i="1"/>
  <c r="O78" i="1"/>
  <c r="O69" i="1"/>
  <c r="O93" i="1"/>
  <c r="O85" i="1"/>
  <c r="O83" i="1"/>
  <c r="O88" i="1"/>
  <c r="O75" i="1"/>
  <c r="O72" i="1"/>
  <c r="O92" i="1"/>
  <c r="O79" i="1"/>
  <c r="O73" i="1"/>
  <c r="O90" i="1"/>
  <c r="O68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<sst xmlns="http://schemas.openxmlformats.org/spreadsheetml/2006/main" count="800" uniqueCount="383">
  <si>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</si>
  <si>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</si>
  <si>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</si>
  <si>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</si>
  <si>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</si>
  <si>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</si>
  <si>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</si>
  <si>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</si>
  <si>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</si>
  <si>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</si>
  <si>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</si>
  <si>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</si>
  <si>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</si>
  <si>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</si>
  <si>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</si>
  <si>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</si>
  <si>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</si>
  <si>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</si>
  <si>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</si>
  <si>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</si>
  <si>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</si>
  <si>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</si>
  <si>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</si>
  <si>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</si>
  <si>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</si>
  <si>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</si>
  <si>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</si>
  <si>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</si>
  <si>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</si>
  <si>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Diethelm R</t>
  </si>
  <si>
    <t>BBSAG Bull...31</t>
  </si>
  <si>
    <t>B</t>
  </si>
  <si>
    <t>Peter H</t>
  </si>
  <si>
    <t>BBSAG Bull.45</t>
  </si>
  <si>
    <t>BBSAG Bull.50</t>
  </si>
  <si>
    <t>v</t>
  </si>
  <si>
    <t>BBSAG Bull.56</t>
  </si>
  <si>
    <t>Locher K</t>
  </si>
  <si>
    <t>BBSAG Bull.58</t>
  </si>
  <si>
    <t>BBSAG Bull.59</t>
  </si>
  <si>
    <t>BBSAG Bull.62</t>
  </si>
  <si>
    <t>Germann R</t>
  </si>
  <si>
    <t>BBSAG Bull.64</t>
  </si>
  <si>
    <t>Schildknecht T</t>
  </si>
  <si>
    <t>BRNO 26</t>
  </si>
  <si>
    <t>K</t>
  </si>
  <si>
    <t>Mavrofridis G</t>
  </si>
  <si>
    <t>BBSAG Bull.72</t>
  </si>
  <si>
    <t>BRNO 27</t>
  </si>
  <si>
    <t>BBSAG Bull.78</t>
  </si>
  <si>
    <t>BBSAG Bull.80</t>
  </si>
  <si>
    <t>Blaettler E</t>
  </si>
  <si>
    <t>BBSAG Bull.89</t>
  </si>
  <si>
    <t>BBSAG Bull.93</t>
  </si>
  <si>
    <t>BBSAG Bull.98</t>
  </si>
  <si>
    <t>BBSAG Bull.105</t>
  </si>
  <si>
    <t>BBSAG Bull.107</t>
  </si>
  <si>
    <t>BBSAG Bull.110</t>
  </si>
  <si>
    <t>BBSAG Bull.112</t>
  </si>
  <si>
    <t>BBSAG Bull.114</t>
  </si>
  <si>
    <t>BBSAG Bull.115</t>
  </si>
  <si>
    <t># of data points:</t>
  </si>
  <si>
    <t>MX Her / gsc 3519-1418</t>
  </si>
  <si>
    <t>IBVS 5731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</si>
  <si>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</si>
  <si>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</si>
  <si>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</si>
  <si>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</si>
  <si>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</si>
  <si>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</si>
  <si>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</si>
  <si>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5802</t>
  </si>
  <si>
    <t>IBVS 5874</t>
  </si>
  <si>
    <t>I</t>
  </si>
  <si>
    <t>OEJV 0060</t>
  </si>
  <si>
    <t>vis</t>
  </si>
  <si>
    <t>OEJV 0074</t>
  </si>
  <si>
    <t>Add cycle</t>
  </si>
  <si>
    <t>Old Cycle</t>
  </si>
  <si>
    <t>OEJV 0137</t>
  </si>
  <si>
    <t>IBVS 5918</t>
  </si>
  <si>
    <t>IBVS 6010</t>
  </si>
  <si>
    <t>II</t>
  </si>
  <si>
    <t>OEJV 0160</t>
  </si>
  <si>
    <t>BAD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</si>
  <si>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</si>
  <si>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</si>
  <si>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</si>
  <si>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</si>
  <si>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</si>
  <si>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</si>
  <si>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</si>
  <si>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</si>
  <si>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</si>
  <si>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</si>
  <si>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</si>
  <si>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2417063.44 </t>
  </si>
  <si>
    <t> 05.08.1905 22:33 </t>
  </si>
  <si>
    <t> 0.22 </t>
  </si>
  <si>
    <t>P </t>
  </si>
  <si>
    <t> P.Parenago </t>
  </si>
  <si>
    <t> AC 52.7 </t>
  </si>
  <si>
    <t>2417475.27 </t>
  </si>
  <si>
    <t> 21.09.1906 18:28 </t>
  </si>
  <si>
    <t> 0.03 </t>
  </si>
  <si>
    <t> AC 174.18 </t>
  </si>
  <si>
    <t>2418205.27 </t>
  </si>
  <si>
    <t> 20.09.1908 18:28 </t>
  </si>
  <si>
    <t> -0.09 </t>
  </si>
  <si>
    <t>2418238.22 </t>
  </si>
  <si>
    <t> 23.10.1908 17:16 </t>
  </si>
  <si>
    <t> -0.00 </t>
  </si>
  <si>
    <t>2431589.32 </t>
  </si>
  <si>
    <t> 13.05.1945 19:40 </t>
  </si>
  <si>
    <t> -0.01 </t>
  </si>
  <si>
    <t>V </t>
  </si>
  <si>
    <t> W.Zessewitsch </t>
  </si>
  <si>
    <t> IODE 4.2.126 </t>
  </si>
  <si>
    <t>2431657.43 </t>
  </si>
  <si>
    <t> 20.07.1945 22:19 </t>
  </si>
  <si>
    <t> 0.02 </t>
  </si>
  <si>
    <t>2431664.50 </t>
  </si>
  <si>
    <t> 28.07.1945 00:00 </t>
  </si>
  <si>
    <t> 0.05 </t>
  </si>
  <si>
    <t>2431697.39 </t>
  </si>
  <si>
    <t> 29.08.1945 21:21 </t>
  </si>
  <si>
    <t> 0.07 </t>
  </si>
  <si>
    <t>2435749.375 </t>
  </si>
  <si>
    <t> 02.10.1956 21:00 </t>
  </si>
  <si>
    <t> 0.004 </t>
  </si>
  <si>
    <t> AC 184.22 </t>
  </si>
  <si>
    <t>2436047.507 </t>
  </si>
  <si>
    <t> 28.07.1957 00:10 </t>
  </si>
  <si>
    <t> -0.016 </t>
  </si>
  <si>
    <t>2441165.432 </t>
  </si>
  <si>
    <t> 01.08.1971 22:22 </t>
  </si>
  <si>
    <t> 0.024 </t>
  </si>
  <si>
    <t> R.Diethelm </t>
  </si>
  <si>
    <t> ORI 126 </t>
  </si>
  <si>
    <t>2442907.437 </t>
  </si>
  <si>
    <t> 08.05.1976 22:29 </t>
  </si>
  <si>
    <t> 0.070 </t>
  </si>
  <si>
    <t> P.Hajek </t>
  </si>
  <si>
    <t> BRNO 21 </t>
  </si>
  <si>
    <t>2442928.555 </t>
  </si>
  <si>
    <t> 30.05.1976 01:19 </t>
  </si>
  <si>
    <t> 0.059 </t>
  </si>
  <si>
    <t>2444144.395 </t>
  </si>
  <si>
    <t> 27.09.1979 21:28 </t>
  </si>
  <si>
    <t> -0.185 </t>
  </si>
  <si>
    <t> H.Peter </t>
  </si>
  <si>
    <t> BBS 45 </t>
  </si>
  <si>
    <t>2444487.366 </t>
  </si>
  <si>
    <t> 04.09.1980 20:47 </t>
  </si>
  <si>
    <t> 0.028 </t>
  </si>
  <si>
    <t> V.Wagner </t>
  </si>
  <si>
    <t> BRNO 23 </t>
  </si>
  <si>
    <t>2444487.378 </t>
  </si>
  <si>
    <t> 04.09.1980 21:04 </t>
  </si>
  <si>
    <t> 0.040 </t>
  </si>
  <si>
    <t> A.Slatinsky </t>
  </si>
  <si>
    <t>2444489.504 </t>
  </si>
  <si>
    <t> 07.09.1980 00:05 </t>
  </si>
  <si>
    <t> -0.182 </t>
  </si>
  <si>
    <t> BBS 50 </t>
  </si>
  <si>
    <t>2444806.432 </t>
  </si>
  <si>
    <t> 20.07.1981 22:22 </t>
  </si>
  <si>
    <t> -0.187 </t>
  </si>
  <si>
    <t> BBS 56 </t>
  </si>
  <si>
    <t>2444813.469 </t>
  </si>
  <si>
    <t> 27.07.1981 23:15 </t>
  </si>
  <si>
    <t> -0.193 </t>
  </si>
  <si>
    <t>2444853.361 </t>
  </si>
  <si>
    <t> 05.09.1981 20:39 </t>
  </si>
  <si>
    <t> -0.211 </t>
  </si>
  <si>
    <t> K.Locher </t>
  </si>
  <si>
    <t>2444989.537 </t>
  </si>
  <si>
    <t> 20.01.1982 00:53 </t>
  </si>
  <si>
    <t> -0.199 </t>
  </si>
  <si>
    <t> BBS 58 </t>
  </si>
  <si>
    <t>2445010.671 </t>
  </si>
  <si>
    <t> 10.02.1982 04:06 </t>
  </si>
  <si>
    <t> -0.194 </t>
  </si>
  <si>
    <t> BBS 59 </t>
  </si>
  <si>
    <t>2445191.434 </t>
  </si>
  <si>
    <t> 09.08.1982 22:24 </t>
  </si>
  <si>
    <t> -0.200 </t>
  </si>
  <si>
    <t> BBS 62 </t>
  </si>
  <si>
    <t>2445224.305 </t>
  </si>
  <si>
    <t> 11.09.1982 19:19 </t>
  </si>
  <si>
    <t> -0.196 </t>
  </si>
  <si>
    <t> R.Germann </t>
  </si>
  <si>
    <t>2445231.328 </t>
  </si>
  <si>
    <t> 18.09.1982 19:52 </t>
  </si>
  <si>
    <t> -0.216 </t>
  </si>
  <si>
    <t>2445238.353 </t>
  </si>
  <si>
    <t> 25.09.1982 20:28 </t>
  </si>
  <si>
    <t> -0.234 </t>
  </si>
  <si>
    <t>2445278.246 </t>
  </si>
  <si>
    <t> 04.11.1982 17:54 </t>
  </si>
  <si>
    <t> -0.251 </t>
  </si>
  <si>
    <t> BBS 64 </t>
  </si>
  <si>
    <t>2445278.274 </t>
  </si>
  <si>
    <t> 04.11.1982 18:34 </t>
  </si>
  <si>
    <t> -0.223 </t>
  </si>
  <si>
    <t>2445341.660 </t>
  </si>
  <si>
    <t> 07.01.1983 03:50 </t>
  </si>
  <si>
    <t> -0.224 </t>
  </si>
  <si>
    <t> T.Schildknecht </t>
  </si>
  <si>
    <t>2445609.305 </t>
  </si>
  <si>
    <t> 01.10.1983 19:19 </t>
  </si>
  <si>
    <t> J.Silhan </t>
  </si>
  <si>
    <t> BRNO 26 </t>
  </si>
  <si>
    <t>2445846.407 </t>
  </si>
  <si>
    <t> 25.05.1984 21:46 </t>
  </si>
  <si>
    <t> -0.222 </t>
  </si>
  <si>
    <t> G.Mavrofridis </t>
  </si>
  <si>
    <t> BBS 72 </t>
  </si>
  <si>
    <t>2445907.458 </t>
  </si>
  <si>
    <t> 25.07.1984 22:59 </t>
  </si>
  <si>
    <t> -0.210 </t>
  </si>
  <si>
    <t> T.Cervinka </t>
  </si>
  <si>
    <t> BRNO 27 </t>
  </si>
  <si>
    <t>2445907.461 </t>
  </si>
  <si>
    <t> 25.07.1984 23:03 </t>
  </si>
  <si>
    <t> -0.207 </t>
  </si>
  <si>
    <t> M.Berka </t>
  </si>
  <si>
    <t> P.Svoboda </t>
  </si>
  <si>
    <t>2445907.462 </t>
  </si>
  <si>
    <t> 25.07.1984 23:05 </t>
  </si>
  <si>
    <t> -0.206 </t>
  </si>
  <si>
    <t> E.Kobzova </t>
  </si>
  <si>
    <t>2445940.339 </t>
  </si>
  <si>
    <t> 27.08.1984 20:08 </t>
  </si>
  <si>
    <t> -0.197 </t>
  </si>
  <si>
    <t>2445994.318 </t>
  </si>
  <si>
    <t> 20.10.1984 19:37 </t>
  </si>
  <si>
    <t> -0.214 </t>
  </si>
  <si>
    <t>2446177.441 </t>
  </si>
  <si>
    <t> 21.04.1985 22:35 </t>
  </si>
  <si>
    <t> -0.208 </t>
  </si>
  <si>
    <t>2446285.407 </t>
  </si>
  <si>
    <t> 07.08.1985 21:46 </t>
  </si>
  <si>
    <t> BBS 78 </t>
  </si>
  <si>
    <t>2446292.445 </t>
  </si>
  <si>
    <t> 14.08.1985 22:40 </t>
  </si>
  <si>
    <t> -0.239 </t>
  </si>
  <si>
    <t>2446299.499 </t>
  </si>
  <si>
    <t> 21.08.1985 23:58 </t>
  </si>
  <si>
    <t> -0.228 </t>
  </si>
  <si>
    <t>2446609.393 </t>
  </si>
  <si>
    <t> 27.06.1986 21:25 </t>
  </si>
  <si>
    <t> BBS 80 </t>
  </si>
  <si>
    <t>2447379.359 </t>
  </si>
  <si>
    <t> 05.08.1988 20:36 </t>
  </si>
  <si>
    <t> -0.288 </t>
  </si>
  <si>
    <t> E.Blättler </t>
  </si>
  <si>
    <t> BBS 89 </t>
  </si>
  <si>
    <t>2447804.308 </t>
  </si>
  <si>
    <t> 04.10.1989 19:23 </t>
  </si>
  <si>
    <t> -0.264 </t>
  </si>
  <si>
    <t> BBS 93 </t>
  </si>
  <si>
    <t>2448433.459 </t>
  </si>
  <si>
    <t> 25.06.1991 23:00 </t>
  </si>
  <si>
    <t> -0.285 </t>
  </si>
  <si>
    <t> BBS 98 </t>
  </si>
  <si>
    <t>2448440.487 </t>
  </si>
  <si>
    <t> 02.07.1991 23:41 </t>
  </si>
  <si>
    <t> -0.300 </t>
  </si>
  <si>
    <t>2448480.409 </t>
  </si>
  <si>
    <t> 11.08.1991 21:48 </t>
  </si>
  <si>
    <t>2449236.338 </t>
  </si>
  <si>
    <t> 05.09.1993 20:06 </t>
  </si>
  <si>
    <t> -0.303 </t>
  </si>
  <si>
    <t> BBS 105 </t>
  </si>
  <si>
    <t>2449480.486 </t>
  </si>
  <si>
    <t> 07.05.1994 23:39 </t>
  </si>
  <si>
    <t> -0.311 </t>
  </si>
  <si>
    <t> P.Molik </t>
  </si>
  <si>
    <t>OEJV 0060 </t>
  </si>
  <si>
    <t>2449581.417 </t>
  </si>
  <si>
    <t> 16.08.1994 22:00 </t>
  </si>
  <si>
    <t> -0.329 </t>
  </si>
  <si>
    <t> BBS 107 </t>
  </si>
  <si>
    <t>2450006.320 </t>
  </si>
  <si>
    <t> 15.10.1995 19:40 </t>
  </si>
  <si>
    <t> -0.352 </t>
  </si>
  <si>
    <t> BBS 110 </t>
  </si>
  <si>
    <t>2450013.357 </t>
  </si>
  <si>
    <t> 22.10.1995 20:34 </t>
  </si>
  <si>
    <t> -0.357 </t>
  </si>
  <si>
    <t>2450250.461 </t>
  </si>
  <si>
    <t> 15.06.1996 23:03 </t>
  </si>
  <si>
    <t> -0.367 </t>
  </si>
  <si>
    <t> BBS 112 </t>
  </si>
  <si>
    <t>2450391.317 </t>
  </si>
  <si>
    <t> 03.11.1996 19:36 </t>
  </si>
  <si>
    <t> -0.370 </t>
  </si>
  <si>
    <t> BBS 114 </t>
  </si>
  <si>
    <t>2450642.503 </t>
  </si>
  <si>
    <t> 13.07.1997 00:04 </t>
  </si>
  <si>
    <t> -0.383 </t>
  </si>
  <si>
    <t> BBS 115 </t>
  </si>
  <si>
    <t>2451250.5270 </t>
  </si>
  <si>
    <t> 13.03.1999 00:38 </t>
  </si>
  <si>
    <t> -0.4009 </t>
  </si>
  <si>
    <t> J.Cechal </t>
  </si>
  <si>
    <t> BRNO 32 </t>
  </si>
  <si>
    <t>2452027.56793 </t>
  </si>
  <si>
    <t> 28.04.2001 01:37 </t>
  </si>
  <si>
    <t> -0.43336 </t>
  </si>
  <si>
    <t>C </t>
  </si>
  <si>
    <t>o</t>
  </si>
  <si>
    <t> J.Šafár </t>
  </si>
  <si>
    <t>OEJV 0074 </t>
  </si>
  <si>
    <t>2452053.391 </t>
  </si>
  <si>
    <t> 23.05.2001 21:23 </t>
  </si>
  <si>
    <t> -0.434 </t>
  </si>
  <si>
    <t>E </t>
  </si>
  <si>
    <t>?</t>
  </si>
  <si>
    <t> BBS 125 </t>
  </si>
  <si>
    <t>2453593.3858 </t>
  </si>
  <si>
    <t> 10.08.2005 21:15 </t>
  </si>
  <si>
    <t> -0.5004 </t>
  </si>
  <si>
    <t> U.Schmidt </t>
  </si>
  <si>
    <t>BAVM 178 </t>
  </si>
  <si>
    <t>2454262.4442 </t>
  </si>
  <si>
    <t> 10.06.2007 22:39 </t>
  </si>
  <si>
    <t> -0.5233 </t>
  </si>
  <si>
    <t>-I</t>
  </si>
  <si>
    <t> F.Agerer </t>
  </si>
  <si>
    <t>BAVM 186 </t>
  </si>
  <si>
    <t>2454356.3497 </t>
  </si>
  <si>
    <t> 12.09.2007 20:23 </t>
  </si>
  <si>
    <t>9669</t>
  </si>
  <si>
    <t> -0.5240 </t>
  </si>
  <si>
    <t> M.&amp; C.Rätz </t>
  </si>
  <si>
    <t>BAVM 201 </t>
  </si>
  <si>
    <t>2454506.5931 </t>
  </si>
  <si>
    <t> 10.02.2008 02:14 </t>
  </si>
  <si>
    <t>9733</t>
  </si>
  <si>
    <t> -0.5304 </t>
  </si>
  <si>
    <t> W.Moschner &amp; P.Frank </t>
  </si>
  <si>
    <t>BAVM 209 </t>
  </si>
  <si>
    <t>2454971.4072 </t>
  </si>
  <si>
    <t> 19.05.2009 21:46 </t>
  </si>
  <si>
    <t>9931</t>
  </si>
  <si>
    <t> -0.5517 </t>
  </si>
  <si>
    <t>2455072.3496 </t>
  </si>
  <si>
    <t> 28.08.2009 20:23 </t>
  </si>
  <si>
    <t>9974</t>
  </si>
  <si>
    <t> -0.5584 </t>
  </si>
  <si>
    <t> J.Trnka </t>
  </si>
  <si>
    <t>OEJV 0137 </t>
  </si>
  <si>
    <t>2455370.4864 </t>
  </si>
  <si>
    <t> 22.06.2010 23:40 </t>
  </si>
  <si>
    <t>10101</t>
  </si>
  <si>
    <t> -0.5736 </t>
  </si>
  <si>
    <t> Smy?ka, T. </t>
  </si>
  <si>
    <t>2455674.49635 </t>
  </si>
  <si>
    <t> 22.04.2011 23:54 </t>
  </si>
  <si>
    <t>10230.5</t>
  </si>
  <si>
    <t> -0.58480 </t>
  </si>
  <si>
    <t>OEJV 0160 </t>
  </si>
  <si>
    <t>2455674.49638 </t>
  </si>
  <si>
    <t> -0.58477 </t>
  </si>
  <si>
    <t>R</t>
  </si>
  <si>
    <t>2455674.49699 </t>
  </si>
  <si>
    <t> 22.04.2011 23:55 </t>
  </si>
  <si>
    <t> -0.58416 </t>
  </si>
  <si>
    <t>2455741.3978 </t>
  </si>
  <si>
    <t> 28.06.2011 21:32 </t>
  </si>
  <si>
    <t>10259</t>
  </si>
  <si>
    <t> -0.5915 </t>
  </si>
  <si>
    <t>BAVM 220 </t>
  </si>
  <si>
    <t>2455992.58413 </t>
  </si>
  <si>
    <t> 06.03.2012 02:01 </t>
  </si>
  <si>
    <t> -0.60409 </t>
  </si>
  <si>
    <t>2456518.4324 </t>
  </si>
  <si>
    <t> 13.08.2013 22:22 </t>
  </si>
  <si>
    <t> -0.6302 </t>
  </si>
  <si>
    <t> M.&amp; K.Rätz </t>
  </si>
  <si>
    <t>BAVM 234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</si>
</sst>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24" borderId="0" xfId="0" applyFont="1" applyFill="1" applyAlignment="1"/>
    <xf numFmtId="0" fontId="16" fillId="0" borderId="10" xfId="0" applyFont="1" applyFill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0" fillId="25" borderId="18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2" applyNumberFormat="1" applyFont="1" applyAlignment="1">
      <alignment horizontal="left" wrapText="1"/>
    </xf>
    <xf numFmtId="0" fontId="6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Her - O-C Diagr.</a:t>
            </a:r>
          </a:p>
        </c:rich>
      </c:tx>
      <c:layout>
        <c:manualLayout>
          <c:xMode val="edge"/>
          <c:yMode val="edge"/>
          <c:x val="0.3608064376568313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779341194735"/>
          <c:y val="0.14723926380368099"/>
          <c:w val="0.7875471961338071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3-40AF-90B6-FC47BB0DEE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0.2176043999970716</c:v>
                </c:pt>
                <c:pt idx="1">
                  <c:v>3.439760000037495E-2</c:v>
                </c:pt>
                <c:pt idx="2">
                  <c:v>-8.5871999999653781E-2</c:v>
                </c:pt>
                <c:pt idx="3">
                  <c:v>-3.022400000190828E-3</c:v>
                </c:pt>
                <c:pt idx="4">
                  <c:v>-9.0455999998084735E-3</c:v>
                </c:pt>
                <c:pt idx="6">
                  <c:v>1.9000000000232831E-2</c:v>
                </c:pt>
                <c:pt idx="7">
                  <c:v>4.6039199998631375E-2</c:v>
                </c:pt>
                <c:pt idx="8">
                  <c:v>6.8888800000422634E-2</c:v>
                </c:pt>
                <c:pt idx="9">
                  <c:v>3.775199998926837E-3</c:v>
                </c:pt>
                <c:pt idx="10">
                  <c:v>-1.6232000001764391E-2</c:v>
                </c:pt>
                <c:pt idx="12">
                  <c:v>6.9948799995472655E-2</c:v>
                </c:pt>
                <c:pt idx="13">
                  <c:v>5.9066399997391272E-2</c:v>
                </c:pt>
                <c:pt idx="14">
                  <c:v>-0.18549840000196127</c:v>
                </c:pt>
                <c:pt idx="15">
                  <c:v>2.8076000002329238E-2</c:v>
                </c:pt>
                <c:pt idx="16">
                  <c:v>4.0075999997498002E-2</c:v>
                </c:pt>
                <c:pt idx="17">
                  <c:v>-0.18157760000030976</c:v>
                </c:pt>
                <c:pt idx="18">
                  <c:v>-0.18681359999754932</c:v>
                </c:pt>
                <c:pt idx="19">
                  <c:v>-0.19277440000587376</c:v>
                </c:pt>
                <c:pt idx="20">
                  <c:v>-0.21088560000498546</c:v>
                </c:pt>
                <c:pt idx="21">
                  <c:v>-0.19879440000659088</c:v>
                </c:pt>
                <c:pt idx="22">
                  <c:v>-0.19367680000141263</c:v>
                </c:pt>
                <c:pt idx="23">
                  <c:v>-0.20000399999844376</c:v>
                </c:pt>
                <c:pt idx="24">
                  <c:v>-0.19615440000052331</c:v>
                </c:pt>
                <c:pt idx="25">
                  <c:v>-0.21611519999714801</c:v>
                </c:pt>
                <c:pt idx="26">
                  <c:v>-0.23407600000064122</c:v>
                </c:pt>
                <c:pt idx="27">
                  <c:v>-0.25118720000318717</c:v>
                </c:pt>
                <c:pt idx="28">
                  <c:v>-0.22318720000475878</c:v>
                </c:pt>
                <c:pt idx="29">
                  <c:v>-0.22383439999975963</c:v>
                </c:pt>
                <c:pt idx="30">
                  <c:v>-0.21134480000182521</c:v>
                </c:pt>
                <c:pt idx="31">
                  <c:v>-0.22235840000212193</c:v>
                </c:pt>
                <c:pt idx="32">
                  <c:v>-0.21035200000187615</c:v>
                </c:pt>
                <c:pt idx="33">
                  <c:v>-0.20735199999762699</c:v>
                </c:pt>
                <c:pt idx="34">
                  <c:v>-0.20735199999762699</c:v>
                </c:pt>
                <c:pt idx="35">
                  <c:v>-0.20635200000106124</c:v>
                </c:pt>
                <c:pt idx="36">
                  <c:v>-0.19650240000191843</c:v>
                </c:pt>
                <c:pt idx="37">
                  <c:v>-0.21353520000411663</c:v>
                </c:pt>
                <c:pt idx="38">
                  <c:v>-0.20751600000221515</c:v>
                </c:pt>
                <c:pt idx="39">
                  <c:v>-0.23358160000498174</c:v>
                </c:pt>
                <c:pt idx="40">
                  <c:v>-0.23854240000218851</c:v>
                </c:pt>
                <c:pt idx="41">
                  <c:v>-0.22750319999613566</c:v>
                </c:pt>
                <c:pt idx="42">
                  <c:v>-0.2237784000026295</c:v>
                </c:pt>
                <c:pt idx="43">
                  <c:v>-0.28815920000488404</c:v>
                </c:pt>
                <c:pt idx="44">
                  <c:v>-0.26446080000459915</c:v>
                </c:pt>
                <c:pt idx="45">
                  <c:v>-0.28462559999752557</c:v>
                </c:pt>
                <c:pt idx="46">
                  <c:v>-0.29958640000404557</c:v>
                </c:pt>
                <c:pt idx="47">
                  <c:v>-0.28769759999704547</c:v>
                </c:pt>
                <c:pt idx="48">
                  <c:v>-0.3031568000005791</c:v>
                </c:pt>
                <c:pt idx="49">
                  <c:v>-0.31113120000372874</c:v>
                </c:pt>
                <c:pt idx="50">
                  <c:v>-0.32923600000503939</c:v>
                </c:pt>
                <c:pt idx="51">
                  <c:v>-0.35153759999957401</c:v>
                </c:pt>
                <c:pt idx="52">
                  <c:v>-0.3574984000006225</c:v>
                </c:pt>
                <c:pt idx="53">
                  <c:v>-0.36651200000051176</c:v>
                </c:pt>
                <c:pt idx="54">
                  <c:v>-0.36972799999784911</c:v>
                </c:pt>
                <c:pt idx="55">
                  <c:v>-0.38266320000548149</c:v>
                </c:pt>
                <c:pt idx="56">
                  <c:v>-0.40094559999852208</c:v>
                </c:pt>
                <c:pt idx="58">
                  <c:v>-0.43447680000099353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E3-40AF-90B6-FC47BB0DEE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9">
                  <c:v>-0.50043840000580531</c:v>
                </c:pt>
                <c:pt idx="60">
                  <c:v>-0.52331440000853036</c:v>
                </c:pt>
                <c:pt idx="61">
                  <c:v>-0.5239584000009927</c:v>
                </c:pt>
                <c:pt idx="62">
                  <c:v>-0.53038880000531208</c:v>
                </c:pt>
                <c:pt idx="63">
                  <c:v>-0.55170160000125179</c:v>
                </c:pt>
                <c:pt idx="69">
                  <c:v>-0.59148239999922225</c:v>
                </c:pt>
                <c:pt idx="71">
                  <c:v>-0.63022400000045309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E3-40AF-90B6-FC47BB0DEE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57">
                  <c:v>-0.43335720000322908</c:v>
                </c:pt>
                <c:pt idx="64">
                  <c:v>-0.55839640000340296</c:v>
                </c:pt>
                <c:pt idx="65">
                  <c:v>-0.57354359999590088</c:v>
                </c:pt>
                <c:pt idx="66">
                  <c:v>-0.58480480000434909</c:v>
                </c:pt>
                <c:pt idx="67">
                  <c:v>-0.58477480000874493</c:v>
                </c:pt>
                <c:pt idx="68">
                  <c:v>-0.58416480000596493</c:v>
                </c:pt>
                <c:pt idx="70">
                  <c:v>-0.60408759999700123</c:v>
                </c:pt>
                <c:pt idx="72">
                  <c:v>-0.6612576000043191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E3-40AF-90B6-FC47BB0DEE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E3-40AF-90B6-FC47BB0DEE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E3-40AF-90B6-FC47BB0DEE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E3-40AF-90B6-FC47BB0DEE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5">
                  <c:v>-0.28550006925812721</c:v>
                </c:pt>
                <c:pt idx="46">
                  <c:v>-0.28579172747833392</c:v>
                </c:pt>
                <c:pt idx="47">
                  <c:v>-0.28744445739283864</c:v>
                </c:pt>
                <c:pt idx="48">
                  <c:v>-0.31874910636169163</c:v>
                </c:pt>
                <c:pt idx="49">
                  <c:v>-0.32885992466219083</c:v>
                </c:pt>
                <c:pt idx="50">
                  <c:v>-0.33304035915182018</c:v>
                </c:pt>
                <c:pt idx="51">
                  <c:v>-0.35063707177095815</c:v>
                </c:pt>
                <c:pt idx="52">
                  <c:v>-0.35092872999116487</c:v>
                </c:pt>
                <c:pt idx="53">
                  <c:v>-0.36074789007145724</c:v>
                </c:pt>
                <c:pt idx="54">
                  <c:v>-0.36658105447559142</c:v>
                </c:pt>
                <c:pt idx="55">
                  <c:v>-0.37698353099629722</c:v>
                </c:pt>
                <c:pt idx="56">
                  <c:v>-0.40216335734080944</c:v>
                </c:pt>
                <c:pt idx="57">
                  <c:v>-0.43434298097028257</c:v>
                </c:pt>
                <c:pt idx="58">
                  <c:v>-0.43541239444437385</c:v>
                </c:pt>
                <c:pt idx="59">
                  <c:v>-0.4991883252629068</c:v>
                </c:pt>
                <c:pt idx="60">
                  <c:v>-0.52689585618254386</c:v>
                </c:pt>
                <c:pt idx="61">
                  <c:v>-0.53078463245196661</c:v>
                </c:pt>
                <c:pt idx="62">
                  <c:v>-0.53700667448304296</c:v>
                </c:pt>
                <c:pt idx="63">
                  <c:v>-0.55625611701668554</c:v>
                </c:pt>
                <c:pt idx="64">
                  <c:v>-0.56043655150631499</c:v>
                </c:pt>
                <c:pt idx="65">
                  <c:v>-0.57278341616173212</c:v>
                </c:pt>
                <c:pt idx="66">
                  <c:v>-0.58537332933398822</c:v>
                </c:pt>
                <c:pt idx="67">
                  <c:v>-0.58537332933398822</c:v>
                </c:pt>
                <c:pt idx="68">
                  <c:v>-0.58537332933398822</c:v>
                </c:pt>
                <c:pt idx="69">
                  <c:v>-0.58814408242595195</c:v>
                </c:pt>
                <c:pt idx="70">
                  <c:v>-0.59854655894665776</c:v>
                </c:pt>
                <c:pt idx="71">
                  <c:v>-0.62032370605542508</c:v>
                </c:pt>
                <c:pt idx="72">
                  <c:v>-0.66173917332477739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E3-40AF-90B6-FC47BB0DE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68752"/>
        <c:axId val="1"/>
      </c:scatterChart>
      <c:valAx>
        <c:axId val="779268752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4852278080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1355311355311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26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99305855998767"/>
          <c:y val="0.92024539877300615"/>
          <c:w val="0.7490855950698470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Her - O-C Diagr.</a:t>
            </a:r>
          </a:p>
        </c:rich>
      </c:tx>
      <c:layout>
        <c:manualLayout>
          <c:xMode val="edge"/>
          <c:yMode val="edge"/>
          <c:x val="0.3619747897143569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4678942920199375"/>
          <c:w val="0.79707566580823119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13-4385-9989-0EC6D5760A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0.2176043999970716</c:v>
                </c:pt>
                <c:pt idx="1">
                  <c:v>3.439760000037495E-2</c:v>
                </c:pt>
                <c:pt idx="2">
                  <c:v>-8.5871999999653781E-2</c:v>
                </c:pt>
                <c:pt idx="3">
                  <c:v>-3.022400000190828E-3</c:v>
                </c:pt>
                <c:pt idx="4">
                  <c:v>-9.0455999998084735E-3</c:v>
                </c:pt>
                <c:pt idx="6">
                  <c:v>1.9000000000232831E-2</c:v>
                </c:pt>
                <c:pt idx="7">
                  <c:v>4.6039199998631375E-2</c:v>
                </c:pt>
                <c:pt idx="8">
                  <c:v>6.8888800000422634E-2</c:v>
                </c:pt>
                <c:pt idx="9">
                  <c:v>3.775199998926837E-3</c:v>
                </c:pt>
                <c:pt idx="10">
                  <c:v>-1.6232000001764391E-2</c:v>
                </c:pt>
                <c:pt idx="12">
                  <c:v>6.9948799995472655E-2</c:v>
                </c:pt>
                <c:pt idx="13">
                  <c:v>5.9066399997391272E-2</c:v>
                </c:pt>
                <c:pt idx="14">
                  <c:v>-0.18549840000196127</c:v>
                </c:pt>
                <c:pt idx="15">
                  <c:v>2.8076000002329238E-2</c:v>
                </c:pt>
                <c:pt idx="16">
                  <c:v>4.0075999997498002E-2</c:v>
                </c:pt>
                <c:pt idx="17">
                  <c:v>-0.18157760000030976</c:v>
                </c:pt>
                <c:pt idx="18">
                  <c:v>-0.18681359999754932</c:v>
                </c:pt>
                <c:pt idx="19">
                  <c:v>-0.19277440000587376</c:v>
                </c:pt>
                <c:pt idx="20">
                  <c:v>-0.21088560000498546</c:v>
                </c:pt>
                <c:pt idx="21">
                  <c:v>-0.19879440000659088</c:v>
                </c:pt>
                <c:pt idx="22">
                  <c:v>-0.19367680000141263</c:v>
                </c:pt>
                <c:pt idx="23">
                  <c:v>-0.20000399999844376</c:v>
                </c:pt>
                <c:pt idx="24">
                  <c:v>-0.19615440000052331</c:v>
                </c:pt>
                <c:pt idx="25">
                  <c:v>-0.21611519999714801</c:v>
                </c:pt>
                <c:pt idx="26">
                  <c:v>-0.23407600000064122</c:v>
                </c:pt>
                <c:pt idx="27">
                  <c:v>-0.25118720000318717</c:v>
                </c:pt>
                <c:pt idx="28">
                  <c:v>-0.22318720000475878</c:v>
                </c:pt>
                <c:pt idx="29">
                  <c:v>-0.22383439999975963</c:v>
                </c:pt>
                <c:pt idx="30">
                  <c:v>-0.21134480000182521</c:v>
                </c:pt>
                <c:pt idx="31">
                  <c:v>-0.22235840000212193</c:v>
                </c:pt>
                <c:pt idx="32">
                  <c:v>-0.21035200000187615</c:v>
                </c:pt>
                <c:pt idx="33">
                  <c:v>-0.20735199999762699</c:v>
                </c:pt>
                <c:pt idx="34">
                  <c:v>-0.20735199999762699</c:v>
                </c:pt>
                <c:pt idx="35">
                  <c:v>-0.20635200000106124</c:v>
                </c:pt>
                <c:pt idx="36">
                  <c:v>-0.19650240000191843</c:v>
                </c:pt>
                <c:pt idx="37">
                  <c:v>-0.21353520000411663</c:v>
                </c:pt>
                <c:pt idx="38">
                  <c:v>-0.20751600000221515</c:v>
                </c:pt>
                <c:pt idx="39">
                  <c:v>-0.23358160000498174</c:v>
                </c:pt>
                <c:pt idx="40">
                  <c:v>-0.23854240000218851</c:v>
                </c:pt>
                <c:pt idx="41">
                  <c:v>-0.22750319999613566</c:v>
                </c:pt>
                <c:pt idx="42">
                  <c:v>-0.2237784000026295</c:v>
                </c:pt>
                <c:pt idx="43">
                  <c:v>-0.28815920000488404</c:v>
                </c:pt>
                <c:pt idx="44">
                  <c:v>-0.26446080000459915</c:v>
                </c:pt>
                <c:pt idx="45">
                  <c:v>-0.28462559999752557</c:v>
                </c:pt>
                <c:pt idx="46">
                  <c:v>-0.29958640000404557</c:v>
                </c:pt>
                <c:pt idx="47">
                  <c:v>-0.28769759999704547</c:v>
                </c:pt>
                <c:pt idx="48">
                  <c:v>-0.3031568000005791</c:v>
                </c:pt>
                <c:pt idx="49">
                  <c:v>-0.31113120000372874</c:v>
                </c:pt>
                <c:pt idx="50">
                  <c:v>-0.32923600000503939</c:v>
                </c:pt>
                <c:pt idx="51">
                  <c:v>-0.35153759999957401</c:v>
                </c:pt>
                <c:pt idx="52">
                  <c:v>-0.3574984000006225</c:v>
                </c:pt>
                <c:pt idx="53">
                  <c:v>-0.36651200000051176</c:v>
                </c:pt>
                <c:pt idx="54">
                  <c:v>-0.36972799999784911</c:v>
                </c:pt>
                <c:pt idx="55">
                  <c:v>-0.38266320000548149</c:v>
                </c:pt>
                <c:pt idx="56">
                  <c:v>-0.40094559999852208</c:v>
                </c:pt>
                <c:pt idx="58">
                  <c:v>-0.43447680000099353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13-4385-9989-0EC6D5760A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9">
                  <c:v>-0.50043840000580531</c:v>
                </c:pt>
                <c:pt idx="60">
                  <c:v>-0.52331440000853036</c:v>
                </c:pt>
                <c:pt idx="61">
                  <c:v>-0.5239584000009927</c:v>
                </c:pt>
                <c:pt idx="62">
                  <c:v>-0.53038880000531208</c:v>
                </c:pt>
                <c:pt idx="63">
                  <c:v>-0.55170160000125179</c:v>
                </c:pt>
                <c:pt idx="69">
                  <c:v>-0.59148239999922225</c:v>
                </c:pt>
                <c:pt idx="71">
                  <c:v>-0.63022400000045309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13-4385-9989-0EC6D5760A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57">
                  <c:v>-0.43335720000322908</c:v>
                </c:pt>
                <c:pt idx="64">
                  <c:v>-0.55839640000340296</c:v>
                </c:pt>
                <c:pt idx="65">
                  <c:v>-0.57354359999590088</c:v>
                </c:pt>
                <c:pt idx="66">
                  <c:v>-0.58480480000434909</c:v>
                </c:pt>
                <c:pt idx="67">
                  <c:v>-0.58477480000874493</c:v>
                </c:pt>
                <c:pt idx="68">
                  <c:v>-0.58416480000596493</c:v>
                </c:pt>
                <c:pt idx="70">
                  <c:v>-0.60408759999700123</c:v>
                </c:pt>
                <c:pt idx="72">
                  <c:v>-0.6612576000043191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13-4385-9989-0EC6D5760A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13-4385-9989-0EC6D5760A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13-4385-9989-0EC6D5760A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7.0000000000000001E-3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6.0000000000000001E-3</c:v>
                  </c:pt>
                  <c:pt idx="51">
                    <c:v>6.0000000000000001E-3</c:v>
                  </c:pt>
                  <c:pt idx="52">
                    <c:v>7.0000000000000001E-3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1.4E-3</c:v>
                  </c:pt>
                  <c:pt idx="58">
                    <c:v>0</c:v>
                  </c:pt>
                  <c:pt idx="59">
                    <c:v>2.2000000000000001E-3</c:v>
                  </c:pt>
                  <c:pt idx="60">
                    <c:v>5.9999999999999995E-4</c:v>
                  </c:pt>
                  <c:pt idx="61">
                    <c:v>2.9999999999999997E-4</c:v>
                  </c:pt>
                  <c:pt idx="62">
                    <c:v>1E-4</c:v>
                  </c:pt>
                  <c:pt idx="63">
                    <c:v>5.0000000000000001E-4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8.0000000000000004E-4</c:v>
                  </c:pt>
                  <c:pt idx="67">
                    <c:v>1E-3</c:v>
                  </c:pt>
                  <c:pt idx="68">
                    <c:v>8.0000000000000004E-4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13-4385-9989-0EC6D5760A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-6216.5</c:v>
                </c:pt>
                <c:pt idx="1">
                  <c:v>-6041</c:v>
                </c:pt>
                <c:pt idx="2">
                  <c:v>-5730</c:v>
                </c:pt>
                <c:pt idx="3">
                  <c:v>-5716</c:v>
                </c:pt>
                <c:pt idx="4">
                  <c:v>-29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17</c:v>
                </c:pt>
                <c:pt idx="9">
                  <c:v>1743</c:v>
                </c:pt>
                <c:pt idx="10">
                  <c:v>1870</c:v>
                </c:pt>
                <c:pt idx="11">
                  <c:v>4050</c:v>
                </c:pt>
                <c:pt idx="12">
                  <c:v>4792</c:v>
                </c:pt>
                <c:pt idx="13">
                  <c:v>4801</c:v>
                </c:pt>
                <c:pt idx="14">
                  <c:v>5319</c:v>
                </c:pt>
                <c:pt idx="15">
                  <c:v>5465</c:v>
                </c:pt>
                <c:pt idx="16">
                  <c:v>5465</c:v>
                </c:pt>
                <c:pt idx="17">
                  <c:v>5466</c:v>
                </c:pt>
                <c:pt idx="18">
                  <c:v>5601</c:v>
                </c:pt>
                <c:pt idx="19">
                  <c:v>5604</c:v>
                </c:pt>
                <c:pt idx="20">
                  <c:v>5621</c:v>
                </c:pt>
                <c:pt idx="21">
                  <c:v>5679</c:v>
                </c:pt>
                <c:pt idx="22">
                  <c:v>5688</c:v>
                </c:pt>
                <c:pt idx="23">
                  <c:v>5765</c:v>
                </c:pt>
                <c:pt idx="24">
                  <c:v>5779</c:v>
                </c:pt>
                <c:pt idx="25">
                  <c:v>5782</c:v>
                </c:pt>
                <c:pt idx="26">
                  <c:v>5785</c:v>
                </c:pt>
                <c:pt idx="27">
                  <c:v>5802</c:v>
                </c:pt>
                <c:pt idx="28">
                  <c:v>5802</c:v>
                </c:pt>
                <c:pt idx="29">
                  <c:v>5829</c:v>
                </c:pt>
                <c:pt idx="30">
                  <c:v>5943</c:v>
                </c:pt>
                <c:pt idx="31">
                  <c:v>6044</c:v>
                </c:pt>
                <c:pt idx="32">
                  <c:v>6070</c:v>
                </c:pt>
                <c:pt idx="33">
                  <c:v>6070</c:v>
                </c:pt>
                <c:pt idx="34">
                  <c:v>6070</c:v>
                </c:pt>
                <c:pt idx="35">
                  <c:v>6070</c:v>
                </c:pt>
                <c:pt idx="36">
                  <c:v>6084</c:v>
                </c:pt>
                <c:pt idx="37">
                  <c:v>6107</c:v>
                </c:pt>
                <c:pt idx="38">
                  <c:v>6185</c:v>
                </c:pt>
                <c:pt idx="39">
                  <c:v>6231</c:v>
                </c:pt>
                <c:pt idx="40">
                  <c:v>6234</c:v>
                </c:pt>
                <c:pt idx="41">
                  <c:v>6237</c:v>
                </c:pt>
                <c:pt idx="42">
                  <c:v>6369</c:v>
                </c:pt>
                <c:pt idx="43">
                  <c:v>6697</c:v>
                </c:pt>
                <c:pt idx="44">
                  <c:v>6878</c:v>
                </c:pt>
                <c:pt idx="45">
                  <c:v>7146</c:v>
                </c:pt>
                <c:pt idx="46">
                  <c:v>7149</c:v>
                </c:pt>
                <c:pt idx="47">
                  <c:v>7166</c:v>
                </c:pt>
                <c:pt idx="48">
                  <c:v>7488</c:v>
                </c:pt>
                <c:pt idx="49">
                  <c:v>7592</c:v>
                </c:pt>
                <c:pt idx="50">
                  <c:v>7635</c:v>
                </c:pt>
                <c:pt idx="51">
                  <c:v>7816</c:v>
                </c:pt>
                <c:pt idx="52">
                  <c:v>7819</c:v>
                </c:pt>
                <c:pt idx="53">
                  <c:v>7920</c:v>
                </c:pt>
                <c:pt idx="54">
                  <c:v>7980</c:v>
                </c:pt>
                <c:pt idx="55">
                  <c:v>8087</c:v>
                </c:pt>
                <c:pt idx="56">
                  <c:v>8346</c:v>
                </c:pt>
                <c:pt idx="57">
                  <c:v>8677</c:v>
                </c:pt>
                <c:pt idx="58">
                  <c:v>8688</c:v>
                </c:pt>
                <c:pt idx="59">
                  <c:v>9344</c:v>
                </c:pt>
                <c:pt idx="60">
                  <c:v>9629</c:v>
                </c:pt>
                <c:pt idx="61">
                  <c:v>9669</c:v>
                </c:pt>
                <c:pt idx="62">
                  <c:v>9733</c:v>
                </c:pt>
                <c:pt idx="63">
                  <c:v>9931</c:v>
                </c:pt>
                <c:pt idx="64">
                  <c:v>9974</c:v>
                </c:pt>
                <c:pt idx="65">
                  <c:v>10101</c:v>
                </c:pt>
                <c:pt idx="66">
                  <c:v>10230.5</c:v>
                </c:pt>
                <c:pt idx="67">
                  <c:v>10230.5</c:v>
                </c:pt>
                <c:pt idx="68">
                  <c:v>10230.5</c:v>
                </c:pt>
                <c:pt idx="69">
                  <c:v>10259</c:v>
                </c:pt>
                <c:pt idx="70">
                  <c:v>10366</c:v>
                </c:pt>
                <c:pt idx="71">
                  <c:v>10590</c:v>
                </c:pt>
                <c:pt idx="72">
                  <c:v>11016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5">
                  <c:v>-0.28550006925812721</c:v>
                </c:pt>
                <c:pt idx="46">
                  <c:v>-0.28579172747833392</c:v>
                </c:pt>
                <c:pt idx="47">
                  <c:v>-0.28744445739283864</c:v>
                </c:pt>
                <c:pt idx="48">
                  <c:v>-0.31874910636169163</c:v>
                </c:pt>
                <c:pt idx="49">
                  <c:v>-0.32885992466219083</c:v>
                </c:pt>
                <c:pt idx="50">
                  <c:v>-0.33304035915182018</c:v>
                </c:pt>
                <c:pt idx="51">
                  <c:v>-0.35063707177095815</c:v>
                </c:pt>
                <c:pt idx="52">
                  <c:v>-0.35092872999116487</c:v>
                </c:pt>
                <c:pt idx="53">
                  <c:v>-0.36074789007145724</c:v>
                </c:pt>
                <c:pt idx="54">
                  <c:v>-0.36658105447559142</c:v>
                </c:pt>
                <c:pt idx="55">
                  <c:v>-0.37698353099629722</c:v>
                </c:pt>
                <c:pt idx="56">
                  <c:v>-0.40216335734080944</c:v>
                </c:pt>
                <c:pt idx="57">
                  <c:v>-0.43434298097028257</c:v>
                </c:pt>
                <c:pt idx="58">
                  <c:v>-0.43541239444437385</c:v>
                </c:pt>
                <c:pt idx="59">
                  <c:v>-0.4991883252629068</c:v>
                </c:pt>
                <c:pt idx="60">
                  <c:v>-0.52689585618254386</c:v>
                </c:pt>
                <c:pt idx="61">
                  <c:v>-0.53078463245196661</c:v>
                </c:pt>
                <c:pt idx="62">
                  <c:v>-0.53700667448304296</c:v>
                </c:pt>
                <c:pt idx="63">
                  <c:v>-0.55625611701668554</c:v>
                </c:pt>
                <c:pt idx="64">
                  <c:v>-0.56043655150631499</c:v>
                </c:pt>
                <c:pt idx="65">
                  <c:v>-0.57278341616173212</c:v>
                </c:pt>
                <c:pt idx="66">
                  <c:v>-0.58537332933398822</c:v>
                </c:pt>
                <c:pt idx="67">
                  <c:v>-0.58537332933398822</c:v>
                </c:pt>
                <c:pt idx="68">
                  <c:v>-0.58537332933398822</c:v>
                </c:pt>
                <c:pt idx="69">
                  <c:v>-0.58814408242595195</c:v>
                </c:pt>
                <c:pt idx="70">
                  <c:v>-0.59854655894665776</c:v>
                </c:pt>
                <c:pt idx="71">
                  <c:v>-0.62032370605542508</c:v>
                </c:pt>
                <c:pt idx="72">
                  <c:v>-0.66173917332477739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13-4385-9989-0EC6D5760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71272"/>
        <c:axId val="1"/>
      </c:scatterChart>
      <c:valAx>
        <c:axId val="779271272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6784273081038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1645338208409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271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01847346778179"/>
          <c:y val="0.9204921861831491"/>
          <c:w val="0.7477153838402741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16</xdr:col>
      <xdr:colOff>647699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CD9802E-F3F0-D0AA-2F66-FB2D60629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1</xdr:rowOff>
    </xdr:from>
    <xdr:to>
      <xdr:col>27</xdr:col>
      <xdr:colOff>190500</xdr:colOff>
      <xdr:row>18</xdr:row>
      <xdr:rowOff>1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8076D091-2CD4-E292-3D2A-6B67866D4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01" TargetMode="External"/><Relationship Id="rId15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4"/>
  <sheetViews>
    <sheetView tabSelected="1" workbookViewId="0">
      <pane xSplit="14" ySplit="21" topLeftCell="O73" activePane="bottomRight" state="frozen"/>
      <selection pane="topRight" activeCell="O1" sqref="O1"/>
      <selection pane="bottomLeft" activeCell="A22" sqref="A22"/>
      <selection pane="bottomRight" activeCell="E11" sqref="E11: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62</v>
      </c>
    </row>
    <row r="2" spans="1:6" x14ac:dyDescent="0.2">
      <c r="A2" t="s">
        <v>25</v>
      </c>
      <c r="B2" s="10" t="s">
        <v>64</v>
      </c>
    </row>
    <row r="3" spans="1:6" ht="13.5" thickBot="1" x14ac:dyDescent="0.25"/>
    <row r="4" spans="1:6" ht="14.25" thickTop="1" thickBot="1" x14ac:dyDescent="0.25">
      <c r="A4" s="6" t="s">
        <v>1</v>
      </c>
      <c r="C4" s="3">
        <v>31657.411</v>
      </c>
      <c r="D4" s="4">
        <v>2.3476536000000001</v>
      </c>
    </row>
    <row r="5" spans="1:6" ht="13.5" thickTop="1" x14ac:dyDescent="0.2">
      <c r="A5" s="11" t="s">
        <v>65</v>
      </c>
      <c r="B5" s="9"/>
      <c r="C5" s="12">
        <v>-9.5</v>
      </c>
      <c r="D5" s="9" t="s">
        <v>66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31657.411</v>
      </c>
    </row>
    <row r="8" spans="1:6" x14ac:dyDescent="0.2">
      <c r="A8" t="s">
        <v>4</v>
      </c>
      <c r="C8">
        <f>+D4</f>
        <v>2.3476536000000001</v>
      </c>
    </row>
    <row r="9" spans="1:6" x14ac:dyDescent="0.2">
      <c r="A9" s="26" t="s">
        <v>70</v>
      </c>
      <c r="B9" s="27">
        <v>75</v>
      </c>
      <c r="C9" s="15" t="str">
        <f>"F"&amp;B9</f>
        <v>F75</v>
      </c>
      <c r="D9" s="16" t="str">
        <f>"G"&amp;B9</f>
        <v>G75</v>
      </c>
    </row>
    <row r="10" spans="1:6" ht="13.5" thickBot="1" x14ac:dyDescent="0.25">
      <c r="A10" s="9"/>
      <c r="B10" s="9"/>
      <c r="C10" s="5" t="s">
        <v>21</v>
      </c>
      <c r="D10" s="5" t="s">
        <v>22</v>
      </c>
      <c r="E10" s="9"/>
    </row>
    <row r="11" spans="1:6" x14ac:dyDescent="0.2">
      <c r="A11" s="9" t="s">
        <v>17</v>
      </c>
      <c r="B11" s="9"/>
      <c r="C11" s="13">
        <f ca="1">INTERCEPT(INDIRECT($D$9):G990,INDIRECT($C$9):F990)</f>
        <v>0.40922981127424529</v>
      </c>
      <c r="D11" s="14"/>
      <c r="E11" s="9"/>
    </row>
    <row r="12" spans="1:6" x14ac:dyDescent="0.2">
      <c r="A12" s="9" t="s">
        <v>18</v>
      </c>
      <c r="B12" s="9"/>
      <c r="C12" s="13">
        <f ca="1">SLOPE(INDIRECT($D$9):G990,INDIRECT($C$9):F990)</f>
        <v>-9.7219406735568503E-5</v>
      </c>
      <c r="D12" s="14"/>
      <c r="E12" s="9"/>
    </row>
    <row r="13" spans="1:6" x14ac:dyDescent="0.2">
      <c r="A13" s="9" t="s">
        <v>20</v>
      </c>
      <c r="B13" s="9"/>
      <c r="C13" s="14" t="s">
        <v>15</v>
      </c>
    </row>
    <row r="14" spans="1:6" x14ac:dyDescent="0.2">
      <c r="A14" s="9"/>
      <c r="B14" s="9"/>
      <c r="C14" s="9"/>
    </row>
    <row r="15" spans="1:6" x14ac:dyDescent="0.2">
      <c r="A15" s="17" t="s">
        <v>19</v>
      </c>
      <c r="B15" s="9"/>
      <c r="C15" s="18">
        <f ca="1">(C7+C11)+(C8+C12)*INT(MAX(F21:F3531))</f>
        <v>57518.501318426672</v>
      </c>
      <c r="E15" s="19" t="s">
        <v>77</v>
      </c>
      <c r="F15" s="12">
        <v>1</v>
      </c>
    </row>
    <row r="16" spans="1:6" x14ac:dyDescent="0.2">
      <c r="A16" s="21" t="s">
        <v>5</v>
      </c>
      <c r="B16" s="9"/>
      <c r="C16" s="22">
        <f ca="1">+C8+C12</f>
        <v>2.3475563805932644</v>
      </c>
      <c r="E16" s="19" t="s">
        <v>67</v>
      </c>
      <c r="F16" s="20">
        <f ca="1">NOW()+15018.5+$C$5/24</f>
        <v>60352.778544560184</v>
      </c>
    </row>
    <row r="17" spans="1:32" ht="13.5" thickBot="1" x14ac:dyDescent="0.25">
      <c r="A17" s="19" t="s">
        <v>61</v>
      </c>
      <c r="B17" s="9"/>
      <c r="C17" s="9">
        <f>COUNT(C21:C2189)</f>
        <v>73</v>
      </c>
      <c r="E17" s="19" t="s">
        <v>78</v>
      </c>
      <c r="F17" s="20">
        <f ca="1">ROUND(2*(F16-$C$7)/$C$8,0)/2+F15</f>
        <v>12224</v>
      </c>
    </row>
    <row r="18" spans="1:32" ht="14.25" thickTop="1" thickBot="1" x14ac:dyDescent="0.25">
      <c r="A18" s="21" t="s">
        <v>6</v>
      </c>
      <c r="B18" s="9"/>
      <c r="C18" s="24">
        <f ca="1">+C15</f>
        <v>57518.501318426672</v>
      </c>
      <c r="D18" s="25">
        <f ca="1">+C16</f>
        <v>2.3475563805932644</v>
      </c>
      <c r="E18" s="19" t="s">
        <v>68</v>
      </c>
      <c r="F18" s="16">
        <f ca="1">ROUND(2*(F16-$C$15)/$C$16,0)/2+F15</f>
        <v>1208.5</v>
      </c>
    </row>
    <row r="19" spans="1:32" ht="13.5" thickTop="1" x14ac:dyDescent="0.2">
      <c r="E19" s="19" t="s">
        <v>69</v>
      </c>
      <c r="F19" s="23">
        <f ca="1">+$C$15+$C$16*F18-15018.5-$C$5/24</f>
        <v>45337.419037706968</v>
      </c>
    </row>
    <row r="20" spans="1:32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93</v>
      </c>
      <c r="I20" s="8" t="s">
        <v>75</v>
      </c>
      <c r="J20" s="8" t="s">
        <v>90</v>
      </c>
      <c r="K20" s="8" t="s">
        <v>88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  <c r="U20" s="30" t="s">
        <v>84</v>
      </c>
    </row>
    <row r="21" spans="1:32" x14ac:dyDescent="0.2">
      <c r="A21" s="59" t="s">
        <v>101</v>
      </c>
      <c r="B21" s="60" t="s">
        <v>82</v>
      </c>
      <c r="C21" s="59">
        <v>17063.439999999999</v>
      </c>
      <c r="D21" s="59" t="s">
        <v>75</v>
      </c>
      <c r="E21" s="31">
        <f t="shared" ref="E21:E52" si="0">+(C21-C$7)/C$8</f>
        <v>-6216.4073098348072</v>
      </c>
      <c r="F21">
        <f t="shared" ref="F21:F52" si="1">ROUND(2*E21,0)/2</f>
        <v>-6216.5</v>
      </c>
      <c r="G21">
        <f t="shared" ref="G21:G31" si="2">+C21-(C$7+F21*C$8)</f>
        <v>0.2176043999970716</v>
      </c>
      <c r="I21">
        <f>G21</f>
        <v>0.2176043999970716</v>
      </c>
      <c r="Q21" s="2">
        <f t="shared" ref="Q21:Q52" si="3">+C21-15018.5</f>
        <v>2044.9399999999987</v>
      </c>
    </row>
    <row r="22" spans="1:32" x14ac:dyDescent="0.2">
      <c r="A22" s="59" t="s">
        <v>105</v>
      </c>
      <c r="B22" s="60" t="s">
        <v>73</v>
      </c>
      <c r="C22" s="59">
        <v>17475.27</v>
      </c>
      <c r="D22" s="59" t="s">
        <v>75</v>
      </c>
      <c r="E22" s="31">
        <f t="shared" si="0"/>
        <v>-6040.9853480939428</v>
      </c>
      <c r="F22">
        <f t="shared" si="1"/>
        <v>-6041</v>
      </c>
      <c r="G22">
        <f t="shared" si="2"/>
        <v>3.439760000037495E-2</v>
      </c>
      <c r="I22">
        <f>G22</f>
        <v>3.439760000037495E-2</v>
      </c>
      <c r="Q22" s="2">
        <f t="shared" si="3"/>
        <v>2456.7700000000004</v>
      </c>
    </row>
    <row r="23" spans="1:32" x14ac:dyDescent="0.2">
      <c r="A23" s="59" t="s">
        <v>101</v>
      </c>
      <c r="B23" s="60" t="s">
        <v>73</v>
      </c>
      <c r="C23" s="59">
        <v>18205.27</v>
      </c>
      <c r="D23" s="59" t="s">
        <v>75</v>
      </c>
      <c r="E23" s="31">
        <f t="shared" si="0"/>
        <v>-5730.0365777983598</v>
      </c>
      <c r="F23">
        <f t="shared" si="1"/>
        <v>-5730</v>
      </c>
      <c r="G23">
        <f t="shared" si="2"/>
        <v>-8.5871999999653781E-2</v>
      </c>
      <c r="I23">
        <f>G23</f>
        <v>-8.5871999999653781E-2</v>
      </c>
      <c r="Q23" s="2">
        <f t="shared" si="3"/>
        <v>3186.7700000000004</v>
      </c>
    </row>
    <row r="24" spans="1:32" x14ac:dyDescent="0.2">
      <c r="A24" s="59" t="s">
        <v>101</v>
      </c>
      <c r="B24" s="60" t="s">
        <v>73</v>
      </c>
      <c r="C24" s="59">
        <v>18238.22</v>
      </c>
      <c r="D24" s="59" t="s">
        <v>75</v>
      </c>
      <c r="E24" s="31">
        <f t="shared" si="0"/>
        <v>-5716.0012874130998</v>
      </c>
      <c r="F24">
        <f t="shared" si="1"/>
        <v>-5716</v>
      </c>
      <c r="G24">
        <f t="shared" si="2"/>
        <v>-3.022400000190828E-3</v>
      </c>
      <c r="I24">
        <f>G24</f>
        <v>-3.022400000190828E-3</v>
      </c>
      <c r="Q24" s="2">
        <f t="shared" si="3"/>
        <v>3219.7200000000012</v>
      </c>
    </row>
    <row r="25" spans="1:32" x14ac:dyDescent="0.2">
      <c r="A25" s="59" t="s">
        <v>117</v>
      </c>
      <c r="B25" s="60" t="s">
        <v>73</v>
      </c>
      <c r="C25" s="59">
        <v>31589.32</v>
      </c>
      <c r="D25" s="59" t="s">
        <v>75</v>
      </c>
      <c r="E25" s="31">
        <f t="shared" si="0"/>
        <v>-29.003853038625607</v>
      </c>
      <c r="F25">
        <f t="shared" si="1"/>
        <v>-29</v>
      </c>
      <c r="G25">
        <f t="shared" si="2"/>
        <v>-9.0455999998084735E-3</v>
      </c>
      <c r="I25">
        <f>G25</f>
        <v>-9.0455999998084735E-3</v>
      </c>
      <c r="Q25" s="2">
        <f t="shared" si="3"/>
        <v>16570.82</v>
      </c>
    </row>
    <row r="26" spans="1:32" x14ac:dyDescent="0.2">
      <c r="A26" t="s">
        <v>13</v>
      </c>
      <c r="C26" s="28">
        <v>31657.411</v>
      </c>
      <c r="D26" s="28" t="s">
        <v>15</v>
      </c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Q26" s="2">
        <f t="shared" si="3"/>
        <v>16638.911</v>
      </c>
    </row>
    <row r="27" spans="1:32" x14ac:dyDescent="0.2">
      <c r="A27" s="59" t="s">
        <v>117</v>
      </c>
      <c r="B27" s="60" t="s">
        <v>73</v>
      </c>
      <c r="C27" s="59">
        <v>31657.43</v>
      </c>
      <c r="D27" s="59" t="s">
        <v>75</v>
      </c>
      <c r="E27" s="31">
        <f t="shared" si="0"/>
        <v>8.0931871721760095E-3</v>
      </c>
      <c r="F27">
        <f t="shared" si="1"/>
        <v>0</v>
      </c>
      <c r="G27">
        <f t="shared" si="2"/>
        <v>1.9000000000232831E-2</v>
      </c>
      <c r="I27">
        <f>G27</f>
        <v>1.9000000000232831E-2</v>
      </c>
      <c r="Q27" s="2">
        <f t="shared" si="3"/>
        <v>16638.93</v>
      </c>
    </row>
    <row r="28" spans="1:32" x14ac:dyDescent="0.2">
      <c r="A28" s="59" t="s">
        <v>117</v>
      </c>
      <c r="B28" s="60" t="s">
        <v>73</v>
      </c>
      <c r="C28" s="59">
        <v>31664.5</v>
      </c>
      <c r="D28" s="59" t="s">
        <v>75</v>
      </c>
      <c r="E28" s="31">
        <f t="shared" si="0"/>
        <v>3.0196107296238002</v>
      </c>
      <c r="F28">
        <f t="shared" si="1"/>
        <v>3</v>
      </c>
      <c r="G28">
        <f t="shared" si="2"/>
        <v>4.6039199998631375E-2</v>
      </c>
      <c r="I28">
        <f>G28</f>
        <v>4.6039199998631375E-2</v>
      </c>
      <c r="Q28" s="2">
        <f t="shared" si="3"/>
        <v>16646</v>
      </c>
    </row>
    <row r="29" spans="1:32" x14ac:dyDescent="0.2">
      <c r="A29" s="59" t="s">
        <v>117</v>
      </c>
      <c r="B29" s="60" t="s">
        <v>73</v>
      </c>
      <c r="C29" s="59">
        <v>31697.39</v>
      </c>
      <c r="D29" s="59" t="s">
        <v>75</v>
      </c>
      <c r="E29" s="31">
        <f t="shared" si="0"/>
        <v>17.029343681708134</v>
      </c>
      <c r="F29">
        <f t="shared" si="1"/>
        <v>17</v>
      </c>
      <c r="G29">
        <f t="shared" si="2"/>
        <v>6.8888800000422634E-2</v>
      </c>
      <c r="I29">
        <f>G29</f>
        <v>6.8888800000422634E-2</v>
      </c>
      <c r="Q29" s="2">
        <f t="shared" si="3"/>
        <v>16678.89</v>
      </c>
    </row>
    <row r="30" spans="1:32" x14ac:dyDescent="0.2">
      <c r="A30" s="59" t="s">
        <v>130</v>
      </c>
      <c r="B30" s="60" t="s">
        <v>73</v>
      </c>
      <c r="C30" s="59">
        <v>35749.375</v>
      </c>
      <c r="D30" s="59" t="s">
        <v>75</v>
      </c>
      <c r="E30" s="31">
        <f t="shared" si="0"/>
        <v>1743.0016080736953</v>
      </c>
      <c r="F30">
        <f t="shared" si="1"/>
        <v>1743</v>
      </c>
      <c r="G30">
        <f t="shared" si="2"/>
        <v>3.775199998926837E-3</v>
      </c>
      <c r="I30">
        <f>G30</f>
        <v>3.775199998926837E-3</v>
      </c>
      <c r="Q30" s="2">
        <f t="shared" si="3"/>
        <v>20730.875</v>
      </c>
    </row>
    <row r="31" spans="1:32" x14ac:dyDescent="0.2">
      <c r="A31" s="59" t="s">
        <v>130</v>
      </c>
      <c r="B31" s="60" t="s">
        <v>73</v>
      </c>
      <c r="C31" s="59">
        <v>36047.506999999998</v>
      </c>
      <c r="D31" s="59" t="s">
        <v>75</v>
      </c>
      <c r="E31" s="31">
        <f t="shared" si="0"/>
        <v>1869.9930858624107</v>
      </c>
      <c r="F31">
        <f t="shared" si="1"/>
        <v>1870</v>
      </c>
      <c r="G31">
        <f t="shared" si="2"/>
        <v>-1.6232000001764391E-2</v>
      </c>
      <c r="I31">
        <f>G31</f>
        <v>-1.6232000001764391E-2</v>
      </c>
      <c r="Q31" s="2">
        <f t="shared" si="3"/>
        <v>21029.006999999998</v>
      </c>
    </row>
    <row r="32" spans="1:32" x14ac:dyDescent="0.2">
      <c r="A32" t="s">
        <v>30</v>
      </c>
      <c r="C32" s="28">
        <v>41165.432000000001</v>
      </c>
      <c r="D32" s="28"/>
      <c r="E32">
        <f t="shared" si="0"/>
        <v>4050.0101888966924</v>
      </c>
      <c r="F32">
        <f t="shared" si="1"/>
        <v>4050</v>
      </c>
      <c r="Q32" s="2">
        <f t="shared" si="3"/>
        <v>26146.932000000001</v>
      </c>
      <c r="U32">
        <f>+C32-(C$7+F32*C$8)</f>
        <v>2.3919999999634456E-2</v>
      </c>
      <c r="AB32">
        <v>11</v>
      </c>
      <c r="AD32" t="s">
        <v>29</v>
      </c>
      <c r="AF32" t="s">
        <v>31</v>
      </c>
    </row>
    <row r="33" spans="1:32" x14ac:dyDescent="0.2">
      <c r="A33" s="59" t="s">
        <v>143</v>
      </c>
      <c r="B33" s="60" t="s">
        <v>73</v>
      </c>
      <c r="C33" s="59">
        <v>42907.436999999998</v>
      </c>
      <c r="D33" s="59" t="s">
        <v>75</v>
      </c>
      <c r="E33" s="31">
        <f t="shared" si="0"/>
        <v>4792.0297951963603</v>
      </c>
      <c r="F33">
        <f t="shared" si="1"/>
        <v>4792</v>
      </c>
      <c r="G33">
        <f t="shared" ref="G33:G64" si="4">+C33-(C$7+F33*C$8)</f>
        <v>6.9948799995472655E-2</v>
      </c>
      <c r="I33">
        <f t="shared" ref="I33:I77" si="5">G33</f>
        <v>6.9948799995472655E-2</v>
      </c>
      <c r="Q33" s="2">
        <f t="shared" si="3"/>
        <v>27888.936999999998</v>
      </c>
    </row>
    <row r="34" spans="1:32" x14ac:dyDescent="0.2">
      <c r="A34" s="59" t="s">
        <v>143</v>
      </c>
      <c r="B34" s="60" t="s">
        <v>73</v>
      </c>
      <c r="C34" s="59">
        <v>42928.555</v>
      </c>
      <c r="D34" s="59" t="s">
        <v>75</v>
      </c>
      <c r="E34" s="31">
        <f t="shared" si="0"/>
        <v>4801.0251597595143</v>
      </c>
      <c r="F34">
        <f t="shared" si="1"/>
        <v>4801</v>
      </c>
      <c r="G34">
        <f t="shared" si="4"/>
        <v>5.9066399997391272E-2</v>
      </c>
      <c r="I34">
        <f t="shared" si="5"/>
        <v>5.9066399997391272E-2</v>
      </c>
      <c r="Q34" s="2">
        <f t="shared" si="3"/>
        <v>27910.055</v>
      </c>
    </row>
    <row r="35" spans="1:32" x14ac:dyDescent="0.2">
      <c r="A35" t="s">
        <v>33</v>
      </c>
      <c r="C35" s="28">
        <v>44144.394999999997</v>
      </c>
      <c r="D35" s="28"/>
      <c r="E35">
        <f t="shared" si="0"/>
        <v>5318.9209856172974</v>
      </c>
      <c r="F35">
        <f t="shared" si="1"/>
        <v>5319</v>
      </c>
      <c r="G35">
        <f t="shared" si="4"/>
        <v>-0.18549840000196127</v>
      </c>
      <c r="I35">
        <f t="shared" si="5"/>
        <v>-0.18549840000196127</v>
      </c>
      <c r="Q35" s="2">
        <f t="shared" si="3"/>
        <v>29125.894999999997</v>
      </c>
      <c r="AB35">
        <v>12</v>
      </c>
      <c r="AD35" t="s">
        <v>32</v>
      </c>
      <c r="AF35" t="s">
        <v>31</v>
      </c>
    </row>
    <row r="36" spans="1:32" x14ac:dyDescent="0.2">
      <c r="A36" s="59" t="s">
        <v>156</v>
      </c>
      <c r="B36" s="60" t="s">
        <v>73</v>
      </c>
      <c r="C36" s="59">
        <v>44487.366000000002</v>
      </c>
      <c r="D36" s="59" t="s">
        <v>75</v>
      </c>
      <c r="E36" s="31">
        <f t="shared" si="0"/>
        <v>5465.0119591748971</v>
      </c>
      <c r="F36">
        <f t="shared" si="1"/>
        <v>5465</v>
      </c>
      <c r="G36">
        <f t="shared" si="4"/>
        <v>2.8076000002329238E-2</v>
      </c>
      <c r="I36">
        <f t="shared" si="5"/>
        <v>2.8076000002329238E-2</v>
      </c>
      <c r="Q36" s="2">
        <f t="shared" si="3"/>
        <v>29468.866000000002</v>
      </c>
    </row>
    <row r="37" spans="1:32" x14ac:dyDescent="0.2">
      <c r="A37" s="59" t="s">
        <v>156</v>
      </c>
      <c r="B37" s="60" t="s">
        <v>73</v>
      </c>
      <c r="C37" s="59">
        <v>44487.377999999997</v>
      </c>
      <c r="D37" s="59" t="s">
        <v>75</v>
      </c>
      <c r="E37" s="31">
        <f t="shared" si="0"/>
        <v>5465.0170706615309</v>
      </c>
      <c r="F37">
        <f t="shared" si="1"/>
        <v>5465</v>
      </c>
      <c r="G37">
        <f t="shared" si="4"/>
        <v>4.0075999997498002E-2</v>
      </c>
      <c r="I37">
        <f t="shared" si="5"/>
        <v>4.0075999997498002E-2</v>
      </c>
      <c r="Q37" s="2">
        <f t="shared" si="3"/>
        <v>29468.877999999997</v>
      </c>
    </row>
    <row r="38" spans="1:32" x14ac:dyDescent="0.2">
      <c r="A38" t="s">
        <v>34</v>
      </c>
      <c r="C38" s="28">
        <v>44489.504000000001</v>
      </c>
      <c r="D38" s="28"/>
      <c r="E38">
        <f t="shared" si="0"/>
        <v>5465.9226557103657</v>
      </c>
      <c r="F38">
        <f t="shared" si="1"/>
        <v>5466</v>
      </c>
      <c r="G38">
        <f t="shared" si="4"/>
        <v>-0.18157760000030976</v>
      </c>
      <c r="I38">
        <f t="shared" si="5"/>
        <v>-0.18157760000030976</v>
      </c>
      <c r="Q38" s="2">
        <f t="shared" si="3"/>
        <v>29471.004000000001</v>
      </c>
      <c r="AB38">
        <v>10</v>
      </c>
      <c r="AD38" t="s">
        <v>32</v>
      </c>
      <c r="AF38" t="s">
        <v>31</v>
      </c>
    </row>
    <row r="39" spans="1:32" x14ac:dyDescent="0.2">
      <c r="A39" t="s">
        <v>36</v>
      </c>
      <c r="C39" s="28">
        <v>44806.432000000001</v>
      </c>
      <c r="D39" s="28"/>
      <c r="E39">
        <f t="shared" si="0"/>
        <v>5600.9204253983635</v>
      </c>
      <c r="F39">
        <f t="shared" si="1"/>
        <v>5601</v>
      </c>
      <c r="G39">
        <f t="shared" si="4"/>
        <v>-0.18681359999754932</v>
      </c>
      <c r="I39">
        <f t="shared" si="5"/>
        <v>-0.18681359999754932</v>
      </c>
      <c r="Q39" s="2">
        <f t="shared" si="3"/>
        <v>29787.932000000001</v>
      </c>
      <c r="AA39" t="s">
        <v>35</v>
      </c>
      <c r="AB39">
        <v>7</v>
      </c>
      <c r="AD39" t="s">
        <v>32</v>
      </c>
      <c r="AF39" t="s">
        <v>31</v>
      </c>
    </row>
    <row r="40" spans="1:32" x14ac:dyDescent="0.2">
      <c r="A40" t="s">
        <v>36</v>
      </c>
      <c r="C40" s="28">
        <v>44813.468999999997</v>
      </c>
      <c r="D40" s="28"/>
      <c r="E40">
        <f t="shared" si="0"/>
        <v>5603.9178863525676</v>
      </c>
      <c r="F40">
        <f t="shared" si="1"/>
        <v>5604</v>
      </c>
      <c r="G40">
        <f t="shared" si="4"/>
        <v>-0.19277440000587376</v>
      </c>
      <c r="I40">
        <f t="shared" si="5"/>
        <v>-0.19277440000587376</v>
      </c>
      <c r="Q40" s="2">
        <f t="shared" si="3"/>
        <v>29794.968999999997</v>
      </c>
      <c r="AA40" t="s">
        <v>35</v>
      </c>
      <c r="AB40">
        <v>8</v>
      </c>
      <c r="AD40" t="s">
        <v>32</v>
      </c>
      <c r="AF40" t="s">
        <v>31</v>
      </c>
    </row>
    <row r="41" spans="1:32" x14ac:dyDescent="0.2">
      <c r="A41" t="s">
        <v>36</v>
      </c>
      <c r="C41" s="28">
        <v>44853.360999999997</v>
      </c>
      <c r="D41" s="28"/>
      <c r="E41">
        <f t="shared" si="0"/>
        <v>5620.9101717561725</v>
      </c>
      <c r="F41">
        <f t="shared" si="1"/>
        <v>5621</v>
      </c>
      <c r="G41">
        <f t="shared" si="4"/>
        <v>-0.21088560000498546</v>
      </c>
      <c r="I41">
        <f t="shared" si="5"/>
        <v>-0.21088560000498546</v>
      </c>
      <c r="Q41" s="2">
        <f t="shared" si="3"/>
        <v>29834.860999999997</v>
      </c>
      <c r="AA41" t="s">
        <v>35</v>
      </c>
      <c r="AB41">
        <v>6</v>
      </c>
      <c r="AD41" t="s">
        <v>37</v>
      </c>
      <c r="AF41" t="s">
        <v>31</v>
      </c>
    </row>
    <row r="42" spans="1:32" x14ac:dyDescent="0.2">
      <c r="A42" t="s">
        <v>38</v>
      </c>
      <c r="C42" s="28">
        <v>44989.536999999997</v>
      </c>
      <c r="D42" s="28"/>
      <c r="E42">
        <f t="shared" si="0"/>
        <v>5678.9153220901053</v>
      </c>
      <c r="F42">
        <f t="shared" si="1"/>
        <v>5679</v>
      </c>
      <c r="G42">
        <f t="shared" si="4"/>
        <v>-0.19879440000659088</v>
      </c>
      <c r="I42">
        <f t="shared" si="5"/>
        <v>-0.19879440000659088</v>
      </c>
      <c r="Q42" s="2">
        <f t="shared" si="3"/>
        <v>29971.036999999997</v>
      </c>
      <c r="AA42" t="s">
        <v>35</v>
      </c>
      <c r="AB42">
        <v>6</v>
      </c>
      <c r="AD42" t="s">
        <v>37</v>
      </c>
      <c r="AF42" t="s">
        <v>31</v>
      </c>
    </row>
    <row r="43" spans="1:32" x14ac:dyDescent="0.2">
      <c r="A43" t="s">
        <v>39</v>
      </c>
      <c r="C43" s="28">
        <v>45010.671000000002</v>
      </c>
      <c r="D43" s="28"/>
      <c r="E43">
        <f t="shared" si="0"/>
        <v>5687.9175019687746</v>
      </c>
      <c r="F43">
        <f t="shared" si="1"/>
        <v>5688</v>
      </c>
      <c r="G43">
        <f t="shared" si="4"/>
        <v>-0.19367680000141263</v>
      </c>
      <c r="I43">
        <f t="shared" si="5"/>
        <v>-0.19367680000141263</v>
      </c>
      <c r="Q43" s="2">
        <f t="shared" si="3"/>
        <v>29992.171000000002</v>
      </c>
      <c r="AA43" t="s">
        <v>35</v>
      </c>
      <c r="AB43">
        <v>7</v>
      </c>
      <c r="AD43" t="s">
        <v>37</v>
      </c>
      <c r="AF43" t="s">
        <v>31</v>
      </c>
    </row>
    <row r="44" spans="1:32" x14ac:dyDescent="0.2">
      <c r="A44" t="s">
        <v>40</v>
      </c>
      <c r="C44" s="28">
        <v>45191.434000000001</v>
      </c>
      <c r="D44" s="28"/>
      <c r="E44">
        <f t="shared" si="0"/>
        <v>5764.9148068522545</v>
      </c>
      <c r="F44">
        <f t="shared" si="1"/>
        <v>5765</v>
      </c>
      <c r="G44">
        <f t="shared" si="4"/>
        <v>-0.20000399999844376</v>
      </c>
      <c r="I44">
        <f t="shared" si="5"/>
        <v>-0.20000399999844376</v>
      </c>
      <c r="Q44" s="2">
        <f t="shared" si="3"/>
        <v>30172.934000000001</v>
      </c>
      <c r="AA44" t="s">
        <v>35</v>
      </c>
      <c r="AB44">
        <v>9</v>
      </c>
      <c r="AD44" t="s">
        <v>32</v>
      </c>
      <c r="AF44" t="s">
        <v>31</v>
      </c>
    </row>
    <row r="45" spans="1:32" x14ac:dyDescent="0.2">
      <c r="A45" t="s">
        <v>40</v>
      </c>
      <c r="C45" s="28">
        <v>45224.305</v>
      </c>
      <c r="D45" s="28"/>
      <c r="E45">
        <f t="shared" si="0"/>
        <v>5778.9164466171669</v>
      </c>
      <c r="F45">
        <f t="shared" si="1"/>
        <v>5779</v>
      </c>
      <c r="G45">
        <f t="shared" si="4"/>
        <v>-0.19615440000052331</v>
      </c>
      <c r="I45">
        <f t="shared" si="5"/>
        <v>-0.19615440000052331</v>
      </c>
      <c r="Q45" s="2">
        <f t="shared" si="3"/>
        <v>30205.805</v>
      </c>
      <c r="AA45" t="s">
        <v>35</v>
      </c>
      <c r="AB45">
        <v>7</v>
      </c>
      <c r="AD45" t="s">
        <v>41</v>
      </c>
      <c r="AF45" t="s">
        <v>31</v>
      </c>
    </row>
    <row r="46" spans="1:32" x14ac:dyDescent="0.2">
      <c r="A46" t="s">
        <v>40</v>
      </c>
      <c r="C46" s="28">
        <v>45231.328000000001</v>
      </c>
      <c r="D46" s="28"/>
      <c r="E46">
        <f t="shared" si="0"/>
        <v>5781.9079441702988</v>
      </c>
      <c r="F46">
        <f t="shared" si="1"/>
        <v>5782</v>
      </c>
      <c r="G46">
        <f t="shared" si="4"/>
        <v>-0.21611519999714801</v>
      </c>
      <c r="I46">
        <f t="shared" si="5"/>
        <v>-0.21611519999714801</v>
      </c>
      <c r="Q46" s="2">
        <f t="shared" si="3"/>
        <v>30212.828000000001</v>
      </c>
      <c r="AA46" t="s">
        <v>35</v>
      </c>
      <c r="AB46">
        <v>7</v>
      </c>
      <c r="AD46" t="s">
        <v>37</v>
      </c>
      <c r="AF46" t="s">
        <v>31</v>
      </c>
    </row>
    <row r="47" spans="1:32" x14ac:dyDescent="0.2">
      <c r="A47" t="s">
        <v>40</v>
      </c>
      <c r="C47" s="28">
        <v>45238.353000000003</v>
      </c>
      <c r="D47" s="28"/>
      <c r="E47">
        <f t="shared" si="0"/>
        <v>5784.9002936378702</v>
      </c>
      <c r="F47">
        <f t="shared" si="1"/>
        <v>5785</v>
      </c>
      <c r="G47">
        <f t="shared" si="4"/>
        <v>-0.23407600000064122</v>
      </c>
      <c r="I47">
        <f t="shared" si="5"/>
        <v>-0.23407600000064122</v>
      </c>
      <c r="Q47" s="2">
        <f t="shared" si="3"/>
        <v>30219.853000000003</v>
      </c>
      <c r="AA47" t="s">
        <v>35</v>
      </c>
      <c r="AB47">
        <v>8</v>
      </c>
      <c r="AD47" t="s">
        <v>41</v>
      </c>
      <c r="AF47" t="s">
        <v>31</v>
      </c>
    </row>
    <row r="48" spans="1:32" x14ac:dyDescent="0.2">
      <c r="A48" t="s">
        <v>42</v>
      </c>
      <c r="C48" s="28">
        <v>45278.245999999999</v>
      </c>
      <c r="D48" s="28"/>
      <c r="E48">
        <f t="shared" si="0"/>
        <v>5801.893004998692</v>
      </c>
      <c r="F48">
        <f t="shared" si="1"/>
        <v>5802</v>
      </c>
      <c r="G48">
        <f t="shared" si="4"/>
        <v>-0.25118720000318717</v>
      </c>
      <c r="I48">
        <f t="shared" si="5"/>
        <v>-0.25118720000318717</v>
      </c>
      <c r="Q48" s="2">
        <f t="shared" si="3"/>
        <v>30259.745999999999</v>
      </c>
      <c r="AA48" t="s">
        <v>35</v>
      </c>
      <c r="AB48">
        <v>6</v>
      </c>
      <c r="AD48" t="s">
        <v>37</v>
      </c>
      <c r="AF48" t="s">
        <v>31</v>
      </c>
    </row>
    <row r="49" spans="1:32" x14ac:dyDescent="0.2">
      <c r="A49" t="s">
        <v>42</v>
      </c>
      <c r="C49" s="28">
        <v>45278.273999999998</v>
      </c>
      <c r="D49" s="28"/>
      <c r="E49">
        <f t="shared" si="0"/>
        <v>5801.9049318008401</v>
      </c>
      <c r="F49">
        <f t="shared" si="1"/>
        <v>5802</v>
      </c>
      <c r="G49">
        <f t="shared" si="4"/>
        <v>-0.22318720000475878</v>
      </c>
      <c r="I49">
        <f t="shared" si="5"/>
        <v>-0.22318720000475878</v>
      </c>
      <c r="Q49" s="2">
        <f t="shared" si="3"/>
        <v>30259.773999999998</v>
      </c>
      <c r="AA49" t="s">
        <v>35</v>
      </c>
      <c r="AB49">
        <v>7</v>
      </c>
      <c r="AD49" t="s">
        <v>41</v>
      </c>
      <c r="AF49" t="s">
        <v>31</v>
      </c>
    </row>
    <row r="50" spans="1:32" x14ac:dyDescent="0.2">
      <c r="A50" t="s">
        <v>42</v>
      </c>
      <c r="C50" s="28">
        <v>45341.66</v>
      </c>
      <c r="D50" s="28"/>
      <c r="E50">
        <f t="shared" si="0"/>
        <v>5828.9046561213299</v>
      </c>
      <c r="F50">
        <f t="shared" si="1"/>
        <v>5829</v>
      </c>
      <c r="G50">
        <f t="shared" si="4"/>
        <v>-0.22383439999975963</v>
      </c>
      <c r="I50">
        <f t="shared" si="5"/>
        <v>-0.22383439999975963</v>
      </c>
      <c r="Q50" s="2">
        <f t="shared" si="3"/>
        <v>30323.160000000003</v>
      </c>
      <c r="AA50" t="s">
        <v>35</v>
      </c>
      <c r="AB50">
        <v>8</v>
      </c>
      <c r="AD50" t="s">
        <v>43</v>
      </c>
      <c r="AF50" t="s">
        <v>31</v>
      </c>
    </row>
    <row r="51" spans="1:32" x14ac:dyDescent="0.2">
      <c r="A51" t="s">
        <v>44</v>
      </c>
      <c r="C51" s="28">
        <v>45609.305</v>
      </c>
      <c r="D51" s="28"/>
      <c r="E51">
        <f t="shared" si="0"/>
        <v>5942.9099761566185</v>
      </c>
      <c r="F51">
        <f t="shared" si="1"/>
        <v>5943</v>
      </c>
      <c r="G51">
        <f t="shared" si="4"/>
        <v>-0.21134480000182521</v>
      </c>
      <c r="I51">
        <f t="shared" si="5"/>
        <v>-0.21134480000182521</v>
      </c>
      <c r="Q51" s="2">
        <f t="shared" si="3"/>
        <v>30590.805</v>
      </c>
      <c r="AA51" t="s">
        <v>35</v>
      </c>
      <c r="AF51" t="s">
        <v>45</v>
      </c>
    </row>
    <row r="52" spans="1:32" x14ac:dyDescent="0.2">
      <c r="A52" t="s">
        <v>47</v>
      </c>
      <c r="C52" s="28">
        <v>45846.406999999999</v>
      </c>
      <c r="D52" s="28"/>
      <c r="E52">
        <f t="shared" si="0"/>
        <v>6043.9052848341844</v>
      </c>
      <c r="F52">
        <f t="shared" si="1"/>
        <v>6044</v>
      </c>
      <c r="G52">
        <f t="shared" si="4"/>
        <v>-0.22235840000212193</v>
      </c>
      <c r="I52">
        <f t="shared" si="5"/>
        <v>-0.22235840000212193</v>
      </c>
      <c r="Q52" s="2">
        <f t="shared" si="3"/>
        <v>30827.906999999999</v>
      </c>
      <c r="AA52" t="s">
        <v>35</v>
      </c>
      <c r="AB52">
        <v>12</v>
      </c>
      <c r="AD52" t="s">
        <v>46</v>
      </c>
      <c r="AF52" t="s">
        <v>31</v>
      </c>
    </row>
    <row r="53" spans="1:32" x14ac:dyDescent="0.2">
      <c r="A53" t="s">
        <v>48</v>
      </c>
      <c r="C53" s="28">
        <v>45907.457999999999</v>
      </c>
      <c r="D53" s="28"/>
      <c r="E53">
        <f t="shared" ref="E53:E84" si="6">+(C53-C$7)/C$8</f>
        <v>6069.9103990469457</v>
      </c>
      <c r="F53">
        <f t="shared" ref="F53:F84" si="7">ROUND(2*E53,0)/2</f>
        <v>6070</v>
      </c>
      <c r="G53">
        <f t="shared" si="4"/>
        <v>-0.21035200000187615</v>
      </c>
      <c r="I53">
        <f t="shared" si="5"/>
        <v>-0.21035200000187615</v>
      </c>
      <c r="Q53" s="2">
        <f t="shared" ref="Q53:Q84" si="8">+C53-15018.5</f>
        <v>30888.957999999999</v>
      </c>
      <c r="AA53" t="s">
        <v>35</v>
      </c>
      <c r="AF53" t="s">
        <v>45</v>
      </c>
    </row>
    <row r="54" spans="1:32" x14ac:dyDescent="0.2">
      <c r="A54" s="31" t="s">
        <v>48</v>
      </c>
      <c r="B54" s="31"/>
      <c r="C54" s="32">
        <v>45907.461000000003</v>
      </c>
      <c r="D54" s="32"/>
      <c r="E54" s="31">
        <f t="shared" si="6"/>
        <v>6069.9116769186057</v>
      </c>
      <c r="F54">
        <f t="shared" si="7"/>
        <v>6070</v>
      </c>
      <c r="G54">
        <f t="shared" si="4"/>
        <v>-0.20735199999762699</v>
      </c>
      <c r="I54">
        <f t="shared" si="5"/>
        <v>-0.20735199999762699</v>
      </c>
      <c r="Q54" s="2">
        <f t="shared" si="8"/>
        <v>30888.961000000003</v>
      </c>
      <c r="AA54" t="s">
        <v>35</v>
      </c>
      <c r="AF54" t="s">
        <v>45</v>
      </c>
    </row>
    <row r="55" spans="1:32" x14ac:dyDescent="0.2">
      <c r="A55" s="31" t="s">
        <v>48</v>
      </c>
      <c r="B55" s="31"/>
      <c r="C55" s="32">
        <v>45907.461000000003</v>
      </c>
      <c r="D55" s="32"/>
      <c r="E55" s="31">
        <f t="shared" si="6"/>
        <v>6069.9116769186057</v>
      </c>
      <c r="F55">
        <f t="shared" si="7"/>
        <v>6070</v>
      </c>
      <c r="G55">
        <f t="shared" si="4"/>
        <v>-0.20735199999762699</v>
      </c>
      <c r="I55">
        <f t="shared" si="5"/>
        <v>-0.20735199999762699</v>
      </c>
      <c r="Q55" s="2">
        <f t="shared" si="8"/>
        <v>30888.961000000003</v>
      </c>
      <c r="AA55" t="s">
        <v>35</v>
      </c>
      <c r="AF55" t="s">
        <v>45</v>
      </c>
    </row>
    <row r="56" spans="1:32" x14ac:dyDescent="0.2">
      <c r="A56" s="31" t="s">
        <v>48</v>
      </c>
      <c r="B56" s="31"/>
      <c r="C56" s="32">
        <v>45907.462</v>
      </c>
      <c r="D56" s="32"/>
      <c r="E56" s="31">
        <f t="shared" si="6"/>
        <v>6069.9121028758245</v>
      </c>
      <c r="F56">
        <f t="shared" si="7"/>
        <v>6070</v>
      </c>
      <c r="G56">
        <f t="shared" si="4"/>
        <v>-0.20635200000106124</v>
      </c>
      <c r="I56">
        <f t="shared" si="5"/>
        <v>-0.20635200000106124</v>
      </c>
      <c r="Q56" s="2">
        <f t="shared" si="8"/>
        <v>30888.962</v>
      </c>
      <c r="AA56" t="s">
        <v>35</v>
      </c>
      <c r="AF56" t="s">
        <v>45</v>
      </c>
    </row>
    <row r="57" spans="1:32" x14ac:dyDescent="0.2">
      <c r="A57" s="31" t="s">
        <v>48</v>
      </c>
      <c r="B57" s="31"/>
      <c r="C57" s="32">
        <v>45940.339</v>
      </c>
      <c r="D57" s="32"/>
      <c r="E57" s="31">
        <f t="shared" si="6"/>
        <v>6083.9162983840542</v>
      </c>
      <c r="F57">
        <f t="shared" si="7"/>
        <v>6084</v>
      </c>
      <c r="G57">
        <f t="shared" si="4"/>
        <v>-0.19650240000191843</v>
      </c>
      <c r="I57">
        <f t="shared" si="5"/>
        <v>-0.19650240000191843</v>
      </c>
      <c r="Q57" s="2">
        <f t="shared" si="8"/>
        <v>30921.839</v>
      </c>
      <c r="AA57" t="s">
        <v>35</v>
      </c>
      <c r="AF57" t="s">
        <v>45</v>
      </c>
    </row>
    <row r="58" spans="1:32" x14ac:dyDescent="0.2">
      <c r="A58" s="31" t="s">
        <v>48</v>
      </c>
      <c r="B58" s="31"/>
      <c r="C58" s="32">
        <v>45994.317999999999</v>
      </c>
      <c r="D58" s="32"/>
      <c r="E58" s="31">
        <f t="shared" si="6"/>
        <v>6106.9090431399245</v>
      </c>
      <c r="F58">
        <f t="shared" si="7"/>
        <v>6107</v>
      </c>
      <c r="G58">
        <f t="shared" si="4"/>
        <v>-0.21353520000411663</v>
      </c>
      <c r="I58">
        <f t="shared" si="5"/>
        <v>-0.21353520000411663</v>
      </c>
      <c r="Q58" s="2">
        <f t="shared" si="8"/>
        <v>30975.817999999999</v>
      </c>
      <c r="AA58" t="s">
        <v>35</v>
      </c>
      <c r="AF58" t="s">
        <v>45</v>
      </c>
    </row>
    <row r="59" spans="1:32" x14ac:dyDescent="0.2">
      <c r="A59" s="31" t="s">
        <v>48</v>
      </c>
      <c r="B59" s="31"/>
      <c r="C59" s="32">
        <v>46177.440999999999</v>
      </c>
      <c r="D59" s="32"/>
      <c r="E59" s="31">
        <f t="shared" si="6"/>
        <v>6184.9116070616201</v>
      </c>
      <c r="F59">
        <f t="shared" si="7"/>
        <v>6185</v>
      </c>
      <c r="G59">
        <f t="shared" si="4"/>
        <v>-0.20751600000221515</v>
      </c>
      <c r="I59">
        <f t="shared" si="5"/>
        <v>-0.20751600000221515</v>
      </c>
      <c r="Q59" s="2">
        <f t="shared" si="8"/>
        <v>31158.940999999999</v>
      </c>
      <c r="AA59" t="s">
        <v>35</v>
      </c>
      <c r="AF59" t="s">
        <v>45</v>
      </c>
    </row>
    <row r="60" spans="1:32" x14ac:dyDescent="0.2">
      <c r="A60" s="31" t="s">
        <v>49</v>
      </c>
      <c r="B60" s="31"/>
      <c r="C60" s="32">
        <v>46285.406999999999</v>
      </c>
      <c r="D60" s="32"/>
      <c r="E60" s="31">
        <f t="shared" si="6"/>
        <v>6230.9005042311173</v>
      </c>
      <c r="F60">
        <f t="shared" si="7"/>
        <v>6231</v>
      </c>
      <c r="G60">
        <f t="shared" si="4"/>
        <v>-0.23358160000498174</v>
      </c>
      <c r="I60">
        <f t="shared" si="5"/>
        <v>-0.23358160000498174</v>
      </c>
      <c r="Q60" s="2">
        <f t="shared" si="8"/>
        <v>31266.906999999999</v>
      </c>
      <c r="AA60" t="s">
        <v>35</v>
      </c>
      <c r="AB60">
        <v>7</v>
      </c>
      <c r="AD60" t="s">
        <v>46</v>
      </c>
      <c r="AF60" t="s">
        <v>31</v>
      </c>
    </row>
    <row r="61" spans="1:32" x14ac:dyDescent="0.2">
      <c r="A61" s="31" t="s">
        <v>49</v>
      </c>
      <c r="B61" s="31"/>
      <c r="C61" s="32">
        <v>46292.445</v>
      </c>
      <c r="D61" s="32"/>
      <c r="E61" s="31">
        <f t="shared" si="6"/>
        <v>6233.898391142543</v>
      </c>
      <c r="F61">
        <f t="shared" si="7"/>
        <v>6234</v>
      </c>
      <c r="G61">
        <f t="shared" si="4"/>
        <v>-0.23854240000218851</v>
      </c>
      <c r="I61">
        <f t="shared" si="5"/>
        <v>-0.23854240000218851</v>
      </c>
      <c r="Q61" s="2">
        <f t="shared" si="8"/>
        <v>31273.945</v>
      </c>
      <c r="AA61" t="s">
        <v>35</v>
      </c>
      <c r="AB61">
        <v>6</v>
      </c>
      <c r="AD61" t="s">
        <v>46</v>
      </c>
      <c r="AF61" t="s">
        <v>31</v>
      </c>
    </row>
    <row r="62" spans="1:32" x14ac:dyDescent="0.2">
      <c r="A62" s="31" t="s">
        <v>49</v>
      </c>
      <c r="B62" s="31"/>
      <c r="C62" s="32">
        <v>46299.499000000003</v>
      </c>
      <c r="D62" s="32"/>
      <c r="E62" s="31">
        <f t="shared" si="6"/>
        <v>6236.903093369483</v>
      </c>
      <c r="F62">
        <f t="shared" si="7"/>
        <v>6237</v>
      </c>
      <c r="G62">
        <f t="shared" si="4"/>
        <v>-0.22750319999613566</v>
      </c>
      <c r="I62">
        <f t="shared" si="5"/>
        <v>-0.22750319999613566</v>
      </c>
      <c r="Q62" s="2">
        <f t="shared" si="8"/>
        <v>31280.999000000003</v>
      </c>
      <c r="AA62" t="s">
        <v>35</v>
      </c>
      <c r="AB62">
        <v>15</v>
      </c>
      <c r="AD62" t="s">
        <v>32</v>
      </c>
      <c r="AF62" t="s">
        <v>31</v>
      </c>
    </row>
    <row r="63" spans="1:32" x14ac:dyDescent="0.2">
      <c r="A63" s="31" t="s">
        <v>50</v>
      </c>
      <c r="B63" s="31"/>
      <c r="C63" s="32">
        <v>46609.392999999996</v>
      </c>
      <c r="D63" s="32"/>
      <c r="E63" s="31">
        <f t="shared" si="6"/>
        <v>6368.9046799749312</v>
      </c>
      <c r="F63">
        <f t="shared" si="7"/>
        <v>6369</v>
      </c>
      <c r="G63">
        <f t="shared" si="4"/>
        <v>-0.2237784000026295</v>
      </c>
      <c r="I63">
        <f t="shared" si="5"/>
        <v>-0.2237784000026295</v>
      </c>
      <c r="Q63" s="2">
        <f t="shared" si="8"/>
        <v>31590.892999999996</v>
      </c>
      <c r="AA63" t="s">
        <v>35</v>
      </c>
      <c r="AB63">
        <v>7</v>
      </c>
      <c r="AD63" t="s">
        <v>41</v>
      </c>
      <c r="AF63" t="s">
        <v>31</v>
      </c>
    </row>
    <row r="64" spans="1:32" x14ac:dyDescent="0.2">
      <c r="A64" s="31" t="s">
        <v>52</v>
      </c>
      <c r="B64" s="31"/>
      <c r="C64" s="32">
        <v>47379.358999999997</v>
      </c>
      <c r="D64" s="32"/>
      <c r="E64" s="31">
        <f t="shared" si="6"/>
        <v>6696.8772565083691</v>
      </c>
      <c r="F64">
        <f t="shared" si="7"/>
        <v>6697</v>
      </c>
      <c r="G64">
        <f t="shared" si="4"/>
        <v>-0.28815920000488404</v>
      </c>
      <c r="I64">
        <f t="shared" si="5"/>
        <v>-0.28815920000488404</v>
      </c>
      <c r="Q64" s="2">
        <f t="shared" si="8"/>
        <v>32360.858999999997</v>
      </c>
      <c r="AA64" t="s">
        <v>35</v>
      </c>
      <c r="AB64">
        <v>8</v>
      </c>
      <c r="AD64" t="s">
        <v>51</v>
      </c>
      <c r="AF64" t="s">
        <v>31</v>
      </c>
    </row>
    <row r="65" spans="1:32" x14ac:dyDescent="0.2">
      <c r="A65" s="31" t="s">
        <v>53</v>
      </c>
      <c r="B65" s="31"/>
      <c r="C65" s="32">
        <v>47804.307999999997</v>
      </c>
      <c r="D65" s="32"/>
      <c r="E65" s="31">
        <f t="shared" si="6"/>
        <v>6877.8873510129415</v>
      </c>
      <c r="F65">
        <f t="shared" si="7"/>
        <v>6878</v>
      </c>
      <c r="G65">
        <f t="shared" ref="G65:G93" si="9">+C65-(C$7+F65*C$8)</f>
        <v>-0.26446080000459915</v>
      </c>
      <c r="I65">
        <f t="shared" si="5"/>
        <v>-0.26446080000459915</v>
      </c>
      <c r="Q65" s="2">
        <f t="shared" si="8"/>
        <v>32785.807999999997</v>
      </c>
      <c r="AA65" t="s">
        <v>35</v>
      </c>
      <c r="AB65">
        <v>8</v>
      </c>
      <c r="AD65" t="s">
        <v>32</v>
      </c>
      <c r="AF65" t="s">
        <v>31</v>
      </c>
    </row>
    <row r="66" spans="1:32" x14ac:dyDescent="0.2">
      <c r="A66" s="31" t="s">
        <v>54</v>
      </c>
      <c r="B66" s="31"/>
      <c r="C66" s="32">
        <v>48433.459000000003</v>
      </c>
      <c r="D66" s="32">
        <v>4.0000000000000001E-3</v>
      </c>
      <c r="E66" s="31">
        <f t="shared" si="6"/>
        <v>7145.8787616708023</v>
      </c>
      <c r="F66">
        <f t="shared" si="7"/>
        <v>7146</v>
      </c>
      <c r="G66">
        <f t="shared" si="9"/>
        <v>-0.28462559999752557</v>
      </c>
      <c r="I66">
        <f t="shared" si="5"/>
        <v>-0.28462559999752557</v>
      </c>
      <c r="O66">
        <f t="shared" ref="O66:O93" ca="1" si="10">+C$11+C$12*F66</f>
        <v>-0.28550006925812721</v>
      </c>
      <c r="Q66" s="2">
        <f t="shared" si="8"/>
        <v>33414.959000000003</v>
      </c>
      <c r="AA66" t="s">
        <v>35</v>
      </c>
      <c r="AB66">
        <v>10</v>
      </c>
      <c r="AD66" t="s">
        <v>32</v>
      </c>
      <c r="AF66" t="s">
        <v>31</v>
      </c>
    </row>
    <row r="67" spans="1:32" x14ac:dyDescent="0.2">
      <c r="A67" s="31" t="s">
        <v>54</v>
      </c>
      <c r="B67" s="31"/>
      <c r="C67" s="32">
        <v>48440.487000000001</v>
      </c>
      <c r="D67" s="32">
        <v>5.0000000000000001E-3</v>
      </c>
      <c r="E67" s="31">
        <f t="shared" si="6"/>
        <v>7148.8723890100309</v>
      </c>
      <c r="F67">
        <f t="shared" si="7"/>
        <v>7149</v>
      </c>
      <c r="G67">
        <f t="shared" si="9"/>
        <v>-0.29958640000404557</v>
      </c>
      <c r="I67">
        <f t="shared" si="5"/>
        <v>-0.29958640000404557</v>
      </c>
      <c r="O67">
        <f t="shared" ca="1" si="10"/>
        <v>-0.28579172747833392</v>
      </c>
      <c r="Q67" s="2">
        <f t="shared" si="8"/>
        <v>33421.987000000001</v>
      </c>
      <c r="AA67" t="s">
        <v>35</v>
      </c>
      <c r="AB67">
        <v>7</v>
      </c>
      <c r="AD67" t="s">
        <v>32</v>
      </c>
      <c r="AF67" t="s">
        <v>31</v>
      </c>
    </row>
    <row r="68" spans="1:32" x14ac:dyDescent="0.2">
      <c r="A68" s="31" t="s">
        <v>54</v>
      </c>
      <c r="B68" s="31"/>
      <c r="C68" s="32">
        <v>48480.409</v>
      </c>
      <c r="D68" s="32">
        <v>7.0000000000000001E-3</v>
      </c>
      <c r="E68" s="31">
        <f t="shared" si="6"/>
        <v>7165.8774531302224</v>
      </c>
      <c r="F68">
        <f t="shared" si="7"/>
        <v>7166</v>
      </c>
      <c r="G68">
        <f t="shared" si="9"/>
        <v>-0.28769759999704547</v>
      </c>
      <c r="I68">
        <f t="shared" si="5"/>
        <v>-0.28769759999704547</v>
      </c>
      <c r="O68">
        <f t="shared" ca="1" si="10"/>
        <v>-0.28744445739283864</v>
      </c>
      <c r="Q68" s="2">
        <f t="shared" si="8"/>
        <v>33461.909</v>
      </c>
      <c r="AA68" t="s">
        <v>35</v>
      </c>
      <c r="AB68">
        <v>9</v>
      </c>
      <c r="AD68" t="s">
        <v>32</v>
      </c>
      <c r="AF68" t="s">
        <v>31</v>
      </c>
    </row>
    <row r="69" spans="1:32" x14ac:dyDescent="0.2">
      <c r="A69" s="31" t="s">
        <v>55</v>
      </c>
      <c r="B69" s="31"/>
      <c r="C69" s="32">
        <v>49236.338000000003</v>
      </c>
      <c r="D69" s="32">
        <v>6.0000000000000001E-3</v>
      </c>
      <c r="E69" s="31">
        <f t="shared" si="6"/>
        <v>7487.8708681723756</v>
      </c>
      <c r="F69">
        <f t="shared" si="7"/>
        <v>7488</v>
      </c>
      <c r="G69">
        <f t="shared" si="9"/>
        <v>-0.3031568000005791</v>
      </c>
      <c r="I69">
        <f t="shared" si="5"/>
        <v>-0.3031568000005791</v>
      </c>
      <c r="O69">
        <f t="shared" ca="1" si="10"/>
        <v>-0.31874910636169163</v>
      </c>
      <c r="Q69" s="2">
        <f t="shared" si="8"/>
        <v>34217.838000000003</v>
      </c>
      <c r="AA69" t="s">
        <v>35</v>
      </c>
      <c r="AB69">
        <v>8</v>
      </c>
      <c r="AD69" t="s">
        <v>32</v>
      </c>
      <c r="AF69" t="s">
        <v>31</v>
      </c>
    </row>
    <row r="70" spans="1:32" x14ac:dyDescent="0.2">
      <c r="A70" s="32" t="s">
        <v>74</v>
      </c>
      <c r="B70" s="33"/>
      <c r="C70" s="32">
        <v>49480.485999999997</v>
      </c>
      <c r="D70" s="34" t="s">
        <v>75</v>
      </c>
      <c r="E70" s="31">
        <f t="shared" si="6"/>
        <v>7591.8674714191211</v>
      </c>
      <c r="F70">
        <f t="shared" si="7"/>
        <v>7592</v>
      </c>
      <c r="G70">
        <f t="shared" si="9"/>
        <v>-0.31113120000372874</v>
      </c>
      <c r="I70">
        <f t="shared" si="5"/>
        <v>-0.31113120000372874</v>
      </c>
      <c r="O70">
        <f t="shared" ca="1" si="10"/>
        <v>-0.32885992466219083</v>
      </c>
      <c r="Q70" s="2">
        <f t="shared" si="8"/>
        <v>34461.985999999997</v>
      </c>
      <c r="U70" s="16"/>
    </row>
    <row r="71" spans="1:32" x14ac:dyDescent="0.2">
      <c r="A71" s="31" t="s">
        <v>56</v>
      </c>
      <c r="B71" s="31"/>
      <c r="C71" s="32">
        <v>49581.417000000001</v>
      </c>
      <c r="D71" s="32">
        <v>6.0000000000000001E-3</v>
      </c>
      <c r="E71" s="31">
        <f t="shared" si="6"/>
        <v>7634.8597595488536</v>
      </c>
      <c r="F71">
        <f t="shared" si="7"/>
        <v>7635</v>
      </c>
      <c r="G71">
        <f t="shared" si="9"/>
        <v>-0.32923600000503939</v>
      </c>
      <c r="I71">
        <f t="shared" si="5"/>
        <v>-0.32923600000503939</v>
      </c>
      <c r="O71">
        <f t="shared" ca="1" si="10"/>
        <v>-0.33304035915182018</v>
      </c>
      <c r="Q71" s="2">
        <f t="shared" si="8"/>
        <v>34562.917000000001</v>
      </c>
      <c r="AA71" t="s">
        <v>35</v>
      </c>
      <c r="AB71">
        <v>7</v>
      </c>
      <c r="AD71" t="s">
        <v>32</v>
      </c>
      <c r="AF71" t="s">
        <v>31</v>
      </c>
    </row>
    <row r="72" spans="1:32" x14ac:dyDescent="0.2">
      <c r="A72" s="31" t="s">
        <v>57</v>
      </c>
      <c r="B72" s="31"/>
      <c r="C72" s="32">
        <v>50006.32</v>
      </c>
      <c r="D72" s="32">
        <v>6.0000000000000001E-3</v>
      </c>
      <c r="E72" s="31">
        <f t="shared" si="6"/>
        <v>7815.8502600213242</v>
      </c>
      <c r="F72">
        <f t="shared" si="7"/>
        <v>7816</v>
      </c>
      <c r="G72">
        <f t="shared" si="9"/>
        <v>-0.35153759999957401</v>
      </c>
      <c r="I72">
        <f t="shared" si="5"/>
        <v>-0.35153759999957401</v>
      </c>
      <c r="O72">
        <f t="shared" ca="1" si="10"/>
        <v>-0.35063707177095815</v>
      </c>
      <c r="Q72" s="2">
        <f t="shared" si="8"/>
        <v>34987.82</v>
      </c>
      <c r="AA72" t="s">
        <v>35</v>
      </c>
      <c r="AB72">
        <v>7</v>
      </c>
      <c r="AD72" t="s">
        <v>32</v>
      </c>
      <c r="AF72" t="s">
        <v>31</v>
      </c>
    </row>
    <row r="73" spans="1:32" x14ac:dyDescent="0.2">
      <c r="A73" s="31" t="s">
        <v>57</v>
      </c>
      <c r="B73" s="31"/>
      <c r="C73" s="32">
        <v>50013.357000000004</v>
      </c>
      <c r="D73" s="32">
        <v>7.0000000000000001E-3</v>
      </c>
      <c r="E73" s="31">
        <f t="shared" si="6"/>
        <v>7818.847720975532</v>
      </c>
      <c r="F73">
        <f t="shared" si="7"/>
        <v>7819</v>
      </c>
      <c r="G73">
        <f t="shared" si="9"/>
        <v>-0.3574984000006225</v>
      </c>
      <c r="I73">
        <f t="shared" si="5"/>
        <v>-0.3574984000006225</v>
      </c>
      <c r="O73">
        <f t="shared" ca="1" si="10"/>
        <v>-0.35092872999116487</v>
      </c>
      <c r="Q73" s="2">
        <f t="shared" si="8"/>
        <v>34994.857000000004</v>
      </c>
      <c r="AA73" t="s">
        <v>35</v>
      </c>
      <c r="AB73">
        <v>6</v>
      </c>
      <c r="AD73" t="s">
        <v>32</v>
      </c>
      <c r="AF73" t="s">
        <v>31</v>
      </c>
    </row>
    <row r="74" spans="1:32" x14ac:dyDescent="0.2">
      <c r="A74" s="31" t="s">
        <v>58</v>
      </c>
      <c r="B74" s="31"/>
      <c r="C74" s="32">
        <v>50250.461000000003</v>
      </c>
      <c r="D74" s="32">
        <v>5.0000000000000001E-3</v>
      </c>
      <c r="E74" s="31">
        <f t="shared" si="6"/>
        <v>7919.8438815675372</v>
      </c>
      <c r="F74">
        <f t="shared" si="7"/>
        <v>7920</v>
      </c>
      <c r="G74">
        <f t="shared" si="9"/>
        <v>-0.36651200000051176</v>
      </c>
      <c r="I74">
        <f t="shared" si="5"/>
        <v>-0.36651200000051176</v>
      </c>
      <c r="O74">
        <f t="shared" ca="1" si="10"/>
        <v>-0.36074789007145724</v>
      </c>
      <c r="Q74" s="2">
        <f t="shared" si="8"/>
        <v>35231.961000000003</v>
      </c>
      <c r="AA74" t="s">
        <v>35</v>
      </c>
      <c r="AB74">
        <v>11</v>
      </c>
      <c r="AD74" t="s">
        <v>32</v>
      </c>
      <c r="AF74" t="s">
        <v>31</v>
      </c>
    </row>
    <row r="75" spans="1:32" x14ac:dyDescent="0.2">
      <c r="A75" s="31" t="s">
        <v>59</v>
      </c>
      <c r="B75" s="31"/>
      <c r="C75" s="32">
        <v>50391.317000000003</v>
      </c>
      <c r="D75" s="32">
        <v>5.0000000000000001E-3</v>
      </c>
      <c r="E75" s="31">
        <f t="shared" si="6"/>
        <v>7979.8425116891185</v>
      </c>
      <c r="F75">
        <f t="shared" si="7"/>
        <v>7980</v>
      </c>
      <c r="G75">
        <f t="shared" si="9"/>
        <v>-0.36972799999784911</v>
      </c>
      <c r="I75">
        <f t="shared" si="5"/>
        <v>-0.36972799999784911</v>
      </c>
      <c r="O75">
        <f t="shared" ca="1" si="10"/>
        <v>-0.36658105447559142</v>
      </c>
      <c r="Q75" s="2">
        <f t="shared" si="8"/>
        <v>35372.817000000003</v>
      </c>
      <c r="AA75" t="s">
        <v>35</v>
      </c>
      <c r="AB75">
        <v>11</v>
      </c>
      <c r="AD75" t="s">
        <v>32</v>
      </c>
      <c r="AF75" t="s">
        <v>31</v>
      </c>
    </row>
    <row r="76" spans="1:32" x14ac:dyDescent="0.2">
      <c r="A76" s="31" t="s">
        <v>60</v>
      </c>
      <c r="B76" s="31"/>
      <c r="C76" s="32">
        <v>50642.502999999997</v>
      </c>
      <c r="D76" s="32">
        <v>5.0000000000000001E-3</v>
      </c>
      <c r="E76" s="31">
        <f t="shared" si="6"/>
        <v>8086.8370018472897</v>
      </c>
      <c r="F76">
        <f t="shared" si="7"/>
        <v>8087</v>
      </c>
      <c r="G76">
        <f t="shared" si="9"/>
        <v>-0.38266320000548149</v>
      </c>
      <c r="I76">
        <f t="shared" si="5"/>
        <v>-0.38266320000548149</v>
      </c>
      <c r="O76">
        <f t="shared" ca="1" si="10"/>
        <v>-0.37698353099629722</v>
      </c>
      <c r="Q76" s="2">
        <f t="shared" si="8"/>
        <v>35624.002999999997</v>
      </c>
      <c r="AA76" t="s">
        <v>35</v>
      </c>
      <c r="AB76">
        <v>8</v>
      </c>
      <c r="AD76" t="s">
        <v>32</v>
      </c>
      <c r="AF76" t="s">
        <v>31</v>
      </c>
    </row>
    <row r="77" spans="1:32" x14ac:dyDescent="0.2">
      <c r="A77" s="59" t="s">
        <v>307</v>
      </c>
      <c r="B77" s="60" t="s">
        <v>73</v>
      </c>
      <c r="C77" s="59">
        <v>51250.527000000002</v>
      </c>
      <c r="D77" s="59" t="s">
        <v>75</v>
      </c>
      <c r="E77" s="31">
        <f t="shared" si="6"/>
        <v>8345.829214327021</v>
      </c>
      <c r="F77">
        <f t="shared" si="7"/>
        <v>8346</v>
      </c>
      <c r="G77">
        <f t="shared" si="9"/>
        <v>-0.40094559999852208</v>
      </c>
      <c r="I77">
        <f t="shared" si="5"/>
        <v>-0.40094559999852208</v>
      </c>
      <c r="O77">
        <f t="shared" ca="1" si="10"/>
        <v>-0.40216335734080944</v>
      </c>
      <c r="Q77" s="2">
        <f t="shared" si="8"/>
        <v>36232.027000000002</v>
      </c>
    </row>
    <row r="78" spans="1:32" x14ac:dyDescent="0.2">
      <c r="A78" s="35" t="s">
        <v>76</v>
      </c>
      <c r="B78" s="36" t="s">
        <v>73</v>
      </c>
      <c r="C78" s="35">
        <v>52027.567929999997</v>
      </c>
      <c r="D78" s="35">
        <v>1.4E-3</v>
      </c>
      <c r="E78" s="31">
        <f t="shared" si="6"/>
        <v>8676.8154083720001</v>
      </c>
      <c r="F78">
        <f t="shared" si="7"/>
        <v>8677</v>
      </c>
      <c r="G78">
        <f t="shared" si="9"/>
        <v>-0.43335720000322908</v>
      </c>
      <c r="K78">
        <f>G78</f>
        <v>-0.43335720000322908</v>
      </c>
      <c r="O78">
        <f t="shared" ca="1" si="10"/>
        <v>-0.43434298097028257</v>
      </c>
      <c r="Q78" s="2">
        <f t="shared" si="8"/>
        <v>37009.067929999997</v>
      </c>
    </row>
    <row r="79" spans="1:32" x14ac:dyDescent="0.2">
      <c r="A79" s="59" t="s">
        <v>320</v>
      </c>
      <c r="B79" s="60" t="s">
        <v>73</v>
      </c>
      <c r="C79" s="59">
        <v>52053.391000000003</v>
      </c>
      <c r="D79" s="59" t="s">
        <v>75</v>
      </c>
      <c r="E79" s="31">
        <f t="shared" si="6"/>
        <v>8687.8149314703005</v>
      </c>
      <c r="F79">
        <f t="shared" si="7"/>
        <v>8688</v>
      </c>
      <c r="G79">
        <f t="shared" si="9"/>
        <v>-0.43447680000099353</v>
      </c>
      <c r="I79">
        <f>G79</f>
        <v>-0.43447680000099353</v>
      </c>
      <c r="O79">
        <f t="shared" ca="1" si="10"/>
        <v>-0.43541239444437385</v>
      </c>
      <c r="Q79" s="2">
        <f t="shared" si="8"/>
        <v>37034.891000000003</v>
      </c>
    </row>
    <row r="80" spans="1:32" x14ac:dyDescent="0.2">
      <c r="A80" s="37" t="s">
        <v>63</v>
      </c>
      <c r="B80" s="38"/>
      <c r="C80" s="32">
        <v>53593.385799999996</v>
      </c>
      <c r="D80" s="32">
        <v>2.2000000000000001E-3</v>
      </c>
      <c r="E80" s="31">
        <f t="shared" si="6"/>
        <v>9343.786834650562</v>
      </c>
      <c r="F80">
        <f t="shared" si="7"/>
        <v>9344</v>
      </c>
      <c r="G80">
        <f t="shared" si="9"/>
        <v>-0.50043840000580531</v>
      </c>
      <c r="J80">
        <f>G80</f>
        <v>-0.50043840000580531</v>
      </c>
      <c r="O80">
        <f t="shared" ca="1" si="10"/>
        <v>-0.4991883252629068</v>
      </c>
      <c r="Q80" s="2">
        <f t="shared" si="8"/>
        <v>38574.885799999996</v>
      </c>
    </row>
    <row r="81" spans="1:17" x14ac:dyDescent="0.2">
      <c r="A81" s="32" t="s">
        <v>71</v>
      </c>
      <c r="B81" s="39"/>
      <c r="C81" s="32">
        <v>54262.444199999998</v>
      </c>
      <c r="D81" s="32">
        <v>5.9999999999999995E-4</v>
      </c>
      <c r="E81" s="31">
        <f t="shared" si="6"/>
        <v>9628.7770904532063</v>
      </c>
      <c r="F81">
        <f t="shared" si="7"/>
        <v>9629</v>
      </c>
      <c r="G81">
        <f t="shared" si="9"/>
        <v>-0.52331440000853036</v>
      </c>
      <c r="J81">
        <f>G81</f>
        <v>-0.52331440000853036</v>
      </c>
      <c r="O81">
        <f t="shared" ca="1" si="10"/>
        <v>-0.52689585618254386</v>
      </c>
      <c r="Q81" s="2">
        <f t="shared" si="8"/>
        <v>39243.944199999998</v>
      </c>
    </row>
    <row r="82" spans="1:17" x14ac:dyDescent="0.2">
      <c r="A82" s="32" t="s">
        <v>72</v>
      </c>
      <c r="B82" s="33" t="s">
        <v>73</v>
      </c>
      <c r="C82" s="32">
        <v>54356.349699999999</v>
      </c>
      <c r="D82" s="32">
        <v>2.9999999999999997E-4</v>
      </c>
      <c r="E82" s="31">
        <f t="shared" si="6"/>
        <v>9668.7768161367585</v>
      </c>
      <c r="F82">
        <f t="shared" si="7"/>
        <v>9669</v>
      </c>
      <c r="G82">
        <f t="shared" si="9"/>
        <v>-0.5239584000009927</v>
      </c>
      <c r="J82">
        <f>G82</f>
        <v>-0.5239584000009927</v>
      </c>
      <c r="O82">
        <f t="shared" ca="1" si="10"/>
        <v>-0.53078463245196661</v>
      </c>
      <c r="Q82" s="2">
        <f t="shared" si="8"/>
        <v>39337.849699999999</v>
      </c>
    </row>
    <row r="83" spans="1:17" x14ac:dyDescent="0.2">
      <c r="A83" s="40" t="s">
        <v>80</v>
      </c>
      <c r="B83" s="41" t="s">
        <v>73</v>
      </c>
      <c r="C83" s="40">
        <v>54506.593099999998</v>
      </c>
      <c r="D83" s="40">
        <v>1E-4</v>
      </c>
      <c r="E83" s="31">
        <f t="shared" si="6"/>
        <v>9732.7740770614528</v>
      </c>
      <c r="F83">
        <f t="shared" si="7"/>
        <v>9733</v>
      </c>
      <c r="G83">
        <f t="shared" si="9"/>
        <v>-0.53038880000531208</v>
      </c>
      <c r="J83">
        <f>G83</f>
        <v>-0.53038880000531208</v>
      </c>
      <c r="O83">
        <f t="shared" ca="1" si="10"/>
        <v>-0.53700667448304296</v>
      </c>
      <c r="Q83" s="2">
        <f t="shared" si="8"/>
        <v>39488.093099999998</v>
      </c>
    </row>
    <row r="84" spans="1:17" x14ac:dyDescent="0.2">
      <c r="A84" s="40" t="s">
        <v>80</v>
      </c>
      <c r="B84" s="41" t="s">
        <v>73</v>
      </c>
      <c r="C84" s="40">
        <v>54971.407200000001</v>
      </c>
      <c r="D84" s="40">
        <v>5.0000000000000001E-4</v>
      </c>
      <c r="E84" s="31">
        <f t="shared" si="6"/>
        <v>9930.764998720424</v>
      </c>
      <c r="F84">
        <f t="shared" si="7"/>
        <v>9931</v>
      </c>
      <c r="G84">
        <f t="shared" si="9"/>
        <v>-0.55170160000125179</v>
      </c>
      <c r="J84">
        <f>G84</f>
        <v>-0.55170160000125179</v>
      </c>
      <c r="O84">
        <f t="shared" ca="1" si="10"/>
        <v>-0.55625611701668554</v>
      </c>
      <c r="Q84" s="2">
        <f t="shared" si="8"/>
        <v>39952.907200000001</v>
      </c>
    </row>
    <row r="85" spans="1:17" x14ac:dyDescent="0.2">
      <c r="A85" s="37" t="s">
        <v>79</v>
      </c>
      <c r="B85" s="33" t="s">
        <v>73</v>
      </c>
      <c r="C85" s="32">
        <v>55072.349609999997</v>
      </c>
      <c r="D85" s="32">
        <v>2.0000000000000001E-4</v>
      </c>
      <c r="E85" s="31">
        <f t="shared" ref="E85:E93" si="11">+(C85-C$7)/C$8</f>
        <v>9973.7621470220292</v>
      </c>
      <c r="F85">
        <f>ROUND(2*E85,0)/2</f>
        <v>9974</v>
      </c>
      <c r="G85">
        <f t="shared" si="9"/>
        <v>-0.55839640000340296</v>
      </c>
      <c r="K85">
        <f>G85</f>
        <v>-0.55839640000340296</v>
      </c>
      <c r="O85">
        <f t="shared" ca="1" si="10"/>
        <v>-0.56043655150631499</v>
      </c>
      <c r="Q85" s="2">
        <f t="shared" ref="Q85:Q93" si="12">+C85-15018.5</f>
        <v>40053.849609999997</v>
      </c>
    </row>
    <row r="86" spans="1:17" x14ac:dyDescent="0.2">
      <c r="A86" s="37" t="s">
        <v>79</v>
      </c>
      <c r="B86" s="33" t="s">
        <v>73</v>
      </c>
      <c r="C86" s="32">
        <v>55370.486470000003</v>
      </c>
      <c r="D86" s="32">
        <v>1E-4</v>
      </c>
      <c r="E86" s="31">
        <f t="shared" si="11"/>
        <v>10100.755694962836</v>
      </c>
      <c r="F86">
        <f>ROUND(2*E86,0)/2</f>
        <v>10101</v>
      </c>
      <c r="G86">
        <f t="shared" si="9"/>
        <v>-0.57354359999590088</v>
      </c>
      <c r="K86">
        <f>G86</f>
        <v>-0.57354359999590088</v>
      </c>
      <c r="O86">
        <f t="shared" ca="1" si="10"/>
        <v>-0.57278341616173212</v>
      </c>
      <c r="Q86" s="2">
        <f t="shared" si="12"/>
        <v>40351.986470000003</v>
      </c>
    </row>
    <row r="87" spans="1:17" x14ac:dyDescent="0.2">
      <c r="A87" s="37" t="s">
        <v>83</v>
      </c>
      <c r="B87" s="33" t="s">
        <v>82</v>
      </c>
      <c r="C87" s="32">
        <v>55674.496350000001</v>
      </c>
      <c r="D87" s="32">
        <v>8.0000000000000004E-4</v>
      </c>
      <c r="E87" s="31">
        <f t="shared" si="11"/>
        <v>10230.250898173394</v>
      </c>
      <c r="F87">
        <f>ROUND(2*E87,0)/2</f>
        <v>10230.5</v>
      </c>
      <c r="G87">
        <f t="shared" si="9"/>
        <v>-0.58480480000434909</v>
      </c>
      <c r="K87">
        <f>G87</f>
        <v>-0.58480480000434909</v>
      </c>
      <c r="O87">
        <f t="shared" ca="1" si="10"/>
        <v>-0.58537332933398822</v>
      </c>
      <c r="Q87" s="2">
        <f t="shared" si="12"/>
        <v>40655.996350000001</v>
      </c>
    </row>
    <row r="88" spans="1:17" x14ac:dyDescent="0.2">
      <c r="A88" s="37" t="s">
        <v>83</v>
      </c>
      <c r="B88" s="33" t="s">
        <v>82</v>
      </c>
      <c r="C88" s="32">
        <v>55674.496379999997</v>
      </c>
      <c r="D88" s="32">
        <v>1E-3</v>
      </c>
      <c r="E88" s="31">
        <f t="shared" si="11"/>
        <v>10230.250910952109</v>
      </c>
      <c r="F88">
        <f>ROUND(2*E88,0)/2</f>
        <v>10230.5</v>
      </c>
      <c r="G88">
        <f t="shared" si="9"/>
        <v>-0.58477480000874493</v>
      </c>
      <c r="K88">
        <f>G88</f>
        <v>-0.58477480000874493</v>
      </c>
      <c r="O88">
        <f t="shared" ca="1" si="10"/>
        <v>-0.58537332933398822</v>
      </c>
      <c r="Q88" s="2">
        <f t="shared" si="12"/>
        <v>40655.996379999997</v>
      </c>
    </row>
    <row r="89" spans="1:17" x14ac:dyDescent="0.2">
      <c r="A89" s="37" t="s">
        <v>83</v>
      </c>
      <c r="B89" s="33" t="s">
        <v>82</v>
      </c>
      <c r="C89" s="32">
        <v>55674.49699</v>
      </c>
      <c r="D89" s="32">
        <v>8.0000000000000004E-4</v>
      </c>
      <c r="E89" s="31">
        <f t="shared" si="11"/>
        <v>10230.251170786012</v>
      </c>
      <c r="F89">
        <f>ROUND(2*E89,0)/2</f>
        <v>10230.5</v>
      </c>
      <c r="G89">
        <f t="shared" si="9"/>
        <v>-0.58416480000596493</v>
      </c>
      <c r="K89">
        <f>G89</f>
        <v>-0.58416480000596493</v>
      </c>
      <c r="O89">
        <f t="shared" ca="1" si="10"/>
        <v>-0.58537332933398822</v>
      </c>
      <c r="Q89" s="2">
        <f t="shared" si="12"/>
        <v>40655.99699</v>
      </c>
    </row>
    <row r="90" spans="1:17" x14ac:dyDescent="0.2">
      <c r="A90" s="40" t="s">
        <v>81</v>
      </c>
      <c r="B90" s="41" t="s">
        <v>82</v>
      </c>
      <c r="C90" s="40">
        <v>55741.397799999999</v>
      </c>
      <c r="D90" s="40">
        <v>1.1000000000000001E-3</v>
      </c>
      <c r="E90" s="31">
        <f t="shared" si="11"/>
        <v>10258.748053801462</v>
      </c>
      <c r="F90" s="29">
        <f>ROUND(2*E90,0)/2+0.5</f>
        <v>10259</v>
      </c>
      <c r="G90">
        <f t="shared" si="9"/>
        <v>-0.59148239999922225</v>
      </c>
      <c r="J90">
        <f>G90</f>
        <v>-0.59148239999922225</v>
      </c>
      <c r="O90">
        <f t="shared" ca="1" si="10"/>
        <v>-0.58814408242595195</v>
      </c>
      <c r="Q90" s="2">
        <f t="shared" si="12"/>
        <v>40722.897799999999</v>
      </c>
    </row>
    <row r="91" spans="1:17" x14ac:dyDescent="0.2">
      <c r="A91" s="37" t="s">
        <v>83</v>
      </c>
      <c r="B91" s="33" t="s">
        <v>73</v>
      </c>
      <c r="C91" s="32">
        <v>55992.584130000003</v>
      </c>
      <c r="D91" s="32">
        <v>1E-4</v>
      </c>
      <c r="E91" s="31">
        <f t="shared" si="11"/>
        <v>10365.74268452552</v>
      </c>
      <c r="F91" s="29">
        <f>ROUND(2*E91,0)/2+0.5</f>
        <v>10366</v>
      </c>
      <c r="G91">
        <f t="shared" si="9"/>
        <v>-0.60408759999700123</v>
      </c>
      <c r="K91">
        <f>G91</f>
        <v>-0.60408759999700123</v>
      </c>
      <c r="O91">
        <f t="shared" ca="1" si="10"/>
        <v>-0.59854655894665776</v>
      </c>
      <c r="Q91" s="2">
        <f t="shared" si="12"/>
        <v>40974.084130000003</v>
      </c>
    </row>
    <row r="92" spans="1:17" x14ac:dyDescent="0.2">
      <c r="A92" s="42" t="s">
        <v>85</v>
      </c>
      <c r="B92" s="43" t="s">
        <v>73</v>
      </c>
      <c r="C92" s="44">
        <v>56518.432399999998</v>
      </c>
      <c r="D92" s="45">
        <v>2.9999999999999997E-4</v>
      </c>
      <c r="E92" s="31">
        <f t="shared" si="11"/>
        <v>10589.731551537245</v>
      </c>
      <c r="F92" s="65">
        <f>ROUND(2*E92,0)/2+0.5</f>
        <v>10590</v>
      </c>
      <c r="G92">
        <f t="shared" si="9"/>
        <v>-0.63022400000045309</v>
      </c>
      <c r="J92">
        <f>G92</f>
        <v>-0.63022400000045309</v>
      </c>
      <c r="O92">
        <f t="shared" ca="1" si="10"/>
        <v>-0.62032370605542508</v>
      </c>
      <c r="Q92" s="2">
        <f t="shared" si="12"/>
        <v>41499.932399999998</v>
      </c>
    </row>
    <row r="93" spans="1:17" x14ac:dyDescent="0.2">
      <c r="A93" s="61" t="s">
        <v>0</v>
      </c>
      <c r="B93" s="62" t="s">
        <v>73</v>
      </c>
      <c r="C93" s="63">
        <v>57518.501799999998</v>
      </c>
      <c r="D93" s="64">
        <v>8.0000000000000004E-4</v>
      </c>
      <c r="E93" s="31">
        <f t="shared" si="11"/>
        <v>11015.718332551274</v>
      </c>
      <c r="F93" s="65">
        <f>ROUND(2*E93,0)/2+0.5</f>
        <v>11016</v>
      </c>
      <c r="G93">
        <f t="shared" si="9"/>
        <v>-0.6612576000043191</v>
      </c>
      <c r="K93">
        <f>G93</f>
        <v>-0.6612576000043191</v>
      </c>
      <c r="O93">
        <f t="shared" ca="1" si="10"/>
        <v>-0.66173917332477739</v>
      </c>
      <c r="Q93" s="2">
        <f t="shared" si="12"/>
        <v>42500.001799999998</v>
      </c>
    </row>
    <row r="94" spans="1:17" x14ac:dyDescent="0.2">
      <c r="A94" s="31"/>
      <c r="B94" s="33"/>
      <c r="C94" s="31"/>
      <c r="D94" s="31"/>
      <c r="E94" s="31"/>
    </row>
    <row r="95" spans="1:17" x14ac:dyDescent="0.2">
      <c r="A95" s="31"/>
      <c r="B95" s="33"/>
      <c r="C95" s="31"/>
      <c r="D95" s="31"/>
      <c r="E95" s="31"/>
    </row>
    <row r="96" spans="1:17" x14ac:dyDescent="0.2">
      <c r="A96" s="31"/>
      <c r="B96" s="33"/>
      <c r="C96" s="31"/>
      <c r="D96" s="31"/>
      <c r="E96" s="31"/>
    </row>
    <row r="97" spans="1:5" x14ac:dyDescent="0.2">
      <c r="A97" s="31"/>
      <c r="B97" s="33"/>
      <c r="C97" s="31"/>
      <c r="D97" s="31"/>
      <c r="E97" s="31"/>
    </row>
    <row r="98" spans="1:5" x14ac:dyDescent="0.2">
      <c r="A98" s="31"/>
      <c r="B98" s="33"/>
      <c r="C98" s="31"/>
      <c r="D98" s="31"/>
      <c r="E98" s="31"/>
    </row>
    <row r="99" spans="1:5" x14ac:dyDescent="0.2">
      <c r="A99" s="31"/>
      <c r="B99" s="33"/>
      <c r="C99" s="31"/>
      <c r="D99" s="31"/>
      <c r="E99" s="31"/>
    </row>
    <row r="100" spans="1:5" x14ac:dyDescent="0.2">
      <c r="A100" s="31"/>
      <c r="B100" s="33"/>
      <c r="C100" s="31"/>
      <c r="D100" s="31"/>
      <c r="E100" s="31"/>
    </row>
    <row r="101" spans="1:5" x14ac:dyDescent="0.2">
      <c r="A101" s="31"/>
      <c r="B101" s="33"/>
      <c r="C101" s="31"/>
      <c r="D101" s="31"/>
      <c r="E101" s="31"/>
    </row>
    <row r="102" spans="1:5" x14ac:dyDescent="0.2">
      <c r="A102" s="31"/>
      <c r="B102" s="33"/>
      <c r="C102" s="31"/>
      <c r="D102" s="31"/>
      <c r="E102" s="31"/>
    </row>
    <row r="103" spans="1:5" x14ac:dyDescent="0.2">
      <c r="A103" s="31"/>
      <c r="B103" s="33"/>
      <c r="C103" s="31"/>
      <c r="D103" s="31"/>
      <c r="E103" s="31"/>
    </row>
    <row r="104" spans="1:5" x14ac:dyDescent="0.2">
      <c r="A104" s="31"/>
      <c r="B104" s="33"/>
      <c r="C104" s="31"/>
      <c r="D104" s="31"/>
      <c r="E104" s="31"/>
    </row>
    <row r="105" spans="1:5" x14ac:dyDescent="0.2">
      <c r="A105" s="31"/>
      <c r="B105" s="33"/>
      <c r="C105" s="31"/>
      <c r="D105" s="31"/>
      <c r="E105" s="31"/>
    </row>
    <row r="106" spans="1:5" x14ac:dyDescent="0.2">
      <c r="A106" s="31"/>
      <c r="B106" s="33"/>
      <c r="C106" s="31"/>
      <c r="D106" s="31"/>
      <c r="E106" s="31"/>
    </row>
    <row r="107" spans="1:5" x14ac:dyDescent="0.2">
      <c r="A107" s="31"/>
      <c r="B107" s="33"/>
      <c r="C107" s="31"/>
      <c r="D107" s="31"/>
      <c r="E107" s="31"/>
    </row>
    <row r="108" spans="1:5" x14ac:dyDescent="0.2">
      <c r="A108" s="31"/>
      <c r="B108" s="33"/>
      <c r="C108" s="31"/>
      <c r="D108" s="31"/>
      <c r="E108" s="31"/>
    </row>
    <row r="109" spans="1:5" x14ac:dyDescent="0.2">
      <c r="A109" s="31"/>
      <c r="B109" s="33"/>
      <c r="C109" s="31"/>
      <c r="D109" s="31"/>
      <c r="E109" s="31"/>
    </row>
    <row r="110" spans="1:5" x14ac:dyDescent="0.2">
      <c r="A110" s="31"/>
      <c r="B110" s="33"/>
      <c r="C110" s="31"/>
      <c r="D110" s="31"/>
      <c r="E110" s="31"/>
    </row>
    <row r="111" spans="1:5" x14ac:dyDescent="0.2">
      <c r="A111" s="31"/>
      <c r="B111" s="31"/>
      <c r="C111" s="31"/>
      <c r="D111" s="31"/>
      <c r="E111" s="31"/>
    </row>
    <row r="112" spans="1:5" x14ac:dyDescent="0.2">
      <c r="A112" s="31"/>
      <c r="B112" s="31"/>
      <c r="C112" s="31"/>
      <c r="D112" s="31"/>
      <c r="E112" s="31"/>
    </row>
    <row r="113" spans="1:5" x14ac:dyDescent="0.2">
      <c r="A113" s="31"/>
      <c r="B113" s="31"/>
      <c r="C113" s="31"/>
      <c r="D113" s="31"/>
      <c r="E113" s="31"/>
    </row>
    <row r="114" spans="1:5" x14ac:dyDescent="0.2">
      <c r="A114" s="31"/>
      <c r="B114" s="31"/>
      <c r="C114" s="31"/>
      <c r="D114" s="31"/>
      <c r="E114" s="31"/>
    </row>
    <row r="115" spans="1:5" x14ac:dyDescent="0.2">
      <c r="A115" s="31"/>
      <c r="B115" s="31"/>
      <c r="C115" s="31"/>
      <c r="D115" s="31"/>
      <c r="E115" s="31"/>
    </row>
    <row r="116" spans="1:5" x14ac:dyDescent="0.2">
      <c r="A116" s="31"/>
      <c r="B116" s="31"/>
      <c r="C116" s="31"/>
      <c r="D116" s="31"/>
      <c r="E116" s="31"/>
    </row>
    <row r="117" spans="1:5" x14ac:dyDescent="0.2">
      <c r="A117" s="31"/>
      <c r="B117" s="31"/>
      <c r="C117" s="31"/>
      <c r="D117" s="31"/>
      <c r="E117" s="31"/>
    </row>
    <row r="118" spans="1:5" x14ac:dyDescent="0.2">
      <c r="A118" s="31"/>
      <c r="B118" s="31"/>
      <c r="C118" s="31"/>
      <c r="D118" s="31"/>
      <c r="E118" s="31"/>
    </row>
    <row r="119" spans="1:5" x14ac:dyDescent="0.2">
      <c r="A119" s="31"/>
      <c r="B119" s="31"/>
      <c r="C119" s="31"/>
      <c r="D119" s="31"/>
      <c r="E119" s="31"/>
    </row>
    <row r="120" spans="1:5" x14ac:dyDescent="0.2">
      <c r="A120" s="31"/>
      <c r="B120" s="31"/>
      <c r="C120" s="31"/>
      <c r="D120" s="31"/>
      <c r="E120" s="31"/>
    </row>
    <row r="121" spans="1:5" x14ac:dyDescent="0.2">
      <c r="A121" s="31"/>
      <c r="B121" s="31"/>
      <c r="C121" s="31"/>
      <c r="D121" s="31"/>
      <c r="E121" s="31"/>
    </row>
    <row r="122" spans="1:5" x14ac:dyDescent="0.2">
      <c r="A122" s="31"/>
      <c r="B122" s="31"/>
      <c r="C122" s="31"/>
      <c r="D122" s="31"/>
      <c r="E122" s="31"/>
    </row>
    <row r="123" spans="1:5" x14ac:dyDescent="0.2">
      <c r="A123" s="31"/>
      <c r="B123" s="31"/>
      <c r="C123" s="31"/>
      <c r="D123" s="31"/>
      <c r="E123" s="31"/>
    </row>
    <row r="124" spans="1:5" x14ac:dyDescent="0.2">
      <c r="A124" s="31"/>
      <c r="B124" s="31"/>
      <c r="C124" s="31"/>
      <c r="D124" s="31"/>
      <c r="E124" s="31"/>
    </row>
    <row r="125" spans="1:5" x14ac:dyDescent="0.2">
      <c r="A125" s="31"/>
      <c r="B125" s="31"/>
      <c r="C125" s="31"/>
      <c r="D125" s="31"/>
      <c r="E125" s="31"/>
    </row>
    <row r="126" spans="1:5" x14ac:dyDescent="0.2">
      <c r="A126" s="31"/>
      <c r="B126" s="31"/>
      <c r="C126" s="31"/>
      <c r="D126" s="31"/>
      <c r="E126" s="31"/>
    </row>
    <row r="127" spans="1:5" x14ac:dyDescent="0.2">
      <c r="A127" s="31"/>
      <c r="B127" s="31"/>
      <c r="C127" s="31"/>
      <c r="D127" s="31"/>
      <c r="E127" s="31"/>
    </row>
    <row r="128" spans="1:5" x14ac:dyDescent="0.2">
      <c r="A128" s="31"/>
      <c r="B128" s="31"/>
      <c r="C128" s="31"/>
      <c r="D128" s="31"/>
      <c r="E128" s="31"/>
    </row>
    <row r="129" spans="1:5" x14ac:dyDescent="0.2">
      <c r="A129" s="31"/>
      <c r="B129" s="31"/>
      <c r="C129" s="31"/>
      <c r="D129" s="31"/>
      <c r="E129" s="31"/>
    </row>
    <row r="130" spans="1:5" x14ac:dyDescent="0.2">
      <c r="A130" s="31"/>
      <c r="B130" s="31"/>
      <c r="C130" s="31"/>
      <c r="D130" s="31"/>
      <c r="E130" s="31"/>
    </row>
    <row r="131" spans="1:5" x14ac:dyDescent="0.2">
      <c r="A131" s="31"/>
      <c r="B131" s="31"/>
      <c r="C131" s="31"/>
      <c r="D131" s="31"/>
      <c r="E131" s="31"/>
    </row>
    <row r="132" spans="1:5" x14ac:dyDescent="0.2">
      <c r="A132" s="31"/>
      <c r="B132" s="31"/>
      <c r="C132" s="31"/>
      <c r="D132" s="31"/>
      <c r="E132" s="31"/>
    </row>
    <row r="133" spans="1:5" x14ac:dyDescent="0.2">
      <c r="A133" s="31"/>
      <c r="B133" s="31"/>
      <c r="C133" s="31"/>
      <c r="D133" s="31"/>
      <c r="E133" s="31"/>
    </row>
    <row r="134" spans="1:5" x14ac:dyDescent="0.2">
      <c r="A134" s="31"/>
      <c r="B134" s="31"/>
      <c r="C134" s="31"/>
      <c r="D134" s="31"/>
      <c r="E134" s="31"/>
    </row>
    <row r="135" spans="1:5" x14ac:dyDescent="0.2">
      <c r="A135" s="31"/>
      <c r="B135" s="31"/>
      <c r="C135" s="31"/>
      <c r="D135" s="31"/>
      <c r="E135" s="31"/>
    </row>
    <row r="136" spans="1:5" x14ac:dyDescent="0.2">
      <c r="A136" s="31"/>
      <c r="B136" s="31"/>
      <c r="C136" s="31"/>
      <c r="D136" s="31"/>
      <c r="E136" s="31"/>
    </row>
    <row r="137" spans="1:5" x14ac:dyDescent="0.2">
      <c r="A137" s="31"/>
      <c r="B137" s="31"/>
      <c r="C137" s="31"/>
      <c r="D137" s="31"/>
      <c r="E137" s="31"/>
    </row>
    <row r="138" spans="1:5" x14ac:dyDescent="0.2">
      <c r="A138" s="31"/>
      <c r="B138" s="31"/>
      <c r="C138" s="31"/>
      <c r="D138" s="31"/>
      <c r="E138" s="31"/>
    </row>
    <row r="139" spans="1:5" x14ac:dyDescent="0.2">
      <c r="A139" s="31"/>
      <c r="B139" s="31"/>
      <c r="C139" s="31"/>
      <c r="D139" s="31"/>
      <c r="E139" s="31"/>
    </row>
    <row r="140" spans="1:5" x14ac:dyDescent="0.2">
      <c r="A140" s="31"/>
      <c r="B140" s="31"/>
      <c r="C140" s="31"/>
      <c r="D140" s="31"/>
      <c r="E140" s="31"/>
    </row>
    <row r="141" spans="1:5" x14ac:dyDescent="0.2">
      <c r="A141" s="31"/>
      <c r="B141" s="31"/>
      <c r="C141" s="31"/>
      <c r="D141" s="31"/>
      <c r="E141" s="31"/>
    </row>
    <row r="142" spans="1:5" x14ac:dyDescent="0.2">
      <c r="A142" s="31"/>
      <c r="B142" s="31"/>
      <c r="C142" s="31"/>
      <c r="D142" s="31"/>
      <c r="E142" s="31"/>
    </row>
    <row r="143" spans="1:5" x14ac:dyDescent="0.2">
      <c r="A143" s="31"/>
      <c r="B143" s="31"/>
      <c r="C143" s="31"/>
      <c r="D143" s="31"/>
      <c r="E143" s="31"/>
    </row>
    <row r="144" spans="1:5" x14ac:dyDescent="0.2">
      <c r="A144" s="31"/>
      <c r="B144" s="31"/>
      <c r="C144" s="31"/>
      <c r="D144" s="31"/>
      <c r="E144" s="31"/>
    </row>
    <row r="145" spans="1:5" x14ac:dyDescent="0.2">
      <c r="A145" s="31"/>
      <c r="B145" s="31"/>
      <c r="C145" s="31"/>
      <c r="D145" s="31"/>
      <c r="E145" s="31"/>
    </row>
    <row r="146" spans="1:5" x14ac:dyDescent="0.2">
      <c r="A146" s="31"/>
      <c r="B146" s="31"/>
      <c r="C146" s="31"/>
      <c r="D146" s="31"/>
      <c r="E146" s="31"/>
    </row>
    <row r="147" spans="1:5" x14ac:dyDescent="0.2">
      <c r="A147" s="31"/>
      <c r="B147" s="31"/>
      <c r="C147" s="31"/>
      <c r="D147" s="31"/>
      <c r="E147" s="31"/>
    </row>
    <row r="148" spans="1:5" x14ac:dyDescent="0.2">
      <c r="A148" s="31"/>
      <c r="B148" s="31"/>
      <c r="C148" s="31"/>
      <c r="D148" s="31"/>
      <c r="E148" s="31"/>
    </row>
    <row r="149" spans="1:5" x14ac:dyDescent="0.2">
      <c r="A149" s="31"/>
      <c r="B149" s="31"/>
      <c r="C149" s="31"/>
      <c r="D149" s="31"/>
      <c r="E149" s="31"/>
    </row>
    <row r="150" spans="1:5" x14ac:dyDescent="0.2">
      <c r="A150" s="31"/>
      <c r="B150" s="31"/>
      <c r="C150" s="31"/>
      <c r="D150" s="31"/>
      <c r="E150" s="31"/>
    </row>
    <row r="151" spans="1:5" x14ac:dyDescent="0.2">
      <c r="A151" s="31"/>
      <c r="B151" s="31"/>
      <c r="C151" s="31"/>
      <c r="D151" s="31"/>
      <c r="E151" s="31"/>
    </row>
    <row r="152" spans="1:5" x14ac:dyDescent="0.2">
      <c r="A152" s="31"/>
      <c r="B152" s="31"/>
      <c r="C152" s="31"/>
      <c r="D152" s="31"/>
      <c r="E152" s="31"/>
    </row>
    <row r="153" spans="1:5" x14ac:dyDescent="0.2">
      <c r="A153" s="31"/>
      <c r="B153" s="31"/>
      <c r="C153" s="31"/>
      <c r="D153" s="31"/>
      <c r="E153" s="31"/>
    </row>
    <row r="154" spans="1:5" x14ac:dyDescent="0.2">
      <c r="A154" s="31"/>
      <c r="B154" s="31"/>
      <c r="C154" s="31"/>
      <c r="D154" s="31"/>
      <c r="E154" s="31"/>
    </row>
    <row r="155" spans="1:5" x14ac:dyDescent="0.2">
      <c r="A155" s="31"/>
      <c r="B155" s="31"/>
      <c r="C155" s="31"/>
      <c r="D155" s="31"/>
      <c r="E155" s="31"/>
    </row>
    <row r="156" spans="1:5" x14ac:dyDescent="0.2">
      <c r="A156" s="31"/>
      <c r="B156" s="31"/>
      <c r="C156" s="31"/>
      <c r="D156" s="31"/>
      <c r="E156" s="31"/>
    </row>
    <row r="157" spans="1:5" x14ac:dyDescent="0.2">
      <c r="A157" s="31"/>
      <c r="B157" s="31"/>
      <c r="C157" s="31"/>
      <c r="D157" s="31"/>
      <c r="E157" s="31"/>
    </row>
    <row r="158" spans="1:5" x14ac:dyDescent="0.2">
      <c r="A158" s="31"/>
      <c r="B158" s="31"/>
      <c r="C158" s="31"/>
      <c r="D158" s="31"/>
      <c r="E158" s="31"/>
    </row>
    <row r="159" spans="1:5" x14ac:dyDescent="0.2">
      <c r="A159" s="31"/>
      <c r="B159" s="31"/>
      <c r="C159" s="31"/>
      <c r="D159" s="31"/>
      <c r="E159" s="31"/>
    </row>
    <row r="160" spans="1:5" x14ac:dyDescent="0.2">
      <c r="A160" s="31"/>
      <c r="B160" s="31"/>
      <c r="C160" s="31"/>
      <c r="D160" s="31"/>
      <c r="E160" s="31"/>
    </row>
    <row r="161" spans="1:5" x14ac:dyDescent="0.2">
      <c r="A161" s="31"/>
      <c r="B161" s="31"/>
      <c r="C161" s="31"/>
      <c r="D161" s="31"/>
      <c r="E161" s="31"/>
    </row>
    <row r="162" spans="1:5" x14ac:dyDescent="0.2">
      <c r="A162" s="31"/>
      <c r="B162" s="31"/>
      <c r="C162" s="31"/>
      <c r="D162" s="31"/>
      <c r="E162" s="31"/>
    </row>
    <row r="163" spans="1:5" x14ac:dyDescent="0.2">
      <c r="A163" s="31"/>
      <c r="B163" s="31"/>
      <c r="C163" s="31"/>
      <c r="D163" s="31"/>
      <c r="E163" s="31"/>
    </row>
    <row r="164" spans="1:5" x14ac:dyDescent="0.2">
      <c r="A164" s="31"/>
      <c r="B164" s="31"/>
      <c r="C164" s="31"/>
      <c r="D164" s="31"/>
      <c r="E164" s="31"/>
    </row>
    <row r="165" spans="1:5" x14ac:dyDescent="0.2">
      <c r="A165" s="31"/>
      <c r="B165" s="31"/>
      <c r="C165" s="31"/>
      <c r="D165" s="31"/>
      <c r="E165" s="31"/>
    </row>
    <row r="166" spans="1:5" x14ac:dyDescent="0.2">
      <c r="A166" s="31"/>
      <c r="B166" s="31"/>
      <c r="C166" s="31"/>
      <c r="D166" s="31"/>
      <c r="E166" s="31"/>
    </row>
    <row r="167" spans="1:5" x14ac:dyDescent="0.2">
      <c r="A167" s="31"/>
      <c r="B167" s="31"/>
      <c r="C167" s="31"/>
      <c r="D167" s="31"/>
      <c r="E167" s="31"/>
    </row>
    <row r="168" spans="1:5" x14ac:dyDescent="0.2">
      <c r="A168" s="31"/>
      <c r="B168" s="31"/>
      <c r="C168" s="31"/>
      <c r="D168" s="31"/>
      <c r="E168" s="31"/>
    </row>
    <row r="169" spans="1:5" x14ac:dyDescent="0.2">
      <c r="A169" s="31"/>
      <c r="B169" s="31"/>
      <c r="C169" s="31"/>
      <c r="D169" s="31"/>
      <c r="E169" s="31"/>
    </row>
    <row r="170" spans="1:5" x14ac:dyDescent="0.2">
      <c r="A170" s="31"/>
      <c r="B170" s="31"/>
      <c r="C170" s="31"/>
      <c r="D170" s="31"/>
      <c r="E170" s="31"/>
    </row>
    <row r="171" spans="1:5" x14ac:dyDescent="0.2">
      <c r="A171" s="31"/>
      <c r="B171" s="31"/>
      <c r="C171" s="31"/>
      <c r="D171" s="31"/>
      <c r="E171" s="31"/>
    </row>
    <row r="172" spans="1:5" x14ac:dyDescent="0.2">
      <c r="A172" s="31"/>
      <c r="B172" s="31"/>
      <c r="C172" s="31"/>
      <c r="D172" s="31"/>
      <c r="E172" s="31"/>
    </row>
    <row r="173" spans="1:5" x14ac:dyDescent="0.2">
      <c r="A173" s="31"/>
      <c r="B173" s="31"/>
      <c r="C173" s="31"/>
      <c r="D173" s="31"/>
      <c r="E173" s="31"/>
    </row>
    <row r="174" spans="1:5" x14ac:dyDescent="0.2">
      <c r="A174" s="31"/>
      <c r="B174" s="31"/>
      <c r="C174" s="31"/>
      <c r="D174" s="31"/>
      <c r="E174" s="31"/>
    </row>
    <row r="175" spans="1:5" x14ac:dyDescent="0.2">
      <c r="A175" s="31"/>
      <c r="B175" s="31"/>
      <c r="C175" s="31"/>
      <c r="D175" s="31"/>
      <c r="E175" s="31"/>
    </row>
    <row r="176" spans="1:5" x14ac:dyDescent="0.2">
      <c r="A176" s="31"/>
      <c r="B176" s="31"/>
      <c r="C176" s="31"/>
      <c r="D176" s="31"/>
      <c r="E176" s="31"/>
    </row>
    <row r="177" spans="1:5" x14ac:dyDescent="0.2">
      <c r="A177" s="31"/>
      <c r="B177" s="31"/>
      <c r="C177" s="31"/>
      <c r="D177" s="31"/>
      <c r="E177" s="31"/>
    </row>
    <row r="178" spans="1:5" x14ac:dyDescent="0.2">
      <c r="A178" s="31"/>
      <c r="B178" s="31"/>
      <c r="C178" s="31"/>
      <c r="D178" s="31"/>
      <c r="E178" s="31"/>
    </row>
    <row r="179" spans="1:5" x14ac:dyDescent="0.2">
      <c r="A179" s="31"/>
      <c r="B179" s="31"/>
      <c r="C179" s="31"/>
      <c r="D179" s="31"/>
      <c r="E179" s="31"/>
    </row>
    <row r="180" spans="1:5" x14ac:dyDescent="0.2">
      <c r="A180" s="31"/>
      <c r="B180" s="31"/>
      <c r="C180" s="31"/>
      <c r="D180" s="31"/>
      <c r="E180" s="31"/>
    </row>
    <row r="181" spans="1:5" x14ac:dyDescent="0.2">
      <c r="A181" s="31"/>
      <c r="B181" s="31"/>
      <c r="C181" s="31"/>
      <c r="D181" s="31"/>
      <c r="E181" s="31"/>
    </row>
    <row r="182" spans="1:5" x14ac:dyDescent="0.2">
      <c r="A182" s="31"/>
      <c r="B182" s="31"/>
      <c r="C182" s="31"/>
      <c r="D182" s="31"/>
      <c r="E182" s="31"/>
    </row>
    <row r="183" spans="1:5" x14ac:dyDescent="0.2">
      <c r="A183" s="31"/>
      <c r="B183" s="31"/>
      <c r="C183" s="31"/>
      <c r="D183" s="31"/>
      <c r="E183" s="31"/>
    </row>
    <row r="184" spans="1:5" x14ac:dyDescent="0.2">
      <c r="A184" s="31"/>
      <c r="B184" s="31"/>
      <c r="C184" s="31"/>
      <c r="D184" s="31"/>
      <c r="E184" s="31"/>
    </row>
    <row r="185" spans="1:5" x14ac:dyDescent="0.2">
      <c r="A185" s="31"/>
      <c r="B185" s="31"/>
      <c r="C185" s="31"/>
      <c r="D185" s="31"/>
      <c r="E185" s="31"/>
    </row>
    <row r="186" spans="1:5" x14ac:dyDescent="0.2">
      <c r="A186" s="31"/>
      <c r="B186" s="31"/>
      <c r="C186" s="31"/>
      <c r="D186" s="31"/>
      <c r="E186" s="31"/>
    </row>
    <row r="187" spans="1:5" x14ac:dyDescent="0.2">
      <c r="A187" s="31"/>
      <c r="B187" s="31"/>
      <c r="C187" s="31"/>
      <c r="D187" s="31"/>
      <c r="E187" s="31"/>
    </row>
    <row r="188" spans="1:5" x14ac:dyDescent="0.2">
      <c r="A188" s="31"/>
      <c r="B188" s="31"/>
      <c r="C188" s="31"/>
      <c r="D188" s="31"/>
      <c r="E188" s="31"/>
    </row>
    <row r="189" spans="1:5" x14ac:dyDescent="0.2">
      <c r="A189" s="31"/>
      <c r="B189" s="31"/>
      <c r="C189" s="31"/>
      <c r="D189" s="31"/>
      <c r="E189" s="31"/>
    </row>
    <row r="190" spans="1:5" x14ac:dyDescent="0.2">
      <c r="A190" s="31"/>
      <c r="B190" s="31"/>
      <c r="C190" s="31"/>
      <c r="D190" s="31"/>
      <c r="E190" s="31"/>
    </row>
    <row r="191" spans="1:5" x14ac:dyDescent="0.2">
      <c r="A191" s="31"/>
      <c r="B191" s="31"/>
      <c r="C191" s="31"/>
      <c r="D191" s="31"/>
      <c r="E191" s="31"/>
    </row>
    <row r="192" spans="1:5" x14ac:dyDescent="0.2">
      <c r="A192" s="31"/>
      <c r="B192" s="31"/>
      <c r="C192" s="31"/>
      <c r="D192" s="31"/>
      <c r="E192" s="31"/>
    </row>
    <row r="193" spans="1:5" x14ac:dyDescent="0.2">
      <c r="A193" s="31"/>
      <c r="B193" s="31"/>
      <c r="C193" s="31"/>
      <c r="D193" s="31"/>
      <c r="E193" s="31"/>
    </row>
    <row r="194" spans="1:5" x14ac:dyDescent="0.2">
      <c r="A194" s="31"/>
      <c r="B194" s="31"/>
      <c r="C194" s="31"/>
      <c r="D194" s="31"/>
      <c r="E194" s="31"/>
    </row>
    <row r="195" spans="1:5" x14ac:dyDescent="0.2">
      <c r="A195" s="31"/>
      <c r="B195" s="31"/>
      <c r="C195" s="31"/>
      <c r="D195" s="31"/>
      <c r="E195" s="31"/>
    </row>
    <row r="196" spans="1:5" x14ac:dyDescent="0.2">
      <c r="A196" s="31"/>
      <c r="B196" s="31"/>
      <c r="C196" s="31"/>
      <c r="D196" s="31"/>
      <c r="E196" s="31"/>
    </row>
    <row r="197" spans="1:5" x14ac:dyDescent="0.2">
      <c r="A197" s="31"/>
      <c r="B197" s="31"/>
      <c r="C197" s="31"/>
      <c r="D197" s="31"/>
      <c r="E197" s="31"/>
    </row>
    <row r="198" spans="1:5" x14ac:dyDescent="0.2">
      <c r="A198" s="31"/>
      <c r="B198" s="31"/>
      <c r="C198" s="31"/>
      <c r="D198" s="31"/>
      <c r="E198" s="31"/>
    </row>
    <row r="199" spans="1:5" x14ac:dyDescent="0.2">
      <c r="A199" s="31"/>
      <c r="B199" s="31"/>
      <c r="C199" s="31"/>
      <c r="D199" s="31"/>
      <c r="E199" s="31"/>
    </row>
    <row r="200" spans="1:5" x14ac:dyDescent="0.2">
      <c r="A200" s="31"/>
      <c r="B200" s="31"/>
      <c r="C200" s="31"/>
      <c r="D200" s="31"/>
      <c r="E200" s="31"/>
    </row>
    <row r="201" spans="1:5" x14ac:dyDescent="0.2">
      <c r="A201" s="31"/>
      <c r="B201" s="31"/>
      <c r="C201" s="31"/>
      <c r="D201" s="31"/>
      <c r="E201" s="31"/>
    </row>
    <row r="202" spans="1:5" x14ac:dyDescent="0.2">
      <c r="A202" s="31"/>
      <c r="B202" s="31"/>
      <c r="C202" s="31"/>
      <c r="D202" s="31"/>
      <c r="E202" s="31"/>
    </row>
    <row r="203" spans="1:5" x14ac:dyDescent="0.2">
      <c r="A203" s="31"/>
      <c r="B203" s="31"/>
      <c r="C203" s="31"/>
      <c r="D203" s="31"/>
      <c r="E203" s="31"/>
    </row>
    <row r="204" spans="1:5" x14ac:dyDescent="0.2">
      <c r="A204" s="31"/>
      <c r="B204" s="31"/>
      <c r="C204" s="31"/>
      <c r="D204" s="31"/>
      <c r="E204" s="31"/>
    </row>
    <row r="205" spans="1:5" x14ac:dyDescent="0.2">
      <c r="A205" s="31"/>
      <c r="B205" s="31"/>
      <c r="C205" s="31"/>
      <c r="D205" s="31"/>
      <c r="E205" s="31"/>
    </row>
    <row r="206" spans="1:5" x14ac:dyDescent="0.2">
      <c r="A206" s="31"/>
      <c r="B206" s="31"/>
      <c r="C206" s="31"/>
      <c r="D206" s="31"/>
      <c r="E206" s="31"/>
    </row>
    <row r="207" spans="1:5" x14ac:dyDescent="0.2">
      <c r="A207" s="31"/>
      <c r="B207" s="31"/>
      <c r="C207" s="31"/>
      <c r="D207" s="31"/>
      <c r="E207" s="31"/>
    </row>
    <row r="208" spans="1:5" x14ac:dyDescent="0.2">
      <c r="A208" s="31"/>
      <c r="B208" s="31"/>
      <c r="C208" s="31"/>
      <c r="D208" s="31"/>
      <c r="E208" s="31"/>
    </row>
    <row r="209" spans="1:5" x14ac:dyDescent="0.2">
      <c r="A209" s="31"/>
      <c r="B209" s="31"/>
      <c r="C209" s="31"/>
      <c r="D209" s="31"/>
      <c r="E209" s="31"/>
    </row>
    <row r="210" spans="1:5" x14ac:dyDescent="0.2">
      <c r="A210" s="31"/>
      <c r="B210" s="31"/>
      <c r="C210" s="31"/>
      <c r="D210" s="31"/>
      <c r="E210" s="31"/>
    </row>
    <row r="211" spans="1:5" x14ac:dyDescent="0.2">
      <c r="A211" s="31"/>
      <c r="B211" s="31"/>
      <c r="C211" s="31"/>
      <c r="D211" s="31"/>
      <c r="E211" s="31"/>
    </row>
    <row r="212" spans="1:5" x14ac:dyDescent="0.2">
      <c r="A212" s="31"/>
      <c r="B212" s="31"/>
      <c r="C212" s="31"/>
      <c r="D212" s="31"/>
      <c r="E212" s="31"/>
    </row>
    <row r="213" spans="1:5" x14ac:dyDescent="0.2">
      <c r="A213" s="31"/>
      <c r="B213" s="31"/>
      <c r="C213" s="31"/>
      <c r="D213" s="31"/>
      <c r="E213" s="31"/>
    </row>
    <row r="214" spans="1:5" x14ac:dyDescent="0.2">
      <c r="A214" s="31"/>
      <c r="B214" s="31"/>
      <c r="C214" s="31"/>
      <c r="D214" s="31"/>
      <c r="E214" s="31"/>
    </row>
    <row r="215" spans="1:5" x14ac:dyDescent="0.2">
      <c r="A215" s="31"/>
      <c r="B215" s="31"/>
      <c r="C215" s="31"/>
      <c r="D215" s="31"/>
      <c r="E215" s="31"/>
    </row>
    <row r="216" spans="1:5" x14ac:dyDescent="0.2">
      <c r="A216" s="31"/>
      <c r="B216" s="31"/>
      <c r="C216" s="31"/>
      <c r="D216" s="31"/>
      <c r="E216" s="31"/>
    </row>
    <row r="217" spans="1:5" x14ac:dyDescent="0.2">
      <c r="A217" s="31"/>
      <c r="B217" s="31"/>
      <c r="C217" s="31"/>
      <c r="D217" s="31"/>
      <c r="E217" s="31"/>
    </row>
    <row r="218" spans="1:5" x14ac:dyDescent="0.2">
      <c r="A218" s="31"/>
      <c r="B218" s="31"/>
      <c r="C218" s="31"/>
      <c r="D218" s="31"/>
      <c r="E218" s="31"/>
    </row>
    <row r="219" spans="1:5" x14ac:dyDescent="0.2">
      <c r="A219" s="31"/>
      <c r="B219" s="31"/>
      <c r="C219" s="31"/>
      <c r="D219" s="31"/>
      <c r="E219" s="31"/>
    </row>
    <row r="220" spans="1:5" x14ac:dyDescent="0.2">
      <c r="A220" s="31"/>
      <c r="B220" s="31"/>
      <c r="C220" s="31"/>
      <c r="D220" s="31"/>
      <c r="E220" s="31"/>
    </row>
    <row r="221" spans="1:5" x14ac:dyDescent="0.2">
      <c r="A221" s="31"/>
      <c r="B221" s="31"/>
      <c r="C221" s="31"/>
      <c r="D221" s="31"/>
      <c r="E221" s="31"/>
    </row>
    <row r="222" spans="1:5" x14ac:dyDescent="0.2">
      <c r="A222" s="31"/>
      <c r="B222" s="31"/>
      <c r="C222" s="31"/>
      <c r="D222" s="31"/>
      <c r="E222" s="31"/>
    </row>
    <row r="223" spans="1:5" x14ac:dyDescent="0.2">
      <c r="A223" s="31"/>
      <c r="B223" s="31"/>
      <c r="C223" s="31"/>
      <c r="D223" s="31"/>
      <c r="E223" s="31"/>
    </row>
    <row r="224" spans="1:5" x14ac:dyDescent="0.2">
      <c r="A224" s="31"/>
      <c r="B224" s="31"/>
      <c r="C224" s="31"/>
      <c r="D224" s="31"/>
      <c r="E224" s="31"/>
    </row>
    <row r="225" spans="1:5" x14ac:dyDescent="0.2">
      <c r="A225" s="31"/>
      <c r="B225" s="31"/>
      <c r="C225" s="31"/>
      <c r="D225" s="31"/>
      <c r="E225" s="31"/>
    </row>
    <row r="226" spans="1:5" x14ac:dyDescent="0.2">
      <c r="A226" s="31"/>
      <c r="B226" s="31"/>
      <c r="C226" s="31"/>
      <c r="D226" s="31"/>
      <c r="E226" s="31"/>
    </row>
    <row r="227" spans="1:5" x14ac:dyDescent="0.2">
      <c r="A227" s="31"/>
      <c r="B227" s="31"/>
      <c r="C227" s="31"/>
      <c r="D227" s="31"/>
      <c r="E227" s="31"/>
    </row>
    <row r="228" spans="1:5" x14ac:dyDescent="0.2">
      <c r="A228" s="31"/>
      <c r="B228" s="31"/>
      <c r="C228" s="31"/>
      <c r="D228" s="31"/>
      <c r="E228" s="31"/>
    </row>
    <row r="229" spans="1:5" x14ac:dyDescent="0.2">
      <c r="A229" s="31"/>
      <c r="B229" s="31"/>
      <c r="C229" s="31"/>
      <c r="D229" s="31"/>
      <c r="E229" s="31"/>
    </row>
    <row r="230" spans="1:5" x14ac:dyDescent="0.2">
      <c r="A230" s="31"/>
      <c r="B230" s="31"/>
      <c r="C230" s="31"/>
      <c r="D230" s="31"/>
      <c r="E230" s="31"/>
    </row>
    <row r="231" spans="1:5" x14ac:dyDescent="0.2">
      <c r="A231" s="31"/>
      <c r="B231" s="31"/>
      <c r="C231" s="31"/>
      <c r="D231" s="31"/>
      <c r="E231" s="31"/>
    </row>
    <row r="232" spans="1:5" x14ac:dyDescent="0.2">
      <c r="A232" s="31"/>
      <c r="B232" s="31"/>
      <c r="C232" s="31"/>
      <c r="D232" s="31"/>
      <c r="E232" s="31"/>
    </row>
    <row r="233" spans="1:5" x14ac:dyDescent="0.2">
      <c r="A233" s="31"/>
      <c r="B233" s="31"/>
      <c r="C233" s="31"/>
      <c r="D233" s="31"/>
      <c r="E233" s="31"/>
    </row>
    <row r="234" spans="1:5" x14ac:dyDescent="0.2">
      <c r="A234" s="31"/>
      <c r="B234" s="31"/>
      <c r="C234" s="31"/>
      <c r="D234" s="31"/>
      <c r="E234" s="31"/>
    </row>
    <row r="235" spans="1:5" x14ac:dyDescent="0.2">
      <c r="A235" s="31"/>
      <c r="B235" s="31"/>
      <c r="C235" s="31"/>
      <c r="D235" s="31"/>
      <c r="E235" s="31"/>
    </row>
    <row r="236" spans="1:5" x14ac:dyDescent="0.2">
      <c r="A236" s="31"/>
      <c r="B236" s="31"/>
      <c r="C236" s="31"/>
      <c r="D236" s="31"/>
      <c r="E236" s="31"/>
    </row>
    <row r="237" spans="1:5" x14ac:dyDescent="0.2">
      <c r="A237" s="31"/>
      <c r="B237" s="31"/>
      <c r="C237" s="31"/>
      <c r="D237" s="31"/>
      <c r="E237" s="31"/>
    </row>
    <row r="238" spans="1:5" x14ac:dyDescent="0.2">
      <c r="A238" s="31"/>
      <c r="B238" s="31"/>
      <c r="C238" s="31"/>
      <c r="D238" s="31"/>
      <c r="E238" s="31"/>
    </row>
    <row r="239" spans="1:5" x14ac:dyDescent="0.2">
      <c r="A239" s="31"/>
      <c r="B239" s="31"/>
      <c r="C239" s="31"/>
      <c r="D239" s="31"/>
      <c r="E239" s="31"/>
    </row>
    <row r="240" spans="1:5" x14ac:dyDescent="0.2">
      <c r="A240" s="31"/>
      <c r="B240" s="31"/>
      <c r="C240" s="31"/>
      <c r="D240" s="31"/>
      <c r="E240" s="31"/>
    </row>
    <row r="241" spans="1:5" x14ac:dyDescent="0.2">
      <c r="A241" s="31"/>
      <c r="B241" s="31"/>
      <c r="C241" s="31"/>
      <c r="D241" s="31"/>
      <c r="E241" s="31"/>
    </row>
    <row r="242" spans="1:5" x14ac:dyDescent="0.2">
      <c r="A242" s="31"/>
      <c r="B242" s="31"/>
      <c r="C242" s="31"/>
      <c r="D242" s="31"/>
      <c r="E242" s="31"/>
    </row>
    <row r="243" spans="1:5" x14ac:dyDescent="0.2">
      <c r="A243" s="31"/>
      <c r="B243" s="31"/>
      <c r="C243" s="31"/>
      <c r="D243" s="31"/>
      <c r="E243" s="31"/>
    </row>
    <row r="244" spans="1:5" x14ac:dyDescent="0.2">
      <c r="A244" s="31"/>
      <c r="B244" s="31"/>
      <c r="C244" s="31"/>
      <c r="D244" s="31"/>
      <c r="E244" s="31"/>
    </row>
    <row r="245" spans="1:5" x14ac:dyDescent="0.2">
      <c r="A245" s="31"/>
      <c r="B245" s="31"/>
      <c r="C245" s="31"/>
      <c r="D245" s="31"/>
      <c r="E245" s="31"/>
    </row>
    <row r="246" spans="1:5" x14ac:dyDescent="0.2">
      <c r="A246" s="31"/>
      <c r="B246" s="31"/>
      <c r="C246" s="31"/>
      <c r="D246" s="31"/>
      <c r="E246" s="31"/>
    </row>
    <row r="247" spans="1:5" x14ac:dyDescent="0.2">
      <c r="A247" s="31"/>
      <c r="B247" s="31"/>
      <c r="C247" s="31"/>
      <c r="D247" s="31"/>
      <c r="E247" s="31"/>
    </row>
    <row r="248" spans="1:5" x14ac:dyDescent="0.2">
      <c r="A248" s="31"/>
      <c r="B248" s="31"/>
      <c r="C248" s="31"/>
      <c r="D248" s="31"/>
      <c r="E248" s="31"/>
    </row>
    <row r="249" spans="1:5" x14ac:dyDescent="0.2">
      <c r="A249" s="31"/>
      <c r="B249" s="31"/>
      <c r="C249" s="31"/>
      <c r="D249" s="31"/>
      <c r="E249" s="31"/>
    </row>
    <row r="250" spans="1:5" x14ac:dyDescent="0.2">
      <c r="A250" s="31"/>
      <c r="B250" s="31"/>
      <c r="C250" s="31"/>
      <c r="D250" s="31"/>
      <c r="E250" s="31"/>
    </row>
    <row r="251" spans="1:5" x14ac:dyDescent="0.2">
      <c r="A251" s="31"/>
      <c r="B251" s="31"/>
      <c r="C251" s="31"/>
      <c r="D251" s="31"/>
      <c r="E251" s="31"/>
    </row>
    <row r="252" spans="1:5" x14ac:dyDescent="0.2">
      <c r="A252" s="31"/>
      <c r="B252" s="31"/>
      <c r="C252" s="31"/>
      <c r="D252" s="31"/>
      <c r="E252" s="31"/>
    </row>
    <row r="253" spans="1:5" x14ac:dyDescent="0.2">
      <c r="A253" s="31"/>
      <c r="B253" s="31"/>
      <c r="C253" s="31"/>
      <c r="D253" s="31"/>
      <c r="E253" s="31"/>
    </row>
    <row r="254" spans="1:5" x14ac:dyDescent="0.2">
      <c r="A254" s="31"/>
      <c r="B254" s="31"/>
      <c r="C254" s="31"/>
      <c r="D254" s="31"/>
      <c r="E254" s="31"/>
    </row>
    <row r="255" spans="1:5" x14ac:dyDescent="0.2">
      <c r="A255" s="31"/>
      <c r="B255" s="31"/>
      <c r="C255" s="31"/>
      <c r="D255" s="31"/>
      <c r="E255" s="31"/>
    </row>
    <row r="256" spans="1:5" x14ac:dyDescent="0.2">
      <c r="A256" s="31"/>
      <c r="B256" s="31"/>
      <c r="C256" s="31"/>
      <c r="D256" s="31"/>
      <c r="E256" s="31"/>
    </row>
    <row r="257" spans="1:5" x14ac:dyDescent="0.2">
      <c r="A257" s="31"/>
      <c r="B257" s="31"/>
      <c r="C257" s="31"/>
      <c r="D257" s="31"/>
      <c r="E257" s="31"/>
    </row>
    <row r="258" spans="1:5" x14ac:dyDescent="0.2">
      <c r="A258" s="31"/>
      <c r="B258" s="31"/>
      <c r="C258" s="31"/>
      <c r="D258" s="31"/>
      <c r="E258" s="31"/>
    </row>
    <row r="259" spans="1:5" x14ac:dyDescent="0.2">
      <c r="A259" s="31"/>
      <c r="B259" s="31"/>
      <c r="C259" s="31"/>
      <c r="D259" s="31"/>
      <c r="E259" s="31"/>
    </row>
    <row r="260" spans="1:5" x14ac:dyDescent="0.2">
      <c r="A260" s="31"/>
      <c r="B260" s="31"/>
      <c r="C260" s="31"/>
      <c r="D260" s="31"/>
      <c r="E260" s="31"/>
    </row>
    <row r="261" spans="1:5" x14ac:dyDescent="0.2">
      <c r="A261" s="31"/>
      <c r="B261" s="31"/>
      <c r="C261" s="31"/>
      <c r="D261" s="31"/>
      <c r="E261" s="31"/>
    </row>
    <row r="262" spans="1:5" x14ac:dyDescent="0.2">
      <c r="A262" s="31"/>
      <c r="B262" s="31"/>
      <c r="C262" s="31"/>
      <c r="D262" s="31"/>
      <c r="E262" s="31"/>
    </row>
    <row r="263" spans="1:5" x14ac:dyDescent="0.2">
      <c r="A263" s="31"/>
      <c r="B263" s="31"/>
      <c r="C263" s="31"/>
      <c r="D263" s="31"/>
      <c r="E263" s="31"/>
    </row>
    <row r="264" spans="1:5" x14ac:dyDescent="0.2">
      <c r="A264" s="31"/>
      <c r="B264" s="31"/>
      <c r="C264" s="31"/>
      <c r="D264" s="31"/>
      <c r="E264" s="31"/>
    </row>
  </sheetData>
  <phoneticPr fontId="8" type="noConversion"/>
  <hyperlinks>
    <hyperlink ref="H294" r:id="rId1" display="http://vsolj.cetus-net.org/bulletin.html"/>
    <hyperlink ref="H287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40" workbookViewId="0">
      <selection activeCell="A64" sqref="A64:D81"/>
    </sheetView>
  </sheetViews>
  <sheetFormatPr defaultRowHeight="12.75" x14ac:dyDescent="0.2"/>
  <cols>
    <col min="1" max="1" width="19.7109375" style="28" customWidth="1"/>
    <col min="2" max="2" width="4.42578125" style="9" customWidth="1"/>
    <col min="3" max="3" width="12.7109375" style="28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28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6" t="s">
        <v>86</v>
      </c>
      <c r="I1" s="47" t="s">
        <v>87</v>
      </c>
      <c r="J1" s="48" t="s">
        <v>88</v>
      </c>
    </row>
    <row r="2" spans="1:16" x14ac:dyDescent="0.2">
      <c r="I2" s="49" t="s">
        <v>89</v>
      </c>
      <c r="J2" s="50" t="s">
        <v>90</v>
      </c>
    </row>
    <row r="3" spans="1:16" x14ac:dyDescent="0.2">
      <c r="A3" s="51" t="s">
        <v>91</v>
      </c>
      <c r="I3" s="49" t="s">
        <v>92</v>
      </c>
      <c r="J3" s="50" t="s">
        <v>93</v>
      </c>
    </row>
    <row r="4" spans="1:16" x14ac:dyDescent="0.2">
      <c r="I4" s="49" t="s">
        <v>94</v>
      </c>
      <c r="J4" s="50" t="s">
        <v>93</v>
      </c>
    </row>
    <row r="5" spans="1:16" ht="13.5" thickBot="1" x14ac:dyDescent="0.25">
      <c r="I5" s="52" t="s">
        <v>95</v>
      </c>
      <c r="J5" s="53" t="s">
        <v>75</v>
      </c>
    </row>
    <row r="10" spans="1:16" ht="13.5" thickBot="1" x14ac:dyDescent="0.25"/>
    <row r="11" spans="1:16" ht="12.75" customHeight="1" thickBot="1" x14ac:dyDescent="0.25">
      <c r="A11" s="28" t="str">
        <f t="shared" ref="A11:A42" si="0">P11</f>
        <v> ORI 126 </v>
      </c>
      <c r="B11" s="14" t="str">
        <f t="shared" ref="B11:B42" si="1">IF(H11=INT(H11),"I","II")</f>
        <v>I</v>
      </c>
      <c r="C11" s="28">
        <f t="shared" ref="C11:C42" si="2">1*G11</f>
        <v>41165.432000000001</v>
      </c>
      <c r="D11" s="9" t="str">
        <f t="shared" ref="D11:D42" si="3">VLOOKUP(F11,I$1:J$5,2,FALSE)</f>
        <v>vis</v>
      </c>
      <c r="E11" s="54">
        <f>VLOOKUP(C11,Active!C$21:E$971,3,FALSE)</f>
        <v>4050.0101888966924</v>
      </c>
      <c r="F11" s="14" t="s">
        <v>95</v>
      </c>
      <c r="G11" s="9" t="str">
        <f t="shared" ref="G11:G42" si="4">MID(I11,3,LEN(I11)-3)</f>
        <v>41165.432</v>
      </c>
      <c r="H11" s="28">
        <f t="shared" ref="H11:H42" si="5">1*K11</f>
        <v>4050</v>
      </c>
      <c r="I11" s="55" t="s">
        <v>134</v>
      </c>
      <c r="J11" s="56" t="s">
        <v>135</v>
      </c>
      <c r="K11" s="55">
        <v>4050</v>
      </c>
      <c r="L11" s="55" t="s">
        <v>136</v>
      </c>
      <c r="M11" s="56" t="s">
        <v>115</v>
      </c>
      <c r="N11" s="56"/>
      <c r="O11" s="57" t="s">
        <v>137</v>
      </c>
      <c r="P11" s="57" t="s">
        <v>138</v>
      </c>
    </row>
    <row r="12" spans="1:16" ht="12.75" customHeight="1" thickBot="1" x14ac:dyDescent="0.25">
      <c r="A12" s="28" t="str">
        <f t="shared" si="0"/>
        <v> BBS 45 </v>
      </c>
      <c r="B12" s="14" t="str">
        <f t="shared" si="1"/>
        <v>I</v>
      </c>
      <c r="C12" s="28">
        <f t="shared" si="2"/>
        <v>44144.394999999997</v>
      </c>
      <c r="D12" s="9" t="str">
        <f t="shared" si="3"/>
        <v>vis</v>
      </c>
      <c r="E12" s="54">
        <f>VLOOKUP(C12,Active!C$21:E$971,3,FALSE)</f>
        <v>5318.9209856172974</v>
      </c>
      <c r="F12" s="14" t="s">
        <v>95</v>
      </c>
      <c r="G12" s="9" t="str">
        <f t="shared" si="4"/>
        <v>44144.395</v>
      </c>
      <c r="H12" s="28">
        <f t="shared" si="5"/>
        <v>5319</v>
      </c>
      <c r="I12" s="55" t="s">
        <v>147</v>
      </c>
      <c r="J12" s="56" t="s">
        <v>148</v>
      </c>
      <c r="K12" s="55">
        <v>5319</v>
      </c>
      <c r="L12" s="55" t="s">
        <v>149</v>
      </c>
      <c r="M12" s="56" t="s">
        <v>115</v>
      </c>
      <c r="N12" s="56"/>
      <c r="O12" s="57" t="s">
        <v>150</v>
      </c>
      <c r="P12" s="57" t="s">
        <v>151</v>
      </c>
    </row>
    <row r="13" spans="1:16" ht="12.75" customHeight="1" thickBot="1" x14ac:dyDescent="0.25">
      <c r="A13" s="28" t="str">
        <f t="shared" si="0"/>
        <v> BBS 50 </v>
      </c>
      <c r="B13" s="14" t="str">
        <f t="shared" si="1"/>
        <v>I</v>
      </c>
      <c r="C13" s="28">
        <f t="shared" si="2"/>
        <v>44489.504000000001</v>
      </c>
      <c r="D13" s="9" t="str">
        <f t="shared" si="3"/>
        <v>vis</v>
      </c>
      <c r="E13" s="54">
        <f>VLOOKUP(C13,Active!C$21:E$971,3,FALSE)</f>
        <v>5465.9226557103657</v>
      </c>
      <c r="F13" s="14" t="s">
        <v>95</v>
      </c>
      <c r="G13" s="9" t="str">
        <f t="shared" si="4"/>
        <v>44489.504</v>
      </c>
      <c r="H13" s="28">
        <f t="shared" si="5"/>
        <v>5466</v>
      </c>
      <c r="I13" s="55" t="s">
        <v>161</v>
      </c>
      <c r="J13" s="56" t="s">
        <v>162</v>
      </c>
      <c r="K13" s="55">
        <v>5466</v>
      </c>
      <c r="L13" s="55" t="s">
        <v>163</v>
      </c>
      <c r="M13" s="56" t="s">
        <v>115</v>
      </c>
      <c r="N13" s="56"/>
      <c r="O13" s="57" t="s">
        <v>150</v>
      </c>
      <c r="P13" s="57" t="s">
        <v>164</v>
      </c>
    </row>
    <row r="14" spans="1:16" ht="12.75" customHeight="1" thickBot="1" x14ac:dyDescent="0.25">
      <c r="A14" s="28" t="str">
        <f t="shared" si="0"/>
        <v> BBS 56 </v>
      </c>
      <c r="B14" s="14" t="str">
        <f t="shared" si="1"/>
        <v>I</v>
      </c>
      <c r="C14" s="28">
        <f t="shared" si="2"/>
        <v>44806.432000000001</v>
      </c>
      <c r="D14" s="9" t="str">
        <f t="shared" si="3"/>
        <v>vis</v>
      </c>
      <c r="E14" s="54">
        <f>VLOOKUP(C14,Active!C$21:E$971,3,FALSE)</f>
        <v>5600.9204253983635</v>
      </c>
      <c r="F14" s="14" t="s">
        <v>95</v>
      </c>
      <c r="G14" s="9" t="str">
        <f t="shared" si="4"/>
        <v>44806.432</v>
      </c>
      <c r="H14" s="28">
        <f t="shared" si="5"/>
        <v>5601</v>
      </c>
      <c r="I14" s="55" t="s">
        <v>165</v>
      </c>
      <c r="J14" s="56" t="s">
        <v>166</v>
      </c>
      <c r="K14" s="55">
        <v>5601</v>
      </c>
      <c r="L14" s="55" t="s">
        <v>167</v>
      </c>
      <c r="M14" s="56" t="s">
        <v>115</v>
      </c>
      <c r="N14" s="56"/>
      <c r="O14" s="57" t="s">
        <v>150</v>
      </c>
      <c r="P14" s="57" t="s">
        <v>168</v>
      </c>
    </row>
    <row r="15" spans="1:16" ht="12.75" customHeight="1" thickBot="1" x14ac:dyDescent="0.25">
      <c r="A15" s="28" t="str">
        <f t="shared" si="0"/>
        <v> BBS 56 </v>
      </c>
      <c r="B15" s="14" t="str">
        <f t="shared" si="1"/>
        <v>I</v>
      </c>
      <c r="C15" s="28">
        <f t="shared" si="2"/>
        <v>44813.468999999997</v>
      </c>
      <c r="D15" s="9" t="str">
        <f t="shared" si="3"/>
        <v>vis</v>
      </c>
      <c r="E15" s="54">
        <f>VLOOKUP(C15,Active!C$21:E$971,3,FALSE)</f>
        <v>5603.9178863525676</v>
      </c>
      <c r="F15" s="14" t="s">
        <v>95</v>
      </c>
      <c r="G15" s="9" t="str">
        <f t="shared" si="4"/>
        <v>44813.469</v>
      </c>
      <c r="H15" s="28">
        <f t="shared" si="5"/>
        <v>5604</v>
      </c>
      <c r="I15" s="55" t="s">
        <v>169</v>
      </c>
      <c r="J15" s="56" t="s">
        <v>170</v>
      </c>
      <c r="K15" s="55">
        <v>5604</v>
      </c>
      <c r="L15" s="55" t="s">
        <v>171</v>
      </c>
      <c r="M15" s="56" t="s">
        <v>115</v>
      </c>
      <c r="N15" s="56"/>
      <c r="O15" s="57" t="s">
        <v>150</v>
      </c>
      <c r="P15" s="57" t="s">
        <v>168</v>
      </c>
    </row>
    <row r="16" spans="1:16" ht="12.75" customHeight="1" thickBot="1" x14ac:dyDescent="0.25">
      <c r="A16" s="28" t="str">
        <f t="shared" si="0"/>
        <v> BBS 56 </v>
      </c>
      <c r="B16" s="14" t="str">
        <f t="shared" si="1"/>
        <v>I</v>
      </c>
      <c r="C16" s="28">
        <f t="shared" si="2"/>
        <v>44853.360999999997</v>
      </c>
      <c r="D16" s="9" t="str">
        <f t="shared" si="3"/>
        <v>vis</v>
      </c>
      <c r="E16" s="54">
        <f>VLOOKUP(C16,Active!C$21:E$971,3,FALSE)</f>
        <v>5620.9101717561725</v>
      </c>
      <c r="F16" s="14" t="s">
        <v>95</v>
      </c>
      <c r="G16" s="9" t="str">
        <f t="shared" si="4"/>
        <v>44853.361</v>
      </c>
      <c r="H16" s="28">
        <f t="shared" si="5"/>
        <v>5621</v>
      </c>
      <c r="I16" s="55" t="s">
        <v>172</v>
      </c>
      <c r="J16" s="56" t="s">
        <v>173</v>
      </c>
      <c r="K16" s="55">
        <v>5621</v>
      </c>
      <c r="L16" s="55" t="s">
        <v>174</v>
      </c>
      <c r="M16" s="56" t="s">
        <v>115</v>
      </c>
      <c r="N16" s="56"/>
      <c r="O16" s="57" t="s">
        <v>175</v>
      </c>
      <c r="P16" s="57" t="s">
        <v>168</v>
      </c>
    </row>
    <row r="17" spans="1:16" ht="12.75" customHeight="1" thickBot="1" x14ac:dyDescent="0.25">
      <c r="A17" s="28" t="str">
        <f t="shared" si="0"/>
        <v> BBS 58 </v>
      </c>
      <c r="B17" s="14" t="str">
        <f t="shared" si="1"/>
        <v>I</v>
      </c>
      <c r="C17" s="28">
        <f t="shared" si="2"/>
        <v>44989.536999999997</v>
      </c>
      <c r="D17" s="9" t="str">
        <f t="shared" si="3"/>
        <v>vis</v>
      </c>
      <c r="E17" s="54">
        <f>VLOOKUP(C17,Active!C$21:E$971,3,FALSE)</f>
        <v>5678.9153220901053</v>
      </c>
      <c r="F17" s="14" t="s">
        <v>95</v>
      </c>
      <c r="G17" s="9" t="str">
        <f t="shared" si="4"/>
        <v>44989.537</v>
      </c>
      <c r="H17" s="28">
        <f t="shared" si="5"/>
        <v>5679</v>
      </c>
      <c r="I17" s="55" t="s">
        <v>176</v>
      </c>
      <c r="J17" s="56" t="s">
        <v>177</v>
      </c>
      <c r="K17" s="55">
        <v>5679</v>
      </c>
      <c r="L17" s="55" t="s">
        <v>178</v>
      </c>
      <c r="M17" s="56" t="s">
        <v>115</v>
      </c>
      <c r="N17" s="56"/>
      <c r="O17" s="57" t="s">
        <v>175</v>
      </c>
      <c r="P17" s="57" t="s">
        <v>179</v>
      </c>
    </row>
    <row r="18" spans="1:16" ht="12.75" customHeight="1" thickBot="1" x14ac:dyDescent="0.25">
      <c r="A18" s="28" t="str">
        <f t="shared" si="0"/>
        <v> BBS 59 </v>
      </c>
      <c r="B18" s="14" t="str">
        <f t="shared" si="1"/>
        <v>I</v>
      </c>
      <c r="C18" s="28">
        <f t="shared" si="2"/>
        <v>45010.671000000002</v>
      </c>
      <c r="D18" s="9" t="str">
        <f t="shared" si="3"/>
        <v>vis</v>
      </c>
      <c r="E18" s="54">
        <f>VLOOKUP(C18,Active!C$21:E$971,3,FALSE)</f>
        <v>5687.9175019687746</v>
      </c>
      <c r="F18" s="14" t="s">
        <v>95</v>
      </c>
      <c r="G18" s="9" t="str">
        <f t="shared" si="4"/>
        <v>45010.671</v>
      </c>
      <c r="H18" s="28">
        <f t="shared" si="5"/>
        <v>5688</v>
      </c>
      <c r="I18" s="55" t="s">
        <v>180</v>
      </c>
      <c r="J18" s="56" t="s">
        <v>181</v>
      </c>
      <c r="K18" s="55">
        <v>5688</v>
      </c>
      <c r="L18" s="55" t="s">
        <v>182</v>
      </c>
      <c r="M18" s="56" t="s">
        <v>115</v>
      </c>
      <c r="N18" s="56"/>
      <c r="O18" s="57" t="s">
        <v>175</v>
      </c>
      <c r="P18" s="57" t="s">
        <v>183</v>
      </c>
    </row>
    <row r="19" spans="1:16" ht="12.75" customHeight="1" thickBot="1" x14ac:dyDescent="0.25">
      <c r="A19" s="28" t="str">
        <f t="shared" si="0"/>
        <v> BBS 62 </v>
      </c>
      <c r="B19" s="14" t="str">
        <f t="shared" si="1"/>
        <v>I</v>
      </c>
      <c r="C19" s="28">
        <f t="shared" si="2"/>
        <v>45191.434000000001</v>
      </c>
      <c r="D19" s="9" t="str">
        <f t="shared" si="3"/>
        <v>vis</v>
      </c>
      <c r="E19" s="54">
        <f>VLOOKUP(C19,Active!C$21:E$971,3,FALSE)</f>
        <v>5764.9148068522545</v>
      </c>
      <c r="F19" s="14" t="s">
        <v>95</v>
      </c>
      <c r="G19" s="9" t="str">
        <f t="shared" si="4"/>
        <v>45191.434</v>
      </c>
      <c r="H19" s="28">
        <f t="shared" si="5"/>
        <v>5765</v>
      </c>
      <c r="I19" s="55" t="s">
        <v>184</v>
      </c>
      <c r="J19" s="56" t="s">
        <v>185</v>
      </c>
      <c r="K19" s="55">
        <v>5765</v>
      </c>
      <c r="L19" s="55" t="s">
        <v>186</v>
      </c>
      <c r="M19" s="56" t="s">
        <v>115</v>
      </c>
      <c r="N19" s="56"/>
      <c r="O19" s="57" t="s">
        <v>150</v>
      </c>
      <c r="P19" s="57" t="s">
        <v>187</v>
      </c>
    </row>
    <row r="20" spans="1:16" ht="12.75" customHeight="1" thickBot="1" x14ac:dyDescent="0.25">
      <c r="A20" s="28" t="str">
        <f t="shared" si="0"/>
        <v> BBS 62 </v>
      </c>
      <c r="B20" s="14" t="str">
        <f t="shared" si="1"/>
        <v>I</v>
      </c>
      <c r="C20" s="28">
        <f t="shared" si="2"/>
        <v>45224.305</v>
      </c>
      <c r="D20" s="9" t="str">
        <f t="shared" si="3"/>
        <v>vis</v>
      </c>
      <c r="E20" s="54">
        <f>VLOOKUP(C20,Active!C$21:E$971,3,FALSE)</f>
        <v>5778.9164466171669</v>
      </c>
      <c r="F20" s="14" t="s">
        <v>95</v>
      </c>
      <c r="G20" s="9" t="str">
        <f t="shared" si="4"/>
        <v>45224.305</v>
      </c>
      <c r="H20" s="28">
        <f t="shared" si="5"/>
        <v>5779</v>
      </c>
      <c r="I20" s="55" t="s">
        <v>188</v>
      </c>
      <c r="J20" s="56" t="s">
        <v>189</v>
      </c>
      <c r="K20" s="55">
        <v>5779</v>
      </c>
      <c r="L20" s="55" t="s">
        <v>190</v>
      </c>
      <c r="M20" s="56" t="s">
        <v>115</v>
      </c>
      <c r="N20" s="56"/>
      <c r="O20" s="57" t="s">
        <v>191</v>
      </c>
      <c r="P20" s="57" t="s">
        <v>187</v>
      </c>
    </row>
    <row r="21" spans="1:16" ht="12.75" customHeight="1" thickBot="1" x14ac:dyDescent="0.25">
      <c r="A21" s="28" t="str">
        <f t="shared" si="0"/>
        <v> BBS 62 </v>
      </c>
      <c r="B21" s="14" t="str">
        <f t="shared" si="1"/>
        <v>I</v>
      </c>
      <c r="C21" s="28">
        <f t="shared" si="2"/>
        <v>45231.328000000001</v>
      </c>
      <c r="D21" s="9" t="str">
        <f t="shared" si="3"/>
        <v>vis</v>
      </c>
      <c r="E21" s="54">
        <f>VLOOKUP(C21,Active!C$21:E$971,3,FALSE)</f>
        <v>5781.9079441702988</v>
      </c>
      <c r="F21" s="14" t="s">
        <v>95</v>
      </c>
      <c r="G21" s="9" t="str">
        <f t="shared" si="4"/>
        <v>45231.328</v>
      </c>
      <c r="H21" s="28">
        <f t="shared" si="5"/>
        <v>5782</v>
      </c>
      <c r="I21" s="55" t="s">
        <v>192</v>
      </c>
      <c r="J21" s="56" t="s">
        <v>193</v>
      </c>
      <c r="K21" s="55">
        <v>5782</v>
      </c>
      <c r="L21" s="55" t="s">
        <v>194</v>
      </c>
      <c r="M21" s="56" t="s">
        <v>115</v>
      </c>
      <c r="N21" s="56"/>
      <c r="O21" s="57" t="s">
        <v>175</v>
      </c>
      <c r="P21" s="57" t="s">
        <v>187</v>
      </c>
    </row>
    <row r="22" spans="1:16" ht="12.75" customHeight="1" thickBot="1" x14ac:dyDescent="0.25">
      <c r="A22" s="28" t="str">
        <f t="shared" si="0"/>
        <v> BBS 62 </v>
      </c>
      <c r="B22" s="14" t="str">
        <f t="shared" si="1"/>
        <v>I</v>
      </c>
      <c r="C22" s="28">
        <f t="shared" si="2"/>
        <v>45238.353000000003</v>
      </c>
      <c r="D22" s="9" t="str">
        <f t="shared" si="3"/>
        <v>vis</v>
      </c>
      <c r="E22" s="54">
        <f>VLOOKUP(C22,Active!C$21:E$971,3,FALSE)</f>
        <v>5784.9002936378702</v>
      </c>
      <c r="F22" s="14" t="s">
        <v>95</v>
      </c>
      <c r="G22" s="9" t="str">
        <f t="shared" si="4"/>
        <v>45238.353</v>
      </c>
      <c r="H22" s="28">
        <f t="shared" si="5"/>
        <v>5785</v>
      </c>
      <c r="I22" s="55" t="s">
        <v>195</v>
      </c>
      <c r="J22" s="56" t="s">
        <v>196</v>
      </c>
      <c r="K22" s="55">
        <v>5785</v>
      </c>
      <c r="L22" s="55" t="s">
        <v>197</v>
      </c>
      <c r="M22" s="56" t="s">
        <v>115</v>
      </c>
      <c r="N22" s="56"/>
      <c r="O22" s="57" t="s">
        <v>191</v>
      </c>
      <c r="P22" s="57" t="s">
        <v>187</v>
      </c>
    </row>
    <row r="23" spans="1:16" ht="12.75" customHeight="1" thickBot="1" x14ac:dyDescent="0.25">
      <c r="A23" s="28" t="str">
        <f t="shared" si="0"/>
        <v> BBS 64 </v>
      </c>
      <c r="B23" s="14" t="str">
        <f t="shared" si="1"/>
        <v>I</v>
      </c>
      <c r="C23" s="28">
        <f t="shared" si="2"/>
        <v>45278.245999999999</v>
      </c>
      <c r="D23" s="9" t="str">
        <f t="shared" si="3"/>
        <v>vis</v>
      </c>
      <c r="E23" s="54">
        <f>VLOOKUP(C23,Active!C$21:E$971,3,FALSE)</f>
        <v>5801.893004998692</v>
      </c>
      <c r="F23" s="14" t="s">
        <v>95</v>
      </c>
      <c r="G23" s="9" t="str">
        <f t="shared" si="4"/>
        <v>45278.246</v>
      </c>
      <c r="H23" s="28">
        <f t="shared" si="5"/>
        <v>5802</v>
      </c>
      <c r="I23" s="55" t="s">
        <v>198</v>
      </c>
      <c r="J23" s="56" t="s">
        <v>199</v>
      </c>
      <c r="K23" s="55">
        <v>5802</v>
      </c>
      <c r="L23" s="55" t="s">
        <v>200</v>
      </c>
      <c r="M23" s="56" t="s">
        <v>115</v>
      </c>
      <c r="N23" s="56"/>
      <c r="O23" s="57" t="s">
        <v>175</v>
      </c>
      <c r="P23" s="57" t="s">
        <v>201</v>
      </c>
    </row>
    <row r="24" spans="1:16" ht="12.75" customHeight="1" thickBot="1" x14ac:dyDescent="0.25">
      <c r="A24" s="28" t="str">
        <f t="shared" si="0"/>
        <v> BBS 64 </v>
      </c>
      <c r="B24" s="14" t="str">
        <f t="shared" si="1"/>
        <v>I</v>
      </c>
      <c r="C24" s="28">
        <f t="shared" si="2"/>
        <v>45278.273999999998</v>
      </c>
      <c r="D24" s="9" t="str">
        <f t="shared" si="3"/>
        <v>vis</v>
      </c>
      <c r="E24" s="54">
        <f>VLOOKUP(C24,Active!C$21:E$971,3,FALSE)</f>
        <v>5801.9049318008401</v>
      </c>
      <c r="F24" s="14" t="s">
        <v>95</v>
      </c>
      <c r="G24" s="9" t="str">
        <f t="shared" si="4"/>
        <v>45278.274</v>
      </c>
      <c r="H24" s="28">
        <f t="shared" si="5"/>
        <v>5802</v>
      </c>
      <c r="I24" s="55" t="s">
        <v>202</v>
      </c>
      <c r="J24" s="56" t="s">
        <v>203</v>
      </c>
      <c r="K24" s="55">
        <v>5802</v>
      </c>
      <c r="L24" s="55" t="s">
        <v>204</v>
      </c>
      <c r="M24" s="56" t="s">
        <v>115</v>
      </c>
      <c r="N24" s="56"/>
      <c r="O24" s="57" t="s">
        <v>191</v>
      </c>
      <c r="P24" s="57" t="s">
        <v>201</v>
      </c>
    </row>
    <row r="25" spans="1:16" ht="12.75" customHeight="1" thickBot="1" x14ac:dyDescent="0.25">
      <c r="A25" s="28" t="str">
        <f t="shared" si="0"/>
        <v> BBS 64 </v>
      </c>
      <c r="B25" s="14" t="str">
        <f t="shared" si="1"/>
        <v>I</v>
      </c>
      <c r="C25" s="28">
        <f t="shared" si="2"/>
        <v>45341.66</v>
      </c>
      <c r="D25" s="9" t="str">
        <f t="shared" si="3"/>
        <v>vis</v>
      </c>
      <c r="E25" s="54">
        <f>VLOOKUP(C25,Active!C$21:E$971,3,FALSE)</f>
        <v>5828.9046561213299</v>
      </c>
      <c r="F25" s="14" t="s">
        <v>95</v>
      </c>
      <c r="G25" s="9" t="str">
        <f t="shared" si="4"/>
        <v>45341.660</v>
      </c>
      <c r="H25" s="28">
        <f t="shared" si="5"/>
        <v>5829</v>
      </c>
      <c r="I25" s="55" t="s">
        <v>205</v>
      </c>
      <c r="J25" s="56" t="s">
        <v>206</v>
      </c>
      <c r="K25" s="55">
        <v>5829</v>
      </c>
      <c r="L25" s="55" t="s">
        <v>207</v>
      </c>
      <c r="M25" s="56" t="s">
        <v>115</v>
      </c>
      <c r="N25" s="56"/>
      <c r="O25" s="57" t="s">
        <v>208</v>
      </c>
      <c r="P25" s="57" t="s">
        <v>201</v>
      </c>
    </row>
    <row r="26" spans="1:16" ht="12.75" customHeight="1" thickBot="1" x14ac:dyDescent="0.25">
      <c r="A26" s="28" t="str">
        <f t="shared" si="0"/>
        <v> BRNO 26 </v>
      </c>
      <c r="B26" s="14" t="str">
        <f t="shared" si="1"/>
        <v>I</v>
      </c>
      <c r="C26" s="28">
        <f t="shared" si="2"/>
        <v>45609.305</v>
      </c>
      <c r="D26" s="9" t="str">
        <f t="shared" si="3"/>
        <v>vis</v>
      </c>
      <c r="E26" s="54">
        <f>VLOOKUP(C26,Active!C$21:E$971,3,FALSE)</f>
        <v>5942.9099761566185</v>
      </c>
      <c r="F26" s="14" t="s">
        <v>95</v>
      </c>
      <c r="G26" s="9" t="str">
        <f t="shared" si="4"/>
        <v>45609.305</v>
      </c>
      <c r="H26" s="28">
        <f t="shared" si="5"/>
        <v>5943</v>
      </c>
      <c r="I26" s="55" t="s">
        <v>209</v>
      </c>
      <c r="J26" s="56" t="s">
        <v>210</v>
      </c>
      <c r="K26" s="55">
        <v>5943</v>
      </c>
      <c r="L26" s="55" t="s">
        <v>174</v>
      </c>
      <c r="M26" s="56" t="s">
        <v>115</v>
      </c>
      <c r="N26" s="56"/>
      <c r="O26" s="57" t="s">
        <v>211</v>
      </c>
      <c r="P26" s="57" t="s">
        <v>212</v>
      </c>
    </row>
    <row r="27" spans="1:16" ht="12.75" customHeight="1" thickBot="1" x14ac:dyDescent="0.25">
      <c r="A27" s="28" t="str">
        <f t="shared" si="0"/>
        <v> BBS 72 </v>
      </c>
      <c r="B27" s="14" t="str">
        <f t="shared" si="1"/>
        <v>I</v>
      </c>
      <c r="C27" s="28">
        <f t="shared" si="2"/>
        <v>45846.406999999999</v>
      </c>
      <c r="D27" s="9" t="str">
        <f t="shared" si="3"/>
        <v>vis</v>
      </c>
      <c r="E27" s="54">
        <f>VLOOKUP(C27,Active!C$21:E$971,3,FALSE)</f>
        <v>6043.9052848341844</v>
      </c>
      <c r="F27" s="14" t="s">
        <v>95</v>
      </c>
      <c r="G27" s="9" t="str">
        <f t="shared" si="4"/>
        <v>45846.407</v>
      </c>
      <c r="H27" s="28">
        <f t="shared" si="5"/>
        <v>6044</v>
      </c>
      <c r="I27" s="55" t="s">
        <v>213</v>
      </c>
      <c r="J27" s="56" t="s">
        <v>214</v>
      </c>
      <c r="K27" s="55">
        <v>6044</v>
      </c>
      <c r="L27" s="55" t="s">
        <v>215</v>
      </c>
      <c r="M27" s="56" t="s">
        <v>115</v>
      </c>
      <c r="N27" s="56"/>
      <c r="O27" s="57" t="s">
        <v>216</v>
      </c>
      <c r="P27" s="57" t="s">
        <v>217</v>
      </c>
    </row>
    <row r="28" spans="1:16" ht="12.75" customHeight="1" thickBot="1" x14ac:dyDescent="0.25">
      <c r="A28" s="28" t="str">
        <f t="shared" si="0"/>
        <v> BRNO 27 </v>
      </c>
      <c r="B28" s="14" t="str">
        <f t="shared" si="1"/>
        <v>I</v>
      </c>
      <c r="C28" s="28">
        <f t="shared" si="2"/>
        <v>45907.457999999999</v>
      </c>
      <c r="D28" s="9" t="str">
        <f t="shared" si="3"/>
        <v>vis</v>
      </c>
      <c r="E28" s="54">
        <f>VLOOKUP(C28,Active!C$21:E$971,3,FALSE)</f>
        <v>6069.9103990469457</v>
      </c>
      <c r="F28" s="14" t="s">
        <v>95</v>
      </c>
      <c r="G28" s="9" t="str">
        <f t="shared" si="4"/>
        <v>45907.458</v>
      </c>
      <c r="H28" s="28">
        <f t="shared" si="5"/>
        <v>6070</v>
      </c>
      <c r="I28" s="55" t="s">
        <v>218</v>
      </c>
      <c r="J28" s="56" t="s">
        <v>219</v>
      </c>
      <c r="K28" s="55">
        <v>6070</v>
      </c>
      <c r="L28" s="55" t="s">
        <v>220</v>
      </c>
      <c r="M28" s="56" t="s">
        <v>115</v>
      </c>
      <c r="N28" s="56"/>
      <c r="O28" s="57" t="s">
        <v>221</v>
      </c>
      <c r="P28" s="57" t="s">
        <v>222</v>
      </c>
    </row>
    <row r="29" spans="1:16" ht="12.75" customHeight="1" thickBot="1" x14ac:dyDescent="0.25">
      <c r="A29" s="28" t="str">
        <f t="shared" si="0"/>
        <v> BRNO 27 </v>
      </c>
      <c r="B29" s="14" t="str">
        <f t="shared" si="1"/>
        <v>I</v>
      </c>
      <c r="C29" s="28">
        <f t="shared" si="2"/>
        <v>45907.461000000003</v>
      </c>
      <c r="D29" s="9" t="str">
        <f t="shared" si="3"/>
        <v>vis</v>
      </c>
      <c r="E29" s="54">
        <f>VLOOKUP(C29,Active!C$21:E$971,3,FALSE)</f>
        <v>6069.9116769186057</v>
      </c>
      <c r="F29" s="14" t="s">
        <v>95</v>
      </c>
      <c r="G29" s="9" t="str">
        <f t="shared" si="4"/>
        <v>45907.461</v>
      </c>
      <c r="H29" s="28">
        <f t="shared" si="5"/>
        <v>6070</v>
      </c>
      <c r="I29" s="55" t="s">
        <v>223</v>
      </c>
      <c r="J29" s="56" t="s">
        <v>224</v>
      </c>
      <c r="K29" s="55">
        <v>6070</v>
      </c>
      <c r="L29" s="55" t="s">
        <v>225</v>
      </c>
      <c r="M29" s="56" t="s">
        <v>115</v>
      </c>
      <c r="N29" s="56"/>
      <c r="O29" s="57" t="s">
        <v>226</v>
      </c>
      <c r="P29" s="57" t="s">
        <v>222</v>
      </c>
    </row>
    <row r="30" spans="1:16" ht="12.75" customHeight="1" thickBot="1" x14ac:dyDescent="0.25">
      <c r="A30" s="28" t="str">
        <f t="shared" si="0"/>
        <v> BRNO 27 </v>
      </c>
      <c r="B30" s="14" t="str">
        <f t="shared" si="1"/>
        <v>I</v>
      </c>
      <c r="C30" s="28">
        <f t="shared" si="2"/>
        <v>45907.461000000003</v>
      </c>
      <c r="D30" s="9" t="str">
        <f t="shared" si="3"/>
        <v>vis</v>
      </c>
      <c r="E30" s="54">
        <f>VLOOKUP(C30,Active!C$21:E$971,3,FALSE)</f>
        <v>6069.9116769186057</v>
      </c>
      <c r="F30" s="14" t="s">
        <v>95</v>
      </c>
      <c r="G30" s="9" t="str">
        <f t="shared" si="4"/>
        <v>45907.461</v>
      </c>
      <c r="H30" s="28">
        <f t="shared" si="5"/>
        <v>6070</v>
      </c>
      <c r="I30" s="55" t="s">
        <v>223</v>
      </c>
      <c r="J30" s="56" t="s">
        <v>224</v>
      </c>
      <c r="K30" s="55">
        <v>6070</v>
      </c>
      <c r="L30" s="55" t="s">
        <v>225</v>
      </c>
      <c r="M30" s="56" t="s">
        <v>115</v>
      </c>
      <c r="N30" s="56"/>
      <c r="O30" s="57" t="s">
        <v>227</v>
      </c>
      <c r="P30" s="57" t="s">
        <v>222</v>
      </c>
    </row>
    <row r="31" spans="1:16" ht="12.75" customHeight="1" thickBot="1" x14ac:dyDescent="0.25">
      <c r="A31" s="28" t="str">
        <f t="shared" si="0"/>
        <v> BRNO 27 </v>
      </c>
      <c r="B31" s="14" t="str">
        <f t="shared" si="1"/>
        <v>I</v>
      </c>
      <c r="C31" s="28">
        <f t="shared" si="2"/>
        <v>45907.462</v>
      </c>
      <c r="D31" s="9" t="str">
        <f t="shared" si="3"/>
        <v>vis</v>
      </c>
      <c r="E31" s="54">
        <f>VLOOKUP(C31,Active!C$21:E$971,3,FALSE)</f>
        <v>6069.9121028758245</v>
      </c>
      <c r="F31" s="14" t="s">
        <v>95</v>
      </c>
      <c r="G31" s="9" t="str">
        <f t="shared" si="4"/>
        <v>45907.462</v>
      </c>
      <c r="H31" s="28">
        <f t="shared" si="5"/>
        <v>6070</v>
      </c>
      <c r="I31" s="55" t="s">
        <v>228</v>
      </c>
      <c r="J31" s="56" t="s">
        <v>229</v>
      </c>
      <c r="K31" s="55">
        <v>6070</v>
      </c>
      <c r="L31" s="55" t="s">
        <v>230</v>
      </c>
      <c r="M31" s="56" t="s">
        <v>115</v>
      </c>
      <c r="N31" s="56"/>
      <c r="O31" s="57" t="s">
        <v>231</v>
      </c>
      <c r="P31" s="57" t="s">
        <v>222</v>
      </c>
    </row>
    <row r="32" spans="1:16" ht="12.75" customHeight="1" thickBot="1" x14ac:dyDescent="0.25">
      <c r="A32" s="28" t="str">
        <f t="shared" si="0"/>
        <v> BRNO 27 </v>
      </c>
      <c r="B32" s="14" t="str">
        <f t="shared" si="1"/>
        <v>I</v>
      </c>
      <c r="C32" s="28">
        <f t="shared" si="2"/>
        <v>45940.339</v>
      </c>
      <c r="D32" s="9" t="str">
        <f t="shared" si="3"/>
        <v>vis</v>
      </c>
      <c r="E32" s="54">
        <f>VLOOKUP(C32,Active!C$21:E$971,3,FALSE)</f>
        <v>6083.9162983840542</v>
      </c>
      <c r="F32" s="14" t="s">
        <v>95</v>
      </c>
      <c r="G32" s="9" t="str">
        <f t="shared" si="4"/>
        <v>45940.339</v>
      </c>
      <c r="H32" s="28">
        <f t="shared" si="5"/>
        <v>6084</v>
      </c>
      <c r="I32" s="55" t="s">
        <v>232</v>
      </c>
      <c r="J32" s="56" t="s">
        <v>233</v>
      </c>
      <c r="K32" s="55">
        <v>6084</v>
      </c>
      <c r="L32" s="55" t="s">
        <v>234</v>
      </c>
      <c r="M32" s="56" t="s">
        <v>115</v>
      </c>
      <c r="N32" s="56"/>
      <c r="O32" s="57" t="s">
        <v>155</v>
      </c>
      <c r="P32" s="57" t="s">
        <v>222</v>
      </c>
    </row>
    <row r="33" spans="1:16" ht="12.75" customHeight="1" thickBot="1" x14ac:dyDescent="0.25">
      <c r="A33" s="28" t="str">
        <f t="shared" si="0"/>
        <v> BRNO 27 </v>
      </c>
      <c r="B33" s="14" t="str">
        <f t="shared" si="1"/>
        <v>I</v>
      </c>
      <c r="C33" s="28">
        <f t="shared" si="2"/>
        <v>45994.317999999999</v>
      </c>
      <c r="D33" s="9" t="str">
        <f t="shared" si="3"/>
        <v>vis</v>
      </c>
      <c r="E33" s="54">
        <f>VLOOKUP(C33,Active!C$21:E$971,3,FALSE)</f>
        <v>6106.9090431399245</v>
      </c>
      <c r="F33" s="14" t="s">
        <v>95</v>
      </c>
      <c r="G33" s="9" t="str">
        <f t="shared" si="4"/>
        <v>45994.318</v>
      </c>
      <c r="H33" s="28">
        <f t="shared" si="5"/>
        <v>6107</v>
      </c>
      <c r="I33" s="55" t="s">
        <v>235</v>
      </c>
      <c r="J33" s="56" t="s">
        <v>236</v>
      </c>
      <c r="K33" s="55">
        <v>6107</v>
      </c>
      <c r="L33" s="55" t="s">
        <v>237</v>
      </c>
      <c r="M33" s="56" t="s">
        <v>115</v>
      </c>
      <c r="N33" s="56"/>
      <c r="O33" s="57" t="s">
        <v>142</v>
      </c>
      <c r="P33" s="57" t="s">
        <v>222</v>
      </c>
    </row>
    <row r="34" spans="1:16" ht="12.75" customHeight="1" thickBot="1" x14ac:dyDescent="0.25">
      <c r="A34" s="28" t="str">
        <f t="shared" si="0"/>
        <v> BRNO 27 </v>
      </c>
      <c r="B34" s="14" t="str">
        <f t="shared" si="1"/>
        <v>I</v>
      </c>
      <c r="C34" s="28">
        <f t="shared" si="2"/>
        <v>46177.440999999999</v>
      </c>
      <c r="D34" s="9" t="str">
        <f t="shared" si="3"/>
        <v>vis</v>
      </c>
      <c r="E34" s="54">
        <f>VLOOKUP(C34,Active!C$21:E$971,3,FALSE)</f>
        <v>6184.9116070616201</v>
      </c>
      <c r="F34" s="14" t="s">
        <v>95</v>
      </c>
      <c r="G34" s="9" t="str">
        <f t="shared" si="4"/>
        <v>46177.441</v>
      </c>
      <c r="H34" s="28">
        <f t="shared" si="5"/>
        <v>6185</v>
      </c>
      <c r="I34" s="55" t="s">
        <v>238</v>
      </c>
      <c r="J34" s="56" t="s">
        <v>239</v>
      </c>
      <c r="K34" s="55">
        <v>6185</v>
      </c>
      <c r="L34" s="55" t="s">
        <v>240</v>
      </c>
      <c r="M34" s="56" t="s">
        <v>115</v>
      </c>
      <c r="N34" s="56"/>
      <c r="O34" s="57" t="s">
        <v>211</v>
      </c>
      <c r="P34" s="57" t="s">
        <v>222</v>
      </c>
    </row>
    <row r="35" spans="1:16" ht="12.75" customHeight="1" thickBot="1" x14ac:dyDescent="0.25">
      <c r="A35" s="28" t="str">
        <f t="shared" si="0"/>
        <v> BBS 78 </v>
      </c>
      <c r="B35" s="14" t="str">
        <f t="shared" si="1"/>
        <v>I</v>
      </c>
      <c r="C35" s="28">
        <f t="shared" si="2"/>
        <v>46285.406999999999</v>
      </c>
      <c r="D35" s="9" t="str">
        <f t="shared" si="3"/>
        <v>vis</v>
      </c>
      <c r="E35" s="54">
        <f>VLOOKUP(C35,Active!C$21:E$971,3,FALSE)</f>
        <v>6230.9005042311173</v>
      </c>
      <c r="F35" s="14" t="s">
        <v>95</v>
      </c>
      <c r="G35" s="9" t="str">
        <f t="shared" si="4"/>
        <v>46285.407</v>
      </c>
      <c r="H35" s="28">
        <f t="shared" si="5"/>
        <v>6231</v>
      </c>
      <c r="I35" s="55" t="s">
        <v>241</v>
      </c>
      <c r="J35" s="56" t="s">
        <v>242</v>
      </c>
      <c r="K35" s="55">
        <v>6231</v>
      </c>
      <c r="L35" s="55" t="s">
        <v>197</v>
      </c>
      <c r="M35" s="56" t="s">
        <v>115</v>
      </c>
      <c r="N35" s="56"/>
      <c r="O35" s="57" t="s">
        <v>216</v>
      </c>
      <c r="P35" s="57" t="s">
        <v>243</v>
      </c>
    </row>
    <row r="36" spans="1:16" ht="12.75" customHeight="1" thickBot="1" x14ac:dyDescent="0.25">
      <c r="A36" s="28" t="str">
        <f t="shared" si="0"/>
        <v> BBS 78 </v>
      </c>
      <c r="B36" s="14" t="str">
        <f t="shared" si="1"/>
        <v>I</v>
      </c>
      <c r="C36" s="28">
        <f t="shared" si="2"/>
        <v>46292.445</v>
      </c>
      <c r="D36" s="9" t="str">
        <f t="shared" si="3"/>
        <v>vis</v>
      </c>
      <c r="E36" s="54">
        <f>VLOOKUP(C36,Active!C$21:E$971,3,FALSE)</f>
        <v>6233.898391142543</v>
      </c>
      <c r="F36" s="14" t="s">
        <v>95</v>
      </c>
      <c r="G36" s="9" t="str">
        <f t="shared" si="4"/>
        <v>46292.445</v>
      </c>
      <c r="H36" s="28">
        <f t="shared" si="5"/>
        <v>6234</v>
      </c>
      <c r="I36" s="55" t="s">
        <v>244</v>
      </c>
      <c r="J36" s="56" t="s">
        <v>245</v>
      </c>
      <c r="K36" s="55">
        <v>6234</v>
      </c>
      <c r="L36" s="55" t="s">
        <v>246</v>
      </c>
      <c r="M36" s="56" t="s">
        <v>115</v>
      </c>
      <c r="N36" s="56"/>
      <c r="O36" s="57" t="s">
        <v>216</v>
      </c>
      <c r="P36" s="57" t="s">
        <v>243</v>
      </c>
    </row>
    <row r="37" spans="1:16" ht="12.75" customHeight="1" thickBot="1" x14ac:dyDescent="0.25">
      <c r="A37" s="28" t="str">
        <f t="shared" si="0"/>
        <v> BBS 78 </v>
      </c>
      <c r="B37" s="14" t="str">
        <f t="shared" si="1"/>
        <v>I</v>
      </c>
      <c r="C37" s="28">
        <f t="shared" si="2"/>
        <v>46299.499000000003</v>
      </c>
      <c r="D37" s="9" t="str">
        <f t="shared" si="3"/>
        <v>vis</v>
      </c>
      <c r="E37" s="54">
        <f>VLOOKUP(C37,Active!C$21:E$971,3,FALSE)</f>
        <v>6236.903093369483</v>
      </c>
      <c r="F37" s="14" t="s">
        <v>95</v>
      </c>
      <c r="G37" s="9" t="str">
        <f t="shared" si="4"/>
        <v>46299.499</v>
      </c>
      <c r="H37" s="28">
        <f t="shared" si="5"/>
        <v>6237</v>
      </c>
      <c r="I37" s="55" t="s">
        <v>247</v>
      </c>
      <c r="J37" s="56" t="s">
        <v>248</v>
      </c>
      <c r="K37" s="55">
        <v>6237</v>
      </c>
      <c r="L37" s="55" t="s">
        <v>249</v>
      </c>
      <c r="M37" s="56" t="s">
        <v>115</v>
      </c>
      <c r="N37" s="56"/>
      <c r="O37" s="57" t="s">
        <v>150</v>
      </c>
      <c r="P37" s="57" t="s">
        <v>243</v>
      </c>
    </row>
    <row r="38" spans="1:16" ht="12.75" customHeight="1" thickBot="1" x14ac:dyDescent="0.25">
      <c r="A38" s="28" t="str">
        <f t="shared" si="0"/>
        <v> BBS 80 </v>
      </c>
      <c r="B38" s="14" t="str">
        <f t="shared" si="1"/>
        <v>I</v>
      </c>
      <c r="C38" s="28">
        <f t="shared" si="2"/>
        <v>46609.392999999996</v>
      </c>
      <c r="D38" s="9" t="str">
        <f t="shared" si="3"/>
        <v>vis</v>
      </c>
      <c r="E38" s="54">
        <f>VLOOKUP(C38,Active!C$21:E$971,3,FALSE)</f>
        <v>6368.9046799749312</v>
      </c>
      <c r="F38" s="14" t="s">
        <v>95</v>
      </c>
      <c r="G38" s="9" t="str">
        <f t="shared" si="4"/>
        <v>46609.393</v>
      </c>
      <c r="H38" s="28">
        <f t="shared" si="5"/>
        <v>6369</v>
      </c>
      <c r="I38" s="55" t="s">
        <v>250</v>
      </c>
      <c r="J38" s="56" t="s">
        <v>251</v>
      </c>
      <c r="K38" s="55">
        <v>6369</v>
      </c>
      <c r="L38" s="55" t="s">
        <v>207</v>
      </c>
      <c r="M38" s="56" t="s">
        <v>115</v>
      </c>
      <c r="N38" s="56"/>
      <c r="O38" s="57" t="s">
        <v>191</v>
      </c>
      <c r="P38" s="57" t="s">
        <v>252</v>
      </c>
    </row>
    <row r="39" spans="1:16" ht="12.75" customHeight="1" thickBot="1" x14ac:dyDescent="0.25">
      <c r="A39" s="28" t="str">
        <f t="shared" si="0"/>
        <v> BBS 89 </v>
      </c>
      <c r="B39" s="14" t="str">
        <f t="shared" si="1"/>
        <v>I</v>
      </c>
      <c r="C39" s="28">
        <f t="shared" si="2"/>
        <v>47379.358999999997</v>
      </c>
      <c r="D39" s="9" t="str">
        <f t="shared" si="3"/>
        <v>vis</v>
      </c>
      <c r="E39" s="54">
        <f>VLOOKUP(C39,Active!C$21:E$971,3,FALSE)</f>
        <v>6696.8772565083691</v>
      </c>
      <c r="F39" s="14" t="s">
        <v>95</v>
      </c>
      <c r="G39" s="9" t="str">
        <f t="shared" si="4"/>
        <v>47379.359</v>
      </c>
      <c r="H39" s="28">
        <f t="shared" si="5"/>
        <v>6697</v>
      </c>
      <c r="I39" s="55" t="s">
        <v>253</v>
      </c>
      <c r="J39" s="56" t="s">
        <v>254</v>
      </c>
      <c r="K39" s="55">
        <v>6697</v>
      </c>
      <c r="L39" s="55" t="s">
        <v>255</v>
      </c>
      <c r="M39" s="56" t="s">
        <v>115</v>
      </c>
      <c r="N39" s="56"/>
      <c r="O39" s="57" t="s">
        <v>256</v>
      </c>
      <c r="P39" s="57" t="s">
        <v>257</v>
      </c>
    </row>
    <row r="40" spans="1:16" ht="12.75" customHeight="1" thickBot="1" x14ac:dyDescent="0.25">
      <c r="A40" s="28" t="str">
        <f t="shared" si="0"/>
        <v> BBS 93 </v>
      </c>
      <c r="B40" s="14" t="str">
        <f t="shared" si="1"/>
        <v>I</v>
      </c>
      <c r="C40" s="28">
        <f t="shared" si="2"/>
        <v>47804.307999999997</v>
      </c>
      <c r="D40" s="9" t="str">
        <f t="shared" si="3"/>
        <v>vis</v>
      </c>
      <c r="E40" s="54">
        <f>VLOOKUP(C40,Active!C$21:E$971,3,FALSE)</f>
        <v>6877.8873510129415</v>
      </c>
      <c r="F40" s="14" t="s">
        <v>95</v>
      </c>
      <c r="G40" s="9" t="str">
        <f t="shared" si="4"/>
        <v>47804.308</v>
      </c>
      <c r="H40" s="28">
        <f t="shared" si="5"/>
        <v>6878</v>
      </c>
      <c r="I40" s="55" t="s">
        <v>258</v>
      </c>
      <c r="J40" s="56" t="s">
        <v>259</v>
      </c>
      <c r="K40" s="55">
        <v>6878</v>
      </c>
      <c r="L40" s="55" t="s">
        <v>260</v>
      </c>
      <c r="M40" s="56" t="s">
        <v>115</v>
      </c>
      <c r="N40" s="56"/>
      <c r="O40" s="57" t="s">
        <v>150</v>
      </c>
      <c r="P40" s="57" t="s">
        <v>261</v>
      </c>
    </row>
    <row r="41" spans="1:16" ht="12.75" customHeight="1" thickBot="1" x14ac:dyDescent="0.25">
      <c r="A41" s="28" t="str">
        <f t="shared" si="0"/>
        <v> BBS 98 </v>
      </c>
      <c r="B41" s="14" t="str">
        <f t="shared" si="1"/>
        <v>I</v>
      </c>
      <c r="C41" s="28">
        <f t="shared" si="2"/>
        <v>48433.459000000003</v>
      </c>
      <c r="D41" s="9" t="str">
        <f t="shared" si="3"/>
        <v>vis</v>
      </c>
      <c r="E41" s="54">
        <f>VLOOKUP(C41,Active!C$21:E$971,3,FALSE)</f>
        <v>7145.8787616708023</v>
      </c>
      <c r="F41" s="14" t="s">
        <v>95</v>
      </c>
      <c r="G41" s="9" t="str">
        <f t="shared" si="4"/>
        <v>48433.459</v>
      </c>
      <c r="H41" s="28">
        <f t="shared" si="5"/>
        <v>7146</v>
      </c>
      <c r="I41" s="55" t="s">
        <v>262</v>
      </c>
      <c r="J41" s="56" t="s">
        <v>263</v>
      </c>
      <c r="K41" s="55">
        <v>7146</v>
      </c>
      <c r="L41" s="55" t="s">
        <v>264</v>
      </c>
      <c r="M41" s="56" t="s">
        <v>115</v>
      </c>
      <c r="N41" s="56"/>
      <c r="O41" s="57" t="s">
        <v>150</v>
      </c>
      <c r="P41" s="57" t="s">
        <v>265</v>
      </c>
    </row>
    <row r="42" spans="1:16" ht="12.75" customHeight="1" thickBot="1" x14ac:dyDescent="0.25">
      <c r="A42" s="28" t="str">
        <f t="shared" si="0"/>
        <v> BBS 98 </v>
      </c>
      <c r="B42" s="14" t="str">
        <f t="shared" si="1"/>
        <v>I</v>
      </c>
      <c r="C42" s="28">
        <f t="shared" si="2"/>
        <v>48440.487000000001</v>
      </c>
      <c r="D42" s="9" t="str">
        <f t="shared" si="3"/>
        <v>vis</v>
      </c>
      <c r="E42" s="54">
        <f>VLOOKUP(C42,Active!C$21:E$971,3,FALSE)</f>
        <v>7148.8723890100309</v>
      </c>
      <c r="F42" s="14" t="s">
        <v>95</v>
      </c>
      <c r="G42" s="9" t="str">
        <f t="shared" si="4"/>
        <v>48440.487</v>
      </c>
      <c r="H42" s="28">
        <f t="shared" si="5"/>
        <v>7149</v>
      </c>
      <c r="I42" s="55" t="s">
        <v>266</v>
      </c>
      <c r="J42" s="56" t="s">
        <v>267</v>
      </c>
      <c r="K42" s="55">
        <v>7149</v>
      </c>
      <c r="L42" s="55" t="s">
        <v>268</v>
      </c>
      <c r="M42" s="56" t="s">
        <v>115</v>
      </c>
      <c r="N42" s="56"/>
      <c r="O42" s="57" t="s">
        <v>150</v>
      </c>
      <c r="P42" s="57" t="s">
        <v>265</v>
      </c>
    </row>
    <row r="43" spans="1:16" ht="12.75" customHeight="1" thickBot="1" x14ac:dyDescent="0.25">
      <c r="A43" s="28" t="str">
        <f t="shared" ref="A43:A74" si="6">P43</f>
        <v> BBS 98 </v>
      </c>
      <c r="B43" s="14" t="str">
        <f t="shared" ref="B43:B74" si="7">IF(H43=INT(H43),"I","II")</f>
        <v>I</v>
      </c>
      <c r="C43" s="28">
        <f t="shared" ref="C43:C74" si="8">1*G43</f>
        <v>48480.409</v>
      </c>
      <c r="D43" s="9" t="str">
        <f t="shared" ref="D43:D74" si="9">VLOOKUP(F43,I$1:J$5,2,FALSE)</f>
        <v>vis</v>
      </c>
      <c r="E43" s="54">
        <f>VLOOKUP(C43,Active!C$21:E$971,3,FALSE)</f>
        <v>7165.8774531302224</v>
      </c>
      <c r="F43" s="14" t="s">
        <v>95</v>
      </c>
      <c r="G43" s="9" t="str">
        <f t="shared" ref="G43:G74" si="10">MID(I43,3,LEN(I43)-3)</f>
        <v>48480.409</v>
      </c>
      <c r="H43" s="28">
        <f t="shared" ref="H43:H74" si="11">1*K43</f>
        <v>7166</v>
      </c>
      <c r="I43" s="55" t="s">
        <v>269</v>
      </c>
      <c r="J43" s="56" t="s">
        <v>270</v>
      </c>
      <c r="K43" s="55">
        <v>7166</v>
      </c>
      <c r="L43" s="55" t="s">
        <v>255</v>
      </c>
      <c r="M43" s="56" t="s">
        <v>115</v>
      </c>
      <c r="N43" s="56"/>
      <c r="O43" s="57" t="s">
        <v>150</v>
      </c>
      <c r="P43" s="57" t="s">
        <v>265</v>
      </c>
    </row>
    <row r="44" spans="1:16" ht="12.75" customHeight="1" thickBot="1" x14ac:dyDescent="0.25">
      <c r="A44" s="28" t="str">
        <f t="shared" si="6"/>
        <v> BBS 105 </v>
      </c>
      <c r="B44" s="14" t="str">
        <f t="shared" si="7"/>
        <v>I</v>
      </c>
      <c r="C44" s="28">
        <f t="shared" si="8"/>
        <v>49236.338000000003</v>
      </c>
      <c r="D44" s="9" t="str">
        <f t="shared" si="9"/>
        <v>vis</v>
      </c>
      <c r="E44" s="54">
        <f>VLOOKUP(C44,Active!C$21:E$971,3,FALSE)</f>
        <v>7487.8708681723756</v>
      </c>
      <c r="F44" s="14" t="s">
        <v>95</v>
      </c>
      <c r="G44" s="9" t="str">
        <f t="shared" si="10"/>
        <v>49236.338</v>
      </c>
      <c r="H44" s="28">
        <f t="shared" si="11"/>
        <v>7488</v>
      </c>
      <c r="I44" s="55" t="s">
        <v>271</v>
      </c>
      <c r="J44" s="56" t="s">
        <v>272</v>
      </c>
      <c r="K44" s="55">
        <v>7488</v>
      </c>
      <c r="L44" s="55" t="s">
        <v>273</v>
      </c>
      <c r="M44" s="56" t="s">
        <v>115</v>
      </c>
      <c r="N44" s="56"/>
      <c r="O44" s="57" t="s">
        <v>150</v>
      </c>
      <c r="P44" s="57" t="s">
        <v>274</v>
      </c>
    </row>
    <row r="45" spans="1:16" ht="12.75" customHeight="1" thickBot="1" x14ac:dyDescent="0.25">
      <c r="A45" s="28" t="str">
        <f t="shared" si="6"/>
        <v>OEJV 0060 </v>
      </c>
      <c r="B45" s="14" t="str">
        <f t="shared" si="7"/>
        <v>I</v>
      </c>
      <c r="C45" s="28">
        <f t="shared" si="8"/>
        <v>49480.485999999997</v>
      </c>
      <c r="D45" s="9" t="str">
        <f t="shared" si="9"/>
        <v>vis</v>
      </c>
      <c r="E45" s="54">
        <f>VLOOKUP(C45,Active!C$21:E$971,3,FALSE)</f>
        <v>7591.8674714191211</v>
      </c>
      <c r="F45" s="14" t="s">
        <v>95</v>
      </c>
      <c r="G45" s="9" t="str">
        <f t="shared" si="10"/>
        <v>49480.486</v>
      </c>
      <c r="H45" s="28">
        <f t="shared" si="11"/>
        <v>7592</v>
      </c>
      <c r="I45" s="55" t="s">
        <v>275</v>
      </c>
      <c r="J45" s="56" t="s">
        <v>276</v>
      </c>
      <c r="K45" s="55">
        <v>7592</v>
      </c>
      <c r="L45" s="55" t="s">
        <v>277</v>
      </c>
      <c r="M45" s="56" t="s">
        <v>115</v>
      </c>
      <c r="N45" s="56"/>
      <c r="O45" s="57" t="s">
        <v>278</v>
      </c>
      <c r="P45" s="58" t="s">
        <v>279</v>
      </c>
    </row>
    <row r="46" spans="1:16" ht="12.75" customHeight="1" thickBot="1" x14ac:dyDescent="0.25">
      <c r="A46" s="28" t="str">
        <f t="shared" si="6"/>
        <v> BBS 107 </v>
      </c>
      <c r="B46" s="14" t="str">
        <f t="shared" si="7"/>
        <v>I</v>
      </c>
      <c r="C46" s="28">
        <f t="shared" si="8"/>
        <v>49581.417000000001</v>
      </c>
      <c r="D46" s="9" t="str">
        <f t="shared" si="9"/>
        <v>vis</v>
      </c>
      <c r="E46" s="54">
        <f>VLOOKUP(C46,Active!C$21:E$971,3,FALSE)</f>
        <v>7634.8597595488536</v>
      </c>
      <c r="F46" s="14" t="s">
        <v>95</v>
      </c>
      <c r="G46" s="9" t="str">
        <f t="shared" si="10"/>
        <v>49581.417</v>
      </c>
      <c r="H46" s="28">
        <f t="shared" si="11"/>
        <v>7635</v>
      </c>
      <c r="I46" s="55" t="s">
        <v>280</v>
      </c>
      <c r="J46" s="56" t="s">
        <v>281</v>
      </c>
      <c r="K46" s="55">
        <v>7635</v>
      </c>
      <c r="L46" s="55" t="s">
        <v>282</v>
      </c>
      <c r="M46" s="56" t="s">
        <v>115</v>
      </c>
      <c r="N46" s="56"/>
      <c r="O46" s="57" t="s">
        <v>150</v>
      </c>
      <c r="P46" s="57" t="s">
        <v>283</v>
      </c>
    </row>
    <row r="47" spans="1:16" ht="12.75" customHeight="1" thickBot="1" x14ac:dyDescent="0.25">
      <c r="A47" s="28" t="str">
        <f t="shared" si="6"/>
        <v> BBS 110 </v>
      </c>
      <c r="B47" s="14" t="str">
        <f t="shared" si="7"/>
        <v>I</v>
      </c>
      <c r="C47" s="28">
        <f t="shared" si="8"/>
        <v>50006.32</v>
      </c>
      <c r="D47" s="9" t="str">
        <f t="shared" si="9"/>
        <v>vis</v>
      </c>
      <c r="E47" s="54">
        <f>VLOOKUP(C47,Active!C$21:E$971,3,FALSE)</f>
        <v>7815.8502600213242</v>
      </c>
      <c r="F47" s="14" t="s">
        <v>95</v>
      </c>
      <c r="G47" s="9" t="str">
        <f t="shared" si="10"/>
        <v>50006.320</v>
      </c>
      <c r="H47" s="28">
        <f t="shared" si="11"/>
        <v>7816</v>
      </c>
      <c r="I47" s="55" t="s">
        <v>284</v>
      </c>
      <c r="J47" s="56" t="s">
        <v>285</v>
      </c>
      <c r="K47" s="55">
        <v>7816</v>
      </c>
      <c r="L47" s="55" t="s">
        <v>286</v>
      </c>
      <c r="M47" s="56" t="s">
        <v>115</v>
      </c>
      <c r="N47" s="56"/>
      <c r="O47" s="57" t="s">
        <v>150</v>
      </c>
      <c r="P47" s="57" t="s">
        <v>287</v>
      </c>
    </row>
    <row r="48" spans="1:16" ht="12.75" customHeight="1" thickBot="1" x14ac:dyDescent="0.25">
      <c r="A48" s="28" t="str">
        <f t="shared" si="6"/>
        <v> BBS 110 </v>
      </c>
      <c r="B48" s="14" t="str">
        <f t="shared" si="7"/>
        <v>I</v>
      </c>
      <c r="C48" s="28">
        <f t="shared" si="8"/>
        <v>50013.357000000004</v>
      </c>
      <c r="D48" s="9" t="str">
        <f t="shared" si="9"/>
        <v>vis</v>
      </c>
      <c r="E48" s="54">
        <f>VLOOKUP(C48,Active!C$21:E$971,3,FALSE)</f>
        <v>7818.847720975532</v>
      </c>
      <c r="F48" s="14" t="s">
        <v>95</v>
      </c>
      <c r="G48" s="9" t="str">
        <f t="shared" si="10"/>
        <v>50013.357</v>
      </c>
      <c r="H48" s="28">
        <f t="shared" si="11"/>
        <v>7819</v>
      </c>
      <c r="I48" s="55" t="s">
        <v>288</v>
      </c>
      <c r="J48" s="56" t="s">
        <v>289</v>
      </c>
      <c r="K48" s="55">
        <v>7819</v>
      </c>
      <c r="L48" s="55" t="s">
        <v>290</v>
      </c>
      <c r="M48" s="56" t="s">
        <v>115</v>
      </c>
      <c r="N48" s="56"/>
      <c r="O48" s="57" t="s">
        <v>150</v>
      </c>
      <c r="P48" s="57" t="s">
        <v>287</v>
      </c>
    </row>
    <row r="49" spans="1:16" ht="12.75" customHeight="1" thickBot="1" x14ac:dyDescent="0.25">
      <c r="A49" s="28" t="str">
        <f t="shared" si="6"/>
        <v> BBS 112 </v>
      </c>
      <c r="B49" s="14" t="str">
        <f t="shared" si="7"/>
        <v>I</v>
      </c>
      <c r="C49" s="28">
        <f t="shared" si="8"/>
        <v>50250.461000000003</v>
      </c>
      <c r="D49" s="9" t="str">
        <f t="shared" si="9"/>
        <v>vis</v>
      </c>
      <c r="E49" s="54">
        <f>VLOOKUP(C49,Active!C$21:E$971,3,FALSE)</f>
        <v>7919.8438815675372</v>
      </c>
      <c r="F49" s="14" t="s">
        <v>95</v>
      </c>
      <c r="G49" s="9" t="str">
        <f t="shared" si="10"/>
        <v>50250.461</v>
      </c>
      <c r="H49" s="28">
        <f t="shared" si="11"/>
        <v>7920</v>
      </c>
      <c r="I49" s="55" t="s">
        <v>291</v>
      </c>
      <c r="J49" s="56" t="s">
        <v>292</v>
      </c>
      <c r="K49" s="55">
        <v>7920</v>
      </c>
      <c r="L49" s="55" t="s">
        <v>293</v>
      </c>
      <c r="M49" s="56" t="s">
        <v>115</v>
      </c>
      <c r="N49" s="56"/>
      <c r="O49" s="57" t="s">
        <v>150</v>
      </c>
      <c r="P49" s="57" t="s">
        <v>294</v>
      </c>
    </row>
    <row r="50" spans="1:16" ht="12.75" customHeight="1" thickBot="1" x14ac:dyDescent="0.25">
      <c r="A50" s="28" t="str">
        <f t="shared" si="6"/>
        <v> BBS 114 </v>
      </c>
      <c r="B50" s="14" t="str">
        <f t="shared" si="7"/>
        <v>I</v>
      </c>
      <c r="C50" s="28">
        <f t="shared" si="8"/>
        <v>50391.317000000003</v>
      </c>
      <c r="D50" s="9" t="str">
        <f t="shared" si="9"/>
        <v>vis</v>
      </c>
      <c r="E50" s="54">
        <f>VLOOKUP(C50,Active!C$21:E$971,3,FALSE)</f>
        <v>7979.8425116891185</v>
      </c>
      <c r="F50" s="14" t="s">
        <v>95</v>
      </c>
      <c r="G50" s="9" t="str">
        <f t="shared" si="10"/>
        <v>50391.317</v>
      </c>
      <c r="H50" s="28">
        <f t="shared" si="11"/>
        <v>7980</v>
      </c>
      <c r="I50" s="55" t="s">
        <v>295</v>
      </c>
      <c r="J50" s="56" t="s">
        <v>296</v>
      </c>
      <c r="K50" s="55">
        <v>7980</v>
      </c>
      <c r="L50" s="55" t="s">
        <v>297</v>
      </c>
      <c r="M50" s="56" t="s">
        <v>115</v>
      </c>
      <c r="N50" s="56"/>
      <c r="O50" s="57" t="s">
        <v>150</v>
      </c>
      <c r="P50" s="57" t="s">
        <v>298</v>
      </c>
    </row>
    <row r="51" spans="1:16" ht="12.75" customHeight="1" thickBot="1" x14ac:dyDescent="0.25">
      <c r="A51" s="28" t="str">
        <f t="shared" si="6"/>
        <v> BBS 115 </v>
      </c>
      <c r="B51" s="14" t="str">
        <f t="shared" si="7"/>
        <v>I</v>
      </c>
      <c r="C51" s="28">
        <f t="shared" si="8"/>
        <v>50642.502999999997</v>
      </c>
      <c r="D51" s="9" t="str">
        <f t="shared" si="9"/>
        <v>vis</v>
      </c>
      <c r="E51" s="54">
        <f>VLOOKUP(C51,Active!C$21:E$971,3,FALSE)</f>
        <v>8086.8370018472897</v>
      </c>
      <c r="F51" s="14" t="s">
        <v>95</v>
      </c>
      <c r="G51" s="9" t="str">
        <f t="shared" si="10"/>
        <v>50642.503</v>
      </c>
      <c r="H51" s="28">
        <f t="shared" si="11"/>
        <v>8087</v>
      </c>
      <c r="I51" s="55" t="s">
        <v>299</v>
      </c>
      <c r="J51" s="56" t="s">
        <v>300</v>
      </c>
      <c r="K51" s="55">
        <v>8087</v>
      </c>
      <c r="L51" s="55" t="s">
        <v>301</v>
      </c>
      <c r="M51" s="56" t="s">
        <v>115</v>
      </c>
      <c r="N51" s="56"/>
      <c r="O51" s="57" t="s">
        <v>150</v>
      </c>
      <c r="P51" s="57" t="s">
        <v>302</v>
      </c>
    </row>
    <row r="52" spans="1:16" ht="12.75" customHeight="1" thickBot="1" x14ac:dyDescent="0.25">
      <c r="A52" s="28" t="str">
        <f t="shared" si="6"/>
        <v>OEJV 0074 </v>
      </c>
      <c r="B52" s="14" t="str">
        <f t="shared" si="7"/>
        <v>I</v>
      </c>
      <c r="C52" s="28">
        <f t="shared" si="8"/>
        <v>52027.567929999997</v>
      </c>
      <c r="D52" s="9" t="str">
        <f t="shared" si="9"/>
        <v>vis</v>
      </c>
      <c r="E52" s="54">
        <f>VLOOKUP(C52,Active!C$21:E$971,3,FALSE)</f>
        <v>8676.8154083720001</v>
      </c>
      <c r="F52" s="14" t="s">
        <v>95</v>
      </c>
      <c r="G52" s="9" t="str">
        <f t="shared" si="10"/>
        <v>52027.56793</v>
      </c>
      <c r="H52" s="28">
        <f t="shared" si="11"/>
        <v>8677</v>
      </c>
      <c r="I52" s="55" t="s">
        <v>308</v>
      </c>
      <c r="J52" s="56" t="s">
        <v>309</v>
      </c>
      <c r="K52" s="55">
        <v>8677</v>
      </c>
      <c r="L52" s="55" t="s">
        <v>310</v>
      </c>
      <c r="M52" s="56" t="s">
        <v>311</v>
      </c>
      <c r="N52" s="56" t="s">
        <v>312</v>
      </c>
      <c r="O52" s="57" t="s">
        <v>313</v>
      </c>
      <c r="P52" s="58" t="s">
        <v>314</v>
      </c>
    </row>
    <row r="53" spans="1:16" ht="12.75" customHeight="1" thickBot="1" x14ac:dyDescent="0.25">
      <c r="A53" s="28" t="str">
        <f t="shared" si="6"/>
        <v>BAVM 178 </v>
      </c>
      <c r="B53" s="14" t="str">
        <f t="shared" si="7"/>
        <v>I</v>
      </c>
      <c r="C53" s="28">
        <f t="shared" si="8"/>
        <v>53593.385799999996</v>
      </c>
      <c r="D53" s="9" t="str">
        <f t="shared" si="9"/>
        <v>vis</v>
      </c>
      <c r="E53" s="54">
        <f>VLOOKUP(C53,Active!C$21:E$971,3,FALSE)</f>
        <v>9343.786834650562</v>
      </c>
      <c r="F53" s="14" t="s">
        <v>95</v>
      </c>
      <c r="G53" s="9" t="str">
        <f t="shared" si="10"/>
        <v>53593.3858</v>
      </c>
      <c r="H53" s="28">
        <f t="shared" si="11"/>
        <v>9344</v>
      </c>
      <c r="I53" s="55" t="s">
        <v>321</v>
      </c>
      <c r="J53" s="56" t="s">
        <v>322</v>
      </c>
      <c r="K53" s="55">
        <v>9344</v>
      </c>
      <c r="L53" s="55" t="s">
        <v>323</v>
      </c>
      <c r="M53" s="56" t="s">
        <v>311</v>
      </c>
      <c r="N53" s="56" t="s">
        <v>312</v>
      </c>
      <c r="O53" s="57" t="s">
        <v>324</v>
      </c>
      <c r="P53" s="58" t="s">
        <v>325</v>
      </c>
    </row>
    <row r="54" spans="1:16" ht="12.75" customHeight="1" thickBot="1" x14ac:dyDescent="0.25">
      <c r="A54" s="28" t="str">
        <f t="shared" si="6"/>
        <v>BAVM 186 </v>
      </c>
      <c r="B54" s="14" t="str">
        <f t="shared" si="7"/>
        <v>I</v>
      </c>
      <c r="C54" s="28">
        <f t="shared" si="8"/>
        <v>54262.444199999998</v>
      </c>
      <c r="D54" s="9" t="str">
        <f t="shared" si="9"/>
        <v>vis</v>
      </c>
      <c r="E54" s="54">
        <f>VLOOKUP(C54,Active!C$21:E$971,3,FALSE)</f>
        <v>9628.7770904532063</v>
      </c>
      <c r="F54" s="14" t="s">
        <v>95</v>
      </c>
      <c r="G54" s="9" t="str">
        <f t="shared" si="10"/>
        <v>54262.4442</v>
      </c>
      <c r="H54" s="28">
        <f t="shared" si="11"/>
        <v>9629</v>
      </c>
      <c r="I54" s="55" t="s">
        <v>326</v>
      </c>
      <c r="J54" s="56" t="s">
        <v>327</v>
      </c>
      <c r="K54" s="55">
        <v>9629</v>
      </c>
      <c r="L54" s="55" t="s">
        <v>328</v>
      </c>
      <c r="M54" s="56" t="s">
        <v>311</v>
      </c>
      <c r="N54" s="56" t="s">
        <v>329</v>
      </c>
      <c r="O54" s="57" t="s">
        <v>330</v>
      </c>
      <c r="P54" s="58" t="s">
        <v>331</v>
      </c>
    </row>
    <row r="55" spans="1:16" ht="12.75" customHeight="1" thickBot="1" x14ac:dyDescent="0.25">
      <c r="A55" s="28" t="str">
        <f t="shared" si="6"/>
        <v>BAVM 201 </v>
      </c>
      <c r="B55" s="14" t="str">
        <f t="shared" si="7"/>
        <v>I</v>
      </c>
      <c r="C55" s="28">
        <f t="shared" si="8"/>
        <v>54356.349699999999</v>
      </c>
      <c r="D55" s="9" t="str">
        <f t="shared" si="9"/>
        <v>vis</v>
      </c>
      <c r="E55" s="54">
        <f>VLOOKUP(C55,Active!C$21:E$971,3,FALSE)</f>
        <v>9668.7768161367585</v>
      </c>
      <c r="F55" s="14" t="s">
        <v>95</v>
      </c>
      <c r="G55" s="9" t="str">
        <f t="shared" si="10"/>
        <v>54356.3497</v>
      </c>
      <c r="H55" s="28">
        <f t="shared" si="11"/>
        <v>9669</v>
      </c>
      <c r="I55" s="55" t="s">
        <v>332</v>
      </c>
      <c r="J55" s="56" t="s">
        <v>333</v>
      </c>
      <c r="K55" s="55" t="s">
        <v>334</v>
      </c>
      <c r="L55" s="55" t="s">
        <v>335</v>
      </c>
      <c r="M55" s="56" t="s">
        <v>311</v>
      </c>
      <c r="N55" s="56" t="s">
        <v>312</v>
      </c>
      <c r="O55" s="57" t="s">
        <v>336</v>
      </c>
      <c r="P55" s="58" t="s">
        <v>337</v>
      </c>
    </row>
    <row r="56" spans="1:16" ht="12.75" customHeight="1" thickBot="1" x14ac:dyDescent="0.25">
      <c r="A56" s="28" t="str">
        <f t="shared" si="6"/>
        <v>BAVM 209 </v>
      </c>
      <c r="B56" s="14" t="str">
        <f t="shared" si="7"/>
        <v>I</v>
      </c>
      <c r="C56" s="28">
        <f t="shared" si="8"/>
        <v>54506.593099999998</v>
      </c>
      <c r="D56" s="9" t="str">
        <f t="shared" si="9"/>
        <v>vis</v>
      </c>
      <c r="E56" s="54">
        <f>VLOOKUP(C56,Active!C$21:E$971,3,FALSE)</f>
        <v>9732.7740770614528</v>
      </c>
      <c r="F56" s="14" t="s">
        <v>95</v>
      </c>
      <c r="G56" s="9" t="str">
        <f t="shared" si="10"/>
        <v>54506.5931</v>
      </c>
      <c r="H56" s="28">
        <f t="shared" si="11"/>
        <v>9733</v>
      </c>
      <c r="I56" s="55" t="s">
        <v>338</v>
      </c>
      <c r="J56" s="56" t="s">
        <v>339</v>
      </c>
      <c r="K56" s="55" t="s">
        <v>340</v>
      </c>
      <c r="L56" s="55" t="s">
        <v>341</v>
      </c>
      <c r="M56" s="56" t="s">
        <v>311</v>
      </c>
      <c r="N56" s="56" t="s">
        <v>312</v>
      </c>
      <c r="O56" s="57" t="s">
        <v>342</v>
      </c>
      <c r="P56" s="58" t="s">
        <v>343</v>
      </c>
    </row>
    <row r="57" spans="1:16" ht="12.75" customHeight="1" thickBot="1" x14ac:dyDescent="0.25">
      <c r="A57" s="28" t="str">
        <f t="shared" si="6"/>
        <v>BAVM 209 </v>
      </c>
      <c r="B57" s="14" t="str">
        <f t="shared" si="7"/>
        <v>I</v>
      </c>
      <c r="C57" s="28">
        <f t="shared" si="8"/>
        <v>54971.407200000001</v>
      </c>
      <c r="D57" s="9" t="str">
        <f t="shared" si="9"/>
        <v>vis</v>
      </c>
      <c r="E57" s="54">
        <f>VLOOKUP(C57,Active!C$21:E$971,3,FALSE)</f>
        <v>9930.764998720424</v>
      </c>
      <c r="F57" s="14" t="s">
        <v>95</v>
      </c>
      <c r="G57" s="9" t="str">
        <f t="shared" si="10"/>
        <v>54971.4072</v>
      </c>
      <c r="H57" s="28">
        <f t="shared" si="11"/>
        <v>9931</v>
      </c>
      <c r="I57" s="55" t="s">
        <v>344</v>
      </c>
      <c r="J57" s="56" t="s">
        <v>345</v>
      </c>
      <c r="K57" s="55" t="s">
        <v>346</v>
      </c>
      <c r="L57" s="55" t="s">
        <v>347</v>
      </c>
      <c r="M57" s="56" t="s">
        <v>311</v>
      </c>
      <c r="N57" s="56" t="s">
        <v>329</v>
      </c>
      <c r="O57" s="57" t="s">
        <v>330</v>
      </c>
      <c r="P57" s="58" t="s">
        <v>343</v>
      </c>
    </row>
    <row r="58" spans="1:16" ht="12.75" customHeight="1" thickBot="1" x14ac:dyDescent="0.25">
      <c r="A58" s="28" t="str">
        <f t="shared" si="6"/>
        <v>OEJV 0160 </v>
      </c>
      <c r="B58" s="14" t="str">
        <f t="shared" si="7"/>
        <v>II</v>
      </c>
      <c r="C58" s="28">
        <f t="shared" si="8"/>
        <v>55674.496350000001</v>
      </c>
      <c r="D58" s="9" t="str">
        <f t="shared" si="9"/>
        <v>vis</v>
      </c>
      <c r="E58" s="54">
        <f>VLOOKUP(C58,Active!C$21:E$971,3,FALSE)</f>
        <v>10230.250898173394</v>
      </c>
      <c r="F58" s="14" t="s">
        <v>95</v>
      </c>
      <c r="G58" s="9" t="str">
        <f t="shared" si="10"/>
        <v>55674.49635</v>
      </c>
      <c r="H58" s="28">
        <f t="shared" si="11"/>
        <v>10230.5</v>
      </c>
      <c r="I58" s="55" t="s">
        <v>359</v>
      </c>
      <c r="J58" s="56" t="s">
        <v>360</v>
      </c>
      <c r="K58" s="55" t="s">
        <v>361</v>
      </c>
      <c r="L58" s="55" t="s">
        <v>362</v>
      </c>
      <c r="M58" s="56" t="s">
        <v>311</v>
      </c>
      <c r="N58" s="56" t="s">
        <v>73</v>
      </c>
      <c r="O58" s="57" t="s">
        <v>352</v>
      </c>
      <c r="P58" s="58" t="s">
        <v>363</v>
      </c>
    </row>
    <row r="59" spans="1:16" ht="12.75" customHeight="1" thickBot="1" x14ac:dyDescent="0.25">
      <c r="A59" s="28" t="str">
        <f t="shared" si="6"/>
        <v>OEJV 0160 </v>
      </c>
      <c r="B59" s="14" t="str">
        <f t="shared" si="7"/>
        <v>II</v>
      </c>
      <c r="C59" s="28">
        <f t="shared" si="8"/>
        <v>55674.496379999997</v>
      </c>
      <c r="D59" s="9" t="str">
        <f t="shared" si="9"/>
        <v>vis</v>
      </c>
      <c r="E59" s="54">
        <f>VLOOKUP(C59,Active!C$21:E$971,3,FALSE)</f>
        <v>10230.250910952109</v>
      </c>
      <c r="F59" s="14" t="s">
        <v>95</v>
      </c>
      <c r="G59" s="9" t="str">
        <f t="shared" si="10"/>
        <v>55674.49638</v>
      </c>
      <c r="H59" s="28">
        <f t="shared" si="11"/>
        <v>10230.5</v>
      </c>
      <c r="I59" s="55" t="s">
        <v>364</v>
      </c>
      <c r="J59" s="56" t="s">
        <v>360</v>
      </c>
      <c r="K59" s="55" t="s">
        <v>361</v>
      </c>
      <c r="L59" s="55" t="s">
        <v>365</v>
      </c>
      <c r="M59" s="56" t="s">
        <v>311</v>
      </c>
      <c r="N59" s="56" t="s">
        <v>366</v>
      </c>
      <c r="O59" s="57" t="s">
        <v>352</v>
      </c>
      <c r="P59" s="58" t="s">
        <v>363</v>
      </c>
    </row>
    <row r="60" spans="1:16" ht="12.75" customHeight="1" thickBot="1" x14ac:dyDescent="0.25">
      <c r="A60" s="28" t="str">
        <f t="shared" si="6"/>
        <v>OEJV 0160 </v>
      </c>
      <c r="B60" s="14" t="str">
        <f t="shared" si="7"/>
        <v>II</v>
      </c>
      <c r="C60" s="28">
        <f t="shared" si="8"/>
        <v>55674.49699</v>
      </c>
      <c r="D60" s="9" t="str">
        <f t="shared" si="9"/>
        <v>CCD</v>
      </c>
      <c r="E60" s="54">
        <f>VLOOKUP(C60,Active!C$21:E$971,3,FALSE)</f>
        <v>10230.251170786012</v>
      </c>
      <c r="F60" s="14" t="str">
        <f>LEFT(M60,1)</f>
        <v>C</v>
      </c>
      <c r="G60" s="9" t="str">
        <f t="shared" si="10"/>
        <v>55674.49699</v>
      </c>
      <c r="H60" s="28">
        <f t="shared" si="11"/>
        <v>10230.5</v>
      </c>
      <c r="I60" s="55" t="s">
        <v>367</v>
      </c>
      <c r="J60" s="56" t="s">
        <v>368</v>
      </c>
      <c r="K60" s="55" t="s">
        <v>361</v>
      </c>
      <c r="L60" s="55" t="s">
        <v>369</v>
      </c>
      <c r="M60" s="56" t="s">
        <v>311</v>
      </c>
      <c r="N60" s="56" t="s">
        <v>95</v>
      </c>
      <c r="O60" s="57" t="s">
        <v>352</v>
      </c>
      <c r="P60" s="58" t="s">
        <v>363</v>
      </c>
    </row>
    <row r="61" spans="1:16" ht="12.75" customHeight="1" thickBot="1" x14ac:dyDescent="0.25">
      <c r="A61" s="28" t="str">
        <f t="shared" si="6"/>
        <v>BAVM 220 </v>
      </c>
      <c r="B61" s="14" t="str">
        <f t="shared" si="7"/>
        <v>I</v>
      </c>
      <c r="C61" s="28">
        <f t="shared" si="8"/>
        <v>55741.397799999999</v>
      </c>
      <c r="D61" s="9" t="str">
        <f t="shared" si="9"/>
        <v>CCD</v>
      </c>
      <c r="E61" s="54">
        <f>VLOOKUP(C61,Active!C$21:E$971,3,FALSE)</f>
        <v>10258.748053801462</v>
      </c>
      <c r="F61" s="14" t="str">
        <f>LEFT(M61,1)</f>
        <v>C</v>
      </c>
      <c r="G61" s="9" t="str">
        <f t="shared" si="10"/>
        <v>55741.3978</v>
      </c>
      <c r="H61" s="28">
        <f t="shared" si="11"/>
        <v>10259</v>
      </c>
      <c r="I61" s="55" t="s">
        <v>370</v>
      </c>
      <c r="J61" s="56" t="s">
        <v>371</v>
      </c>
      <c r="K61" s="55" t="s">
        <v>372</v>
      </c>
      <c r="L61" s="55" t="s">
        <v>373</v>
      </c>
      <c r="M61" s="56" t="s">
        <v>311</v>
      </c>
      <c r="N61" s="56">
        <v>0</v>
      </c>
      <c r="O61" s="57" t="s">
        <v>330</v>
      </c>
      <c r="P61" s="58" t="s">
        <v>374</v>
      </c>
    </row>
    <row r="62" spans="1:16" ht="12.75" customHeight="1" thickBot="1" x14ac:dyDescent="0.25">
      <c r="A62" s="28" t="str">
        <f t="shared" si="6"/>
        <v>OEJV 0160 </v>
      </c>
      <c r="B62" s="14" t="str">
        <f t="shared" si="7"/>
        <v>I</v>
      </c>
      <c r="C62" s="28">
        <f t="shared" si="8"/>
        <v>55992.584130000003</v>
      </c>
      <c r="D62" s="9" t="str">
        <f t="shared" si="9"/>
        <v>CCD</v>
      </c>
      <c r="E62" s="54">
        <f>VLOOKUP(C62,Active!C$21:E$971,3,FALSE)</f>
        <v>10365.74268452552</v>
      </c>
      <c r="F62" s="14" t="str">
        <f>LEFT(M62,1)</f>
        <v>C</v>
      </c>
      <c r="G62" s="9" t="str">
        <f t="shared" si="10"/>
        <v>55992.58413</v>
      </c>
      <c r="H62" s="28">
        <f t="shared" si="11"/>
        <v>10366</v>
      </c>
      <c r="I62" s="55" t="s">
        <v>375</v>
      </c>
      <c r="J62" s="56" t="s">
        <v>376</v>
      </c>
      <c r="K62" s="55">
        <v>10366</v>
      </c>
      <c r="L62" s="55" t="s">
        <v>377</v>
      </c>
      <c r="M62" s="56" t="s">
        <v>311</v>
      </c>
      <c r="N62" s="56" t="s">
        <v>87</v>
      </c>
      <c r="O62" s="57" t="s">
        <v>352</v>
      </c>
      <c r="P62" s="58" t="s">
        <v>363</v>
      </c>
    </row>
    <row r="63" spans="1:16" ht="12.75" customHeight="1" thickBot="1" x14ac:dyDescent="0.25">
      <c r="A63" s="28" t="str">
        <f t="shared" si="6"/>
        <v>BAVM 234 </v>
      </c>
      <c r="B63" s="14" t="str">
        <f t="shared" si="7"/>
        <v>I</v>
      </c>
      <c r="C63" s="28">
        <f t="shared" si="8"/>
        <v>56518.432399999998</v>
      </c>
      <c r="D63" s="9" t="str">
        <f t="shared" si="9"/>
        <v>CCD</v>
      </c>
      <c r="E63" s="54">
        <f>VLOOKUP(C63,Active!C$21:E$971,3,FALSE)</f>
        <v>10589.731551537245</v>
      </c>
      <c r="F63" s="14" t="str">
        <f>LEFT(M63,1)</f>
        <v>C</v>
      </c>
      <c r="G63" s="9" t="str">
        <f t="shared" si="10"/>
        <v>56518.4324</v>
      </c>
      <c r="H63" s="28">
        <f t="shared" si="11"/>
        <v>10590</v>
      </c>
      <c r="I63" s="55" t="s">
        <v>378</v>
      </c>
      <c r="J63" s="56" t="s">
        <v>379</v>
      </c>
      <c r="K63" s="55">
        <v>10590</v>
      </c>
      <c r="L63" s="55" t="s">
        <v>380</v>
      </c>
      <c r="M63" s="56" t="s">
        <v>311</v>
      </c>
      <c r="N63" s="56" t="s">
        <v>95</v>
      </c>
      <c r="O63" s="57" t="s">
        <v>381</v>
      </c>
      <c r="P63" s="58" t="s">
        <v>382</v>
      </c>
    </row>
    <row r="64" spans="1:16" ht="12.75" customHeight="1" thickBot="1" x14ac:dyDescent="0.25">
      <c r="A64" s="28" t="str">
        <f t="shared" si="6"/>
        <v> AC 52.7 </v>
      </c>
      <c r="B64" s="14" t="str">
        <f t="shared" si="7"/>
        <v>II</v>
      </c>
      <c r="C64" s="28">
        <f t="shared" si="8"/>
        <v>17063.439999999999</v>
      </c>
      <c r="D64" s="9" t="str">
        <f t="shared" si="9"/>
        <v>vis</v>
      </c>
      <c r="E64" s="54">
        <f>VLOOKUP(C64,Active!C$21:E$971,3,FALSE)</f>
        <v>-6216.4073098348072</v>
      </c>
      <c r="F64" s="14" t="s">
        <v>95</v>
      </c>
      <c r="G64" s="9" t="str">
        <f t="shared" si="10"/>
        <v>17063.44</v>
      </c>
      <c r="H64" s="28">
        <f t="shared" si="11"/>
        <v>-6216.5</v>
      </c>
      <c r="I64" s="55" t="s">
        <v>96</v>
      </c>
      <c r="J64" s="56" t="s">
        <v>97</v>
      </c>
      <c r="K64" s="55">
        <v>-6216.5</v>
      </c>
      <c r="L64" s="55" t="s">
        <v>98</v>
      </c>
      <c r="M64" s="56" t="s">
        <v>99</v>
      </c>
      <c r="N64" s="56"/>
      <c r="O64" s="57" t="s">
        <v>100</v>
      </c>
      <c r="P64" s="57" t="s">
        <v>101</v>
      </c>
    </row>
    <row r="65" spans="1:16" ht="12.75" customHeight="1" thickBot="1" x14ac:dyDescent="0.25">
      <c r="A65" s="28" t="str">
        <f t="shared" si="6"/>
        <v> AC 174.18 </v>
      </c>
      <c r="B65" s="14" t="str">
        <f t="shared" si="7"/>
        <v>I</v>
      </c>
      <c r="C65" s="28">
        <f t="shared" si="8"/>
        <v>17475.27</v>
      </c>
      <c r="D65" s="9" t="str">
        <f t="shared" si="9"/>
        <v>vis</v>
      </c>
      <c r="E65" s="54">
        <f>VLOOKUP(C65,Active!C$21:E$971,3,FALSE)</f>
        <v>-6040.9853480939428</v>
      </c>
      <c r="F65" s="14" t="s">
        <v>95</v>
      </c>
      <c r="G65" s="9" t="str">
        <f t="shared" si="10"/>
        <v>17475.27</v>
      </c>
      <c r="H65" s="28">
        <f t="shared" si="11"/>
        <v>-6041</v>
      </c>
      <c r="I65" s="55" t="s">
        <v>102</v>
      </c>
      <c r="J65" s="56" t="s">
        <v>103</v>
      </c>
      <c r="K65" s="55">
        <v>-6041</v>
      </c>
      <c r="L65" s="55" t="s">
        <v>104</v>
      </c>
      <c r="M65" s="56" t="s">
        <v>99</v>
      </c>
      <c r="N65" s="56"/>
      <c r="O65" s="57" t="s">
        <v>100</v>
      </c>
      <c r="P65" s="57" t="s">
        <v>105</v>
      </c>
    </row>
    <row r="66" spans="1:16" ht="12.75" customHeight="1" thickBot="1" x14ac:dyDescent="0.25">
      <c r="A66" s="28" t="str">
        <f t="shared" si="6"/>
        <v> AC 52.7 </v>
      </c>
      <c r="B66" s="14" t="str">
        <f t="shared" si="7"/>
        <v>I</v>
      </c>
      <c r="C66" s="28">
        <f t="shared" si="8"/>
        <v>18205.27</v>
      </c>
      <c r="D66" s="9" t="str">
        <f t="shared" si="9"/>
        <v>vis</v>
      </c>
      <c r="E66" s="54">
        <f>VLOOKUP(C66,Active!C$21:E$971,3,FALSE)</f>
        <v>-5730.0365777983598</v>
      </c>
      <c r="F66" s="14" t="s">
        <v>95</v>
      </c>
      <c r="G66" s="9" t="str">
        <f t="shared" si="10"/>
        <v>18205.27</v>
      </c>
      <c r="H66" s="28">
        <f t="shared" si="11"/>
        <v>-5730</v>
      </c>
      <c r="I66" s="55" t="s">
        <v>106</v>
      </c>
      <c r="J66" s="56" t="s">
        <v>107</v>
      </c>
      <c r="K66" s="55">
        <v>-5730</v>
      </c>
      <c r="L66" s="55" t="s">
        <v>108</v>
      </c>
      <c r="M66" s="56" t="s">
        <v>99</v>
      </c>
      <c r="N66" s="56"/>
      <c r="O66" s="57" t="s">
        <v>100</v>
      </c>
      <c r="P66" s="57" t="s">
        <v>101</v>
      </c>
    </row>
    <row r="67" spans="1:16" ht="12.75" customHeight="1" thickBot="1" x14ac:dyDescent="0.25">
      <c r="A67" s="28" t="str">
        <f t="shared" si="6"/>
        <v> AC 52.7 </v>
      </c>
      <c r="B67" s="14" t="str">
        <f t="shared" si="7"/>
        <v>I</v>
      </c>
      <c r="C67" s="28">
        <f t="shared" si="8"/>
        <v>18238.22</v>
      </c>
      <c r="D67" s="9" t="str">
        <f t="shared" si="9"/>
        <v>vis</v>
      </c>
      <c r="E67" s="54">
        <f>VLOOKUP(C67,Active!C$21:E$971,3,FALSE)</f>
        <v>-5716.0012874130998</v>
      </c>
      <c r="F67" s="14" t="s">
        <v>95</v>
      </c>
      <c r="G67" s="9" t="str">
        <f t="shared" si="10"/>
        <v>18238.22</v>
      </c>
      <c r="H67" s="28">
        <f t="shared" si="11"/>
        <v>-5716</v>
      </c>
      <c r="I67" s="55" t="s">
        <v>109</v>
      </c>
      <c r="J67" s="56" t="s">
        <v>110</v>
      </c>
      <c r="K67" s="55">
        <v>-5716</v>
      </c>
      <c r="L67" s="55" t="s">
        <v>111</v>
      </c>
      <c r="M67" s="56" t="s">
        <v>99</v>
      </c>
      <c r="N67" s="56"/>
      <c r="O67" s="57" t="s">
        <v>100</v>
      </c>
      <c r="P67" s="57" t="s">
        <v>101</v>
      </c>
    </row>
    <row r="68" spans="1:16" ht="12.75" customHeight="1" thickBot="1" x14ac:dyDescent="0.25">
      <c r="A68" s="28" t="str">
        <f t="shared" si="6"/>
        <v> IODE 4.2.126 </v>
      </c>
      <c r="B68" s="14" t="str">
        <f t="shared" si="7"/>
        <v>I</v>
      </c>
      <c r="C68" s="28">
        <f t="shared" si="8"/>
        <v>31589.32</v>
      </c>
      <c r="D68" s="9" t="str">
        <f t="shared" si="9"/>
        <v>vis</v>
      </c>
      <c r="E68" s="54">
        <f>VLOOKUP(C68,Active!C$21:E$971,3,FALSE)</f>
        <v>-29.003853038625607</v>
      </c>
      <c r="F68" s="14" t="s">
        <v>95</v>
      </c>
      <c r="G68" s="9" t="str">
        <f t="shared" si="10"/>
        <v>31589.32</v>
      </c>
      <c r="H68" s="28">
        <f t="shared" si="11"/>
        <v>-29</v>
      </c>
      <c r="I68" s="55" t="s">
        <v>112</v>
      </c>
      <c r="J68" s="56" t="s">
        <v>113</v>
      </c>
      <c r="K68" s="55">
        <v>-29</v>
      </c>
      <c r="L68" s="55" t="s">
        <v>114</v>
      </c>
      <c r="M68" s="56" t="s">
        <v>115</v>
      </c>
      <c r="N68" s="56"/>
      <c r="O68" s="57" t="s">
        <v>116</v>
      </c>
      <c r="P68" s="57" t="s">
        <v>117</v>
      </c>
    </row>
    <row r="69" spans="1:16" ht="12.75" customHeight="1" thickBot="1" x14ac:dyDescent="0.25">
      <c r="A69" s="28" t="str">
        <f t="shared" si="6"/>
        <v> IODE 4.2.126 </v>
      </c>
      <c r="B69" s="14" t="str">
        <f t="shared" si="7"/>
        <v>I</v>
      </c>
      <c r="C69" s="28">
        <f t="shared" si="8"/>
        <v>31657.43</v>
      </c>
      <c r="D69" s="9" t="str">
        <f t="shared" si="9"/>
        <v>vis</v>
      </c>
      <c r="E69" s="54">
        <f>VLOOKUP(C69,Active!C$21:E$971,3,FALSE)</f>
        <v>8.0931871721760095E-3</v>
      </c>
      <c r="F69" s="14" t="s">
        <v>95</v>
      </c>
      <c r="G69" s="9" t="str">
        <f t="shared" si="10"/>
        <v>31657.43</v>
      </c>
      <c r="H69" s="28">
        <f t="shared" si="11"/>
        <v>0</v>
      </c>
      <c r="I69" s="55" t="s">
        <v>118</v>
      </c>
      <c r="J69" s="56" t="s">
        <v>119</v>
      </c>
      <c r="K69" s="55">
        <v>0</v>
      </c>
      <c r="L69" s="55" t="s">
        <v>120</v>
      </c>
      <c r="M69" s="56" t="s">
        <v>115</v>
      </c>
      <c r="N69" s="56"/>
      <c r="O69" s="57" t="s">
        <v>116</v>
      </c>
      <c r="P69" s="57" t="s">
        <v>117</v>
      </c>
    </row>
    <row r="70" spans="1:16" ht="12.75" customHeight="1" thickBot="1" x14ac:dyDescent="0.25">
      <c r="A70" s="28" t="str">
        <f t="shared" si="6"/>
        <v> IODE 4.2.126 </v>
      </c>
      <c r="B70" s="14" t="str">
        <f t="shared" si="7"/>
        <v>I</v>
      </c>
      <c r="C70" s="28">
        <f t="shared" si="8"/>
        <v>31664.5</v>
      </c>
      <c r="D70" s="9" t="str">
        <f t="shared" si="9"/>
        <v>vis</v>
      </c>
      <c r="E70" s="54">
        <f>VLOOKUP(C70,Active!C$21:E$971,3,FALSE)</f>
        <v>3.0196107296238002</v>
      </c>
      <c r="F70" s="14" t="s">
        <v>95</v>
      </c>
      <c r="G70" s="9" t="str">
        <f t="shared" si="10"/>
        <v>31664.50</v>
      </c>
      <c r="H70" s="28">
        <f t="shared" si="11"/>
        <v>3</v>
      </c>
      <c r="I70" s="55" t="s">
        <v>121</v>
      </c>
      <c r="J70" s="56" t="s">
        <v>122</v>
      </c>
      <c r="K70" s="55">
        <v>3</v>
      </c>
      <c r="L70" s="55" t="s">
        <v>123</v>
      </c>
      <c r="M70" s="56" t="s">
        <v>115</v>
      </c>
      <c r="N70" s="56"/>
      <c r="O70" s="57" t="s">
        <v>116</v>
      </c>
      <c r="P70" s="57" t="s">
        <v>117</v>
      </c>
    </row>
    <row r="71" spans="1:16" ht="12.75" customHeight="1" thickBot="1" x14ac:dyDescent="0.25">
      <c r="A71" s="28" t="str">
        <f t="shared" si="6"/>
        <v> IODE 4.2.126 </v>
      </c>
      <c r="B71" s="14" t="str">
        <f t="shared" si="7"/>
        <v>I</v>
      </c>
      <c r="C71" s="28">
        <f t="shared" si="8"/>
        <v>31697.39</v>
      </c>
      <c r="D71" s="9" t="str">
        <f t="shared" si="9"/>
        <v>vis</v>
      </c>
      <c r="E71" s="54">
        <f>VLOOKUP(C71,Active!C$21:E$971,3,FALSE)</f>
        <v>17.029343681708134</v>
      </c>
      <c r="F71" s="14" t="s">
        <v>95</v>
      </c>
      <c r="G71" s="9" t="str">
        <f t="shared" si="10"/>
        <v>31697.39</v>
      </c>
      <c r="H71" s="28">
        <f t="shared" si="11"/>
        <v>17</v>
      </c>
      <c r="I71" s="55" t="s">
        <v>124</v>
      </c>
      <c r="J71" s="56" t="s">
        <v>125</v>
      </c>
      <c r="K71" s="55">
        <v>17</v>
      </c>
      <c r="L71" s="55" t="s">
        <v>126</v>
      </c>
      <c r="M71" s="56" t="s">
        <v>115</v>
      </c>
      <c r="N71" s="56"/>
      <c r="O71" s="57" t="s">
        <v>116</v>
      </c>
      <c r="P71" s="57" t="s">
        <v>117</v>
      </c>
    </row>
    <row r="72" spans="1:16" ht="12.75" customHeight="1" thickBot="1" x14ac:dyDescent="0.25">
      <c r="A72" s="28" t="str">
        <f t="shared" si="6"/>
        <v> AC 184.22 </v>
      </c>
      <c r="B72" s="14" t="str">
        <f t="shared" si="7"/>
        <v>I</v>
      </c>
      <c r="C72" s="28">
        <f t="shared" si="8"/>
        <v>35749.375</v>
      </c>
      <c r="D72" s="9" t="str">
        <f t="shared" si="9"/>
        <v>vis</v>
      </c>
      <c r="E72" s="54">
        <f>VLOOKUP(C72,Active!C$21:E$971,3,FALSE)</f>
        <v>1743.0016080736953</v>
      </c>
      <c r="F72" s="14" t="s">
        <v>95</v>
      </c>
      <c r="G72" s="9" t="str">
        <f t="shared" si="10"/>
        <v>35749.375</v>
      </c>
      <c r="H72" s="28">
        <f t="shared" si="11"/>
        <v>1743</v>
      </c>
      <c r="I72" s="55" t="s">
        <v>127</v>
      </c>
      <c r="J72" s="56" t="s">
        <v>128</v>
      </c>
      <c r="K72" s="55">
        <v>1743</v>
      </c>
      <c r="L72" s="55" t="s">
        <v>129</v>
      </c>
      <c r="M72" s="56" t="s">
        <v>115</v>
      </c>
      <c r="N72" s="56"/>
      <c r="O72" s="57" t="s">
        <v>116</v>
      </c>
      <c r="P72" s="57" t="s">
        <v>130</v>
      </c>
    </row>
    <row r="73" spans="1:16" ht="12.75" customHeight="1" thickBot="1" x14ac:dyDescent="0.25">
      <c r="A73" s="28" t="str">
        <f t="shared" si="6"/>
        <v> AC 184.22 </v>
      </c>
      <c r="B73" s="14" t="str">
        <f t="shared" si="7"/>
        <v>I</v>
      </c>
      <c r="C73" s="28">
        <f t="shared" si="8"/>
        <v>36047.506999999998</v>
      </c>
      <c r="D73" s="9" t="str">
        <f t="shared" si="9"/>
        <v>vis</v>
      </c>
      <c r="E73" s="54">
        <f>VLOOKUP(C73,Active!C$21:E$971,3,FALSE)</f>
        <v>1869.9930858624107</v>
      </c>
      <c r="F73" s="14" t="s">
        <v>95</v>
      </c>
      <c r="G73" s="9" t="str">
        <f t="shared" si="10"/>
        <v>36047.507</v>
      </c>
      <c r="H73" s="28">
        <f t="shared" si="11"/>
        <v>1870</v>
      </c>
      <c r="I73" s="55" t="s">
        <v>131</v>
      </c>
      <c r="J73" s="56" t="s">
        <v>132</v>
      </c>
      <c r="K73" s="55">
        <v>1870</v>
      </c>
      <c r="L73" s="55" t="s">
        <v>133</v>
      </c>
      <c r="M73" s="56" t="s">
        <v>115</v>
      </c>
      <c r="N73" s="56"/>
      <c r="O73" s="57" t="s">
        <v>116</v>
      </c>
      <c r="P73" s="57" t="s">
        <v>130</v>
      </c>
    </row>
    <row r="74" spans="1:16" ht="12.75" customHeight="1" thickBot="1" x14ac:dyDescent="0.25">
      <c r="A74" s="28" t="str">
        <f t="shared" si="6"/>
        <v> BRNO 21 </v>
      </c>
      <c r="B74" s="14" t="str">
        <f t="shared" si="7"/>
        <v>I</v>
      </c>
      <c r="C74" s="28">
        <f t="shared" si="8"/>
        <v>42907.436999999998</v>
      </c>
      <c r="D74" s="9" t="str">
        <f t="shared" si="9"/>
        <v>vis</v>
      </c>
      <c r="E74" s="54">
        <f>VLOOKUP(C74,Active!C$21:E$971,3,FALSE)</f>
        <v>4792.0297951963603</v>
      </c>
      <c r="F74" s="14" t="s">
        <v>95</v>
      </c>
      <c r="G74" s="9" t="str">
        <f t="shared" si="10"/>
        <v>42907.437</v>
      </c>
      <c r="H74" s="28">
        <f t="shared" si="11"/>
        <v>4792</v>
      </c>
      <c r="I74" s="55" t="s">
        <v>139</v>
      </c>
      <c r="J74" s="56" t="s">
        <v>140</v>
      </c>
      <c r="K74" s="55">
        <v>4792</v>
      </c>
      <c r="L74" s="55" t="s">
        <v>141</v>
      </c>
      <c r="M74" s="56" t="s">
        <v>115</v>
      </c>
      <c r="N74" s="56"/>
      <c r="O74" s="57" t="s">
        <v>142</v>
      </c>
      <c r="P74" s="57" t="s">
        <v>143</v>
      </c>
    </row>
    <row r="75" spans="1:16" ht="12.75" customHeight="1" thickBot="1" x14ac:dyDescent="0.25">
      <c r="A75" s="28" t="str">
        <f t="shared" ref="A75:A81" si="12">P75</f>
        <v> BRNO 21 </v>
      </c>
      <c r="B75" s="14" t="str">
        <f t="shared" ref="B75:B81" si="13">IF(H75=INT(H75),"I","II")</f>
        <v>I</v>
      </c>
      <c r="C75" s="28">
        <f t="shared" ref="C75:C81" si="14">1*G75</f>
        <v>42928.555</v>
      </c>
      <c r="D75" s="9" t="str">
        <f t="shared" ref="D75:D81" si="15">VLOOKUP(F75,I$1:J$5,2,FALSE)</f>
        <v>vis</v>
      </c>
      <c r="E75" s="54">
        <f>VLOOKUP(C75,Active!C$21:E$971,3,FALSE)</f>
        <v>4801.0251597595143</v>
      </c>
      <c r="F75" s="14" t="s">
        <v>95</v>
      </c>
      <c r="G75" s="9" t="str">
        <f t="shared" ref="G75:G81" si="16">MID(I75,3,LEN(I75)-3)</f>
        <v>42928.555</v>
      </c>
      <c r="H75" s="28">
        <f t="shared" ref="H75:H81" si="17">1*K75</f>
        <v>4801</v>
      </c>
      <c r="I75" s="55" t="s">
        <v>144</v>
      </c>
      <c r="J75" s="56" t="s">
        <v>145</v>
      </c>
      <c r="K75" s="55">
        <v>4801</v>
      </c>
      <c r="L75" s="55" t="s">
        <v>146</v>
      </c>
      <c r="M75" s="56" t="s">
        <v>115</v>
      </c>
      <c r="N75" s="56"/>
      <c r="O75" s="57" t="s">
        <v>142</v>
      </c>
      <c r="P75" s="57" t="s">
        <v>143</v>
      </c>
    </row>
    <row r="76" spans="1:16" ht="12.75" customHeight="1" thickBot="1" x14ac:dyDescent="0.25">
      <c r="A76" s="28" t="str">
        <f t="shared" si="12"/>
        <v> BRNO 23 </v>
      </c>
      <c r="B76" s="14" t="str">
        <f t="shared" si="13"/>
        <v>I</v>
      </c>
      <c r="C76" s="28">
        <f t="shared" si="14"/>
        <v>44487.366000000002</v>
      </c>
      <c r="D76" s="9" t="str">
        <f t="shared" si="15"/>
        <v>vis</v>
      </c>
      <c r="E76" s="54">
        <f>VLOOKUP(C76,Active!C$21:E$971,3,FALSE)</f>
        <v>5465.0119591748971</v>
      </c>
      <c r="F76" s="14" t="s">
        <v>95</v>
      </c>
      <c r="G76" s="9" t="str">
        <f t="shared" si="16"/>
        <v>44487.366</v>
      </c>
      <c r="H76" s="28">
        <f t="shared" si="17"/>
        <v>5465</v>
      </c>
      <c r="I76" s="55" t="s">
        <v>152</v>
      </c>
      <c r="J76" s="56" t="s">
        <v>153</v>
      </c>
      <c r="K76" s="55">
        <v>5465</v>
      </c>
      <c r="L76" s="55" t="s">
        <v>154</v>
      </c>
      <c r="M76" s="56" t="s">
        <v>115</v>
      </c>
      <c r="N76" s="56"/>
      <c r="O76" s="57" t="s">
        <v>155</v>
      </c>
      <c r="P76" s="57" t="s">
        <v>156</v>
      </c>
    </row>
    <row r="77" spans="1:16" ht="12.75" customHeight="1" thickBot="1" x14ac:dyDescent="0.25">
      <c r="A77" s="28" t="str">
        <f t="shared" si="12"/>
        <v> BRNO 23 </v>
      </c>
      <c r="B77" s="14" t="str">
        <f t="shared" si="13"/>
        <v>I</v>
      </c>
      <c r="C77" s="28">
        <f t="shared" si="14"/>
        <v>44487.377999999997</v>
      </c>
      <c r="D77" s="9" t="str">
        <f t="shared" si="15"/>
        <v>vis</v>
      </c>
      <c r="E77" s="54">
        <f>VLOOKUP(C77,Active!C$21:E$971,3,FALSE)</f>
        <v>5465.0170706615309</v>
      </c>
      <c r="F77" s="14" t="s">
        <v>95</v>
      </c>
      <c r="G77" s="9" t="str">
        <f t="shared" si="16"/>
        <v>44487.378</v>
      </c>
      <c r="H77" s="28">
        <f t="shared" si="17"/>
        <v>5465</v>
      </c>
      <c r="I77" s="55" t="s">
        <v>157</v>
      </c>
      <c r="J77" s="56" t="s">
        <v>158</v>
      </c>
      <c r="K77" s="55">
        <v>5465</v>
      </c>
      <c r="L77" s="55" t="s">
        <v>159</v>
      </c>
      <c r="M77" s="56" t="s">
        <v>115</v>
      </c>
      <c r="N77" s="56"/>
      <c r="O77" s="57" t="s">
        <v>160</v>
      </c>
      <c r="P77" s="57" t="s">
        <v>156</v>
      </c>
    </row>
    <row r="78" spans="1:16" ht="12.75" customHeight="1" thickBot="1" x14ac:dyDescent="0.25">
      <c r="A78" s="28" t="str">
        <f t="shared" si="12"/>
        <v> BRNO 32 </v>
      </c>
      <c r="B78" s="14" t="str">
        <f t="shared" si="13"/>
        <v>I</v>
      </c>
      <c r="C78" s="28">
        <f t="shared" si="14"/>
        <v>51250.527000000002</v>
      </c>
      <c r="D78" s="9" t="str">
        <f t="shared" si="15"/>
        <v>vis</v>
      </c>
      <c r="E78" s="54">
        <f>VLOOKUP(C78,Active!C$21:E$971,3,FALSE)</f>
        <v>8345.829214327021</v>
      </c>
      <c r="F78" s="14" t="s">
        <v>95</v>
      </c>
      <c r="G78" s="9" t="str">
        <f t="shared" si="16"/>
        <v>51250.5270</v>
      </c>
      <c r="H78" s="28">
        <f t="shared" si="17"/>
        <v>8346</v>
      </c>
      <c r="I78" s="55" t="s">
        <v>303</v>
      </c>
      <c r="J78" s="56" t="s">
        <v>304</v>
      </c>
      <c r="K78" s="55">
        <v>8346</v>
      </c>
      <c r="L78" s="55" t="s">
        <v>305</v>
      </c>
      <c r="M78" s="56" t="s">
        <v>115</v>
      </c>
      <c r="N78" s="56"/>
      <c r="O78" s="57" t="s">
        <v>306</v>
      </c>
      <c r="P78" s="57" t="s">
        <v>307</v>
      </c>
    </row>
    <row r="79" spans="1:16" ht="12.75" customHeight="1" thickBot="1" x14ac:dyDescent="0.25">
      <c r="A79" s="28" t="str">
        <f t="shared" si="12"/>
        <v> BBS 125 </v>
      </c>
      <c r="B79" s="14" t="str">
        <f t="shared" si="13"/>
        <v>I</v>
      </c>
      <c r="C79" s="28">
        <f t="shared" si="14"/>
        <v>52053.391000000003</v>
      </c>
      <c r="D79" s="9" t="str">
        <f t="shared" si="15"/>
        <v>vis</v>
      </c>
      <c r="E79" s="54">
        <f>VLOOKUP(C79,Active!C$21:E$971,3,FALSE)</f>
        <v>8687.8149314703005</v>
      </c>
      <c r="F79" s="14" t="s">
        <v>95</v>
      </c>
      <c r="G79" s="9" t="str">
        <f t="shared" si="16"/>
        <v>52053.391</v>
      </c>
      <c r="H79" s="28">
        <f t="shared" si="17"/>
        <v>8688</v>
      </c>
      <c r="I79" s="55" t="s">
        <v>315</v>
      </c>
      <c r="J79" s="56" t="s">
        <v>316</v>
      </c>
      <c r="K79" s="55">
        <v>8688</v>
      </c>
      <c r="L79" s="55" t="s">
        <v>317</v>
      </c>
      <c r="M79" s="56" t="s">
        <v>318</v>
      </c>
      <c r="N79" s="56" t="s">
        <v>319</v>
      </c>
      <c r="O79" s="57" t="s">
        <v>137</v>
      </c>
      <c r="P79" s="57" t="s">
        <v>320</v>
      </c>
    </row>
    <row r="80" spans="1:16" ht="12.75" customHeight="1" thickBot="1" x14ac:dyDescent="0.25">
      <c r="A80" s="28" t="str">
        <f t="shared" si="12"/>
        <v>OEJV 0137 </v>
      </c>
      <c r="B80" s="14" t="str">
        <f t="shared" si="13"/>
        <v>I</v>
      </c>
      <c r="C80" s="28">
        <f t="shared" si="14"/>
        <v>55072.349600000001</v>
      </c>
      <c r="D80" s="9" t="str">
        <f t="shared" si="15"/>
        <v>vis</v>
      </c>
      <c r="E80" s="54" t="e">
        <f>VLOOKUP(C80,Active!C$21:E$971,3,FALSE)</f>
        <v>#N/A</v>
      </c>
      <c r="F80" s="14" t="s">
        <v>95</v>
      </c>
      <c r="G80" s="9" t="str">
        <f t="shared" si="16"/>
        <v>55072.3496</v>
      </c>
      <c r="H80" s="28">
        <f t="shared" si="17"/>
        <v>9974</v>
      </c>
      <c r="I80" s="55" t="s">
        <v>348</v>
      </c>
      <c r="J80" s="56" t="s">
        <v>349</v>
      </c>
      <c r="K80" s="55" t="s">
        <v>350</v>
      </c>
      <c r="L80" s="55" t="s">
        <v>351</v>
      </c>
      <c r="M80" s="56" t="s">
        <v>311</v>
      </c>
      <c r="N80" s="56" t="s">
        <v>87</v>
      </c>
      <c r="O80" s="57" t="s">
        <v>352</v>
      </c>
      <c r="P80" s="58" t="s">
        <v>353</v>
      </c>
    </row>
    <row r="81" spans="1:16" ht="12.75" customHeight="1" thickBot="1" x14ac:dyDescent="0.25">
      <c r="A81" s="28" t="str">
        <f t="shared" si="12"/>
        <v>OEJV 0137 </v>
      </c>
      <c r="B81" s="14" t="str">
        <f t="shared" si="13"/>
        <v>I</v>
      </c>
      <c r="C81" s="28">
        <f t="shared" si="14"/>
        <v>55370.486400000002</v>
      </c>
      <c r="D81" s="9" t="str">
        <f t="shared" si="15"/>
        <v>vis</v>
      </c>
      <c r="E81" s="54" t="e">
        <f>VLOOKUP(C81,Active!C$21:E$971,3,FALSE)</f>
        <v>#N/A</v>
      </c>
      <c r="F81" s="14" t="s">
        <v>95</v>
      </c>
      <c r="G81" s="9" t="str">
        <f t="shared" si="16"/>
        <v>55370.4864</v>
      </c>
      <c r="H81" s="28">
        <f t="shared" si="17"/>
        <v>10101</v>
      </c>
      <c r="I81" s="55" t="s">
        <v>354</v>
      </c>
      <c r="J81" s="56" t="s">
        <v>355</v>
      </c>
      <c r="K81" s="55" t="s">
        <v>356</v>
      </c>
      <c r="L81" s="55" t="s">
        <v>357</v>
      </c>
      <c r="M81" s="56" t="s">
        <v>311</v>
      </c>
      <c r="N81" s="56" t="s">
        <v>87</v>
      </c>
      <c r="O81" s="57" t="s">
        <v>358</v>
      </c>
      <c r="P81" s="58" t="s">
        <v>353</v>
      </c>
    </row>
    <row r="82" spans="1:16" x14ac:dyDescent="0.2">
      <c r="B82" s="14"/>
      <c r="F82" s="14"/>
    </row>
    <row r="83" spans="1:16" x14ac:dyDescent="0.2">
      <c r="B83" s="14"/>
      <c r="F83" s="14"/>
    </row>
    <row r="84" spans="1:16" x14ac:dyDescent="0.2">
      <c r="B84" s="14"/>
      <c r="F84" s="14"/>
    </row>
    <row r="85" spans="1:16" x14ac:dyDescent="0.2">
      <c r="B85" s="14"/>
      <c r="F85" s="14"/>
    </row>
    <row r="86" spans="1:16" x14ac:dyDescent="0.2">
      <c r="B86" s="14"/>
      <c r="F86" s="14"/>
    </row>
    <row r="87" spans="1:16" x14ac:dyDescent="0.2">
      <c r="B87" s="14"/>
      <c r="F87" s="14"/>
    </row>
    <row r="88" spans="1:16" x14ac:dyDescent="0.2">
      <c r="B88" s="14"/>
      <c r="F88" s="14"/>
    </row>
    <row r="89" spans="1:16" x14ac:dyDescent="0.2">
      <c r="B89" s="14"/>
      <c r="F89" s="14"/>
    </row>
    <row r="90" spans="1:16" x14ac:dyDescent="0.2">
      <c r="B90" s="14"/>
      <c r="F90" s="14"/>
    </row>
    <row r="91" spans="1:16" x14ac:dyDescent="0.2">
      <c r="B91" s="14"/>
      <c r="F91" s="14"/>
    </row>
    <row r="92" spans="1:16" x14ac:dyDescent="0.2">
      <c r="B92" s="14"/>
      <c r="F92" s="14"/>
    </row>
    <row r="93" spans="1:16" x14ac:dyDescent="0.2">
      <c r="B93" s="14"/>
      <c r="F93" s="14"/>
    </row>
    <row r="94" spans="1:16" x14ac:dyDescent="0.2">
      <c r="B94" s="14"/>
      <c r="F94" s="14"/>
    </row>
    <row r="95" spans="1:16" x14ac:dyDescent="0.2">
      <c r="B95" s="14"/>
      <c r="F95" s="14"/>
    </row>
    <row r="96" spans="1:1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</sheetData>
  <phoneticPr fontId="8" type="noConversion"/>
  <hyperlinks>
    <hyperlink ref="P45" r:id="rId1" display="http://var.astro.cz/oejv/issues/oejv0060.pdf"/>
    <hyperlink ref="P52" r:id="rId2" display="http://var.astro.cz/oejv/issues/oejv0074.pdf"/>
    <hyperlink ref="P53" r:id="rId3" display="http://www.bav-astro.de/sfs/BAVM_link.php?BAVMnr=178"/>
    <hyperlink ref="P54" r:id="rId4" display="http://www.bav-astro.de/sfs/BAVM_link.php?BAVMnr=186"/>
    <hyperlink ref="P55" r:id="rId5" display="http://www.bav-astro.de/sfs/BAVM_link.php?BAVMnr=201"/>
    <hyperlink ref="P56" r:id="rId6" display="http://www.bav-astro.de/sfs/BAVM_link.php?BAVMnr=209"/>
    <hyperlink ref="P57" r:id="rId7" display="http://www.bav-astro.de/sfs/BAVM_link.php?BAVMnr=209"/>
    <hyperlink ref="P80" r:id="rId8" display="http://var.astro.cz/oejv/issues/oejv0137.pdf"/>
    <hyperlink ref="P81" r:id="rId9" display="http://var.astro.cz/oejv/issues/oejv0137.pdf"/>
    <hyperlink ref="P58" r:id="rId10" display="http://var.astro.cz/oejv/issues/oejv0160.pdf"/>
    <hyperlink ref="P59" r:id="rId11" display="http://var.astro.cz/oejv/issues/oejv0160.pdf"/>
    <hyperlink ref="P60" r:id="rId12" display="http://var.astro.cz/oejv/issues/oejv0160.pdf"/>
    <hyperlink ref="P61" r:id="rId13" display="http://www.bav-astro.de/sfs/BAVM_link.php?BAVMnr=220"/>
    <hyperlink ref="P62" r:id="rId14" display="http://var.astro.cz/oejv/issues/oejv0160.pdf"/>
    <hyperlink ref="P63" r:id="rId15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2024-02-12T05:41:06Z</dcterms:modified>
</cp:coreProperties>
</file>