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E9DB2D2C-18DF-40C7-92CA-72D3F2F7E3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216" i="1" l="1"/>
  <c r="F216" i="1" s="1"/>
  <c r="G216" i="1" s="1"/>
  <c r="K216" i="1" s="1"/>
  <c r="Q216" i="1"/>
  <c r="E215" i="1"/>
  <c r="F215" i="1" s="1"/>
  <c r="G215" i="1" s="1"/>
  <c r="K215" i="1" s="1"/>
  <c r="Q215" i="1"/>
  <c r="E214" i="1"/>
  <c r="F214" i="1" s="1"/>
  <c r="G214" i="1" s="1"/>
  <c r="K214" i="1" s="1"/>
  <c r="Q214" i="1"/>
  <c r="E213" i="1"/>
  <c r="F213" i="1"/>
  <c r="G213" i="1" s="1"/>
  <c r="K213" i="1" s="1"/>
  <c r="Q213" i="1"/>
  <c r="E197" i="1"/>
  <c r="F197" i="1" s="1"/>
  <c r="G197" i="1" s="1"/>
  <c r="I197" i="1" s="1"/>
  <c r="E203" i="1"/>
  <c r="F203" i="1" s="1"/>
  <c r="G203" i="1" s="1"/>
  <c r="I203" i="1" s="1"/>
  <c r="E201" i="1"/>
  <c r="F201" i="1" s="1"/>
  <c r="G201" i="1" s="1"/>
  <c r="K201" i="1" s="1"/>
  <c r="E142" i="1"/>
  <c r="F142" i="1" s="1"/>
  <c r="G142" i="1" s="1"/>
  <c r="E143" i="1"/>
  <c r="F143" i="1"/>
  <c r="G143" i="1" s="1"/>
  <c r="E144" i="1"/>
  <c r="F144" i="1"/>
  <c r="G144" i="1"/>
  <c r="I144" i="1" s="1"/>
  <c r="E145" i="1"/>
  <c r="F145" i="1" s="1"/>
  <c r="G145" i="1" s="1"/>
  <c r="I145" i="1" s="1"/>
  <c r="E146" i="1"/>
  <c r="F146" i="1"/>
  <c r="G146" i="1"/>
  <c r="E27" i="1"/>
  <c r="F27" i="1" s="1"/>
  <c r="G27" i="1" s="1"/>
  <c r="I27" i="1" s="1"/>
  <c r="E28" i="1"/>
  <c r="F28" i="1" s="1"/>
  <c r="G28" i="1" s="1"/>
  <c r="I28" i="1" s="1"/>
  <c r="E29" i="1"/>
  <c r="F29" i="1" s="1"/>
  <c r="G29" i="1" s="1"/>
  <c r="I29" i="1" s="1"/>
  <c r="E30" i="1"/>
  <c r="F30" i="1" s="1"/>
  <c r="G30" i="1" s="1"/>
  <c r="I30" i="1" s="1"/>
  <c r="E31" i="1"/>
  <c r="F31" i="1" s="1"/>
  <c r="G31" i="1" s="1"/>
  <c r="I31" i="1" s="1"/>
  <c r="E32" i="1"/>
  <c r="F32" i="1" s="1"/>
  <c r="G32" i="1" s="1"/>
  <c r="I32" i="1"/>
  <c r="E33" i="1"/>
  <c r="F33" i="1" s="1"/>
  <c r="G33" i="1" s="1"/>
  <c r="I33" i="1" s="1"/>
  <c r="E34" i="1"/>
  <c r="F34" i="1" s="1"/>
  <c r="G34" i="1" s="1"/>
  <c r="I34" i="1"/>
  <c r="E35" i="1"/>
  <c r="F35" i="1" s="1"/>
  <c r="G35" i="1" s="1"/>
  <c r="I35" i="1" s="1"/>
  <c r="E36" i="1"/>
  <c r="F36" i="1" s="1"/>
  <c r="G36" i="1" s="1"/>
  <c r="I36" i="1"/>
  <c r="E37" i="1"/>
  <c r="F37" i="1" s="1"/>
  <c r="G37" i="1" s="1"/>
  <c r="I37" i="1" s="1"/>
  <c r="E38" i="1"/>
  <c r="F38" i="1" s="1"/>
  <c r="G38" i="1" s="1"/>
  <c r="I38" i="1" s="1"/>
  <c r="E39" i="1"/>
  <c r="F39" i="1" s="1"/>
  <c r="G39" i="1" s="1"/>
  <c r="I39" i="1" s="1"/>
  <c r="E40" i="1"/>
  <c r="F40" i="1" s="1"/>
  <c r="G40" i="1" s="1"/>
  <c r="I40" i="1"/>
  <c r="E41" i="1"/>
  <c r="F41" i="1" s="1"/>
  <c r="G41" i="1" s="1"/>
  <c r="I41" i="1" s="1"/>
  <c r="E42" i="1"/>
  <c r="F42" i="1" s="1"/>
  <c r="G42" i="1" s="1"/>
  <c r="I42" i="1" s="1"/>
  <c r="E43" i="1"/>
  <c r="F43" i="1" s="1"/>
  <c r="G43" i="1" s="1"/>
  <c r="I43" i="1" s="1"/>
  <c r="E44" i="1"/>
  <c r="F44" i="1" s="1"/>
  <c r="G44" i="1" s="1"/>
  <c r="I44" i="1" s="1"/>
  <c r="E45" i="1"/>
  <c r="F45" i="1" s="1"/>
  <c r="G45" i="1" s="1"/>
  <c r="I45" i="1" s="1"/>
  <c r="E46" i="1"/>
  <c r="F46" i="1" s="1"/>
  <c r="G46" i="1" s="1"/>
  <c r="I46" i="1" s="1"/>
  <c r="E47" i="1"/>
  <c r="F47" i="1" s="1"/>
  <c r="G47" i="1" s="1"/>
  <c r="I47" i="1" s="1"/>
  <c r="E48" i="1"/>
  <c r="F48" i="1" s="1"/>
  <c r="G48" i="1" s="1"/>
  <c r="I48" i="1"/>
  <c r="E49" i="1"/>
  <c r="F49" i="1" s="1"/>
  <c r="G49" i="1" s="1"/>
  <c r="I49" i="1" s="1"/>
  <c r="E50" i="1"/>
  <c r="F50" i="1" s="1"/>
  <c r="G50" i="1" s="1"/>
  <c r="I50" i="1"/>
  <c r="E51" i="1"/>
  <c r="F51" i="1" s="1"/>
  <c r="G51" i="1" s="1"/>
  <c r="I51" i="1" s="1"/>
  <c r="E52" i="1"/>
  <c r="F52" i="1" s="1"/>
  <c r="G52" i="1" s="1"/>
  <c r="I52" i="1"/>
  <c r="E53" i="1"/>
  <c r="F53" i="1" s="1"/>
  <c r="G53" i="1" s="1"/>
  <c r="I53" i="1" s="1"/>
  <c r="E54" i="1"/>
  <c r="F54" i="1" s="1"/>
  <c r="G54" i="1" s="1"/>
  <c r="I54" i="1" s="1"/>
  <c r="E55" i="1"/>
  <c r="F55" i="1" s="1"/>
  <c r="G55" i="1" s="1"/>
  <c r="I55" i="1" s="1"/>
  <c r="E56" i="1"/>
  <c r="F56" i="1" s="1"/>
  <c r="G56" i="1" s="1"/>
  <c r="I56" i="1" s="1"/>
  <c r="E57" i="1"/>
  <c r="F57" i="1" s="1"/>
  <c r="G57" i="1" s="1"/>
  <c r="I57" i="1" s="1"/>
  <c r="E58" i="1"/>
  <c r="F58" i="1" s="1"/>
  <c r="G58" i="1" s="1"/>
  <c r="I58" i="1" s="1"/>
  <c r="E59" i="1"/>
  <c r="F59" i="1" s="1"/>
  <c r="G59" i="1" s="1"/>
  <c r="I59" i="1" s="1"/>
  <c r="E60" i="1"/>
  <c r="F60" i="1" s="1"/>
  <c r="G60" i="1" s="1"/>
  <c r="I60" i="1" s="1"/>
  <c r="E61" i="1"/>
  <c r="F61" i="1" s="1"/>
  <c r="G61" i="1" s="1"/>
  <c r="I61" i="1" s="1"/>
  <c r="E62" i="1"/>
  <c r="F62" i="1" s="1"/>
  <c r="G62" i="1" s="1"/>
  <c r="I62" i="1" s="1"/>
  <c r="E63" i="1"/>
  <c r="F63" i="1" s="1"/>
  <c r="G63" i="1" s="1"/>
  <c r="I63" i="1" s="1"/>
  <c r="E64" i="1"/>
  <c r="F64" i="1" s="1"/>
  <c r="G64" i="1" s="1"/>
  <c r="I64" i="1"/>
  <c r="E65" i="1"/>
  <c r="F65" i="1" s="1"/>
  <c r="G65" i="1" s="1"/>
  <c r="I65" i="1" s="1"/>
  <c r="E66" i="1"/>
  <c r="F66" i="1" s="1"/>
  <c r="G66" i="1" s="1"/>
  <c r="I66" i="1"/>
  <c r="E67" i="1"/>
  <c r="F67" i="1" s="1"/>
  <c r="G67" i="1" s="1"/>
  <c r="I67" i="1" s="1"/>
  <c r="E68" i="1"/>
  <c r="F68" i="1" s="1"/>
  <c r="G68" i="1" s="1"/>
  <c r="I68" i="1"/>
  <c r="E69" i="1"/>
  <c r="F69" i="1" s="1"/>
  <c r="G69" i="1" s="1"/>
  <c r="I69" i="1" s="1"/>
  <c r="E70" i="1"/>
  <c r="F70" i="1" s="1"/>
  <c r="G70" i="1" s="1"/>
  <c r="I70" i="1" s="1"/>
  <c r="E71" i="1"/>
  <c r="F71" i="1" s="1"/>
  <c r="G71" i="1" s="1"/>
  <c r="I71" i="1" s="1"/>
  <c r="E72" i="1"/>
  <c r="F72" i="1" s="1"/>
  <c r="G72" i="1" s="1"/>
  <c r="I72" i="1"/>
  <c r="E73" i="1"/>
  <c r="F73" i="1" s="1"/>
  <c r="G73" i="1" s="1"/>
  <c r="I73" i="1" s="1"/>
  <c r="E74" i="1"/>
  <c r="F74" i="1" s="1"/>
  <c r="G74" i="1" s="1"/>
  <c r="I74" i="1" s="1"/>
  <c r="E75" i="1"/>
  <c r="F75" i="1" s="1"/>
  <c r="G75" i="1" s="1"/>
  <c r="I75" i="1" s="1"/>
  <c r="E76" i="1"/>
  <c r="F76" i="1" s="1"/>
  <c r="G76" i="1" s="1"/>
  <c r="I76" i="1" s="1"/>
  <c r="E77" i="1"/>
  <c r="F77" i="1" s="1"/>
  <c r="G77" i="1" s="1"/>
  <c r="I77" i="1" s="1"/>
  <c r="E78" i="1"/>
  <c r="F78" i="1" s="1"/>
  <c r="G78" i="1" s="1"/>
  <c r="I78" i="1" s="1"/>
  <c r="E79" i="1"/>
  <c r="F79" i="1" s="1"/>
  <c r="G79" i="1" s="1"/>
  <c r="I79" i="1" s="1"/>
  <c r="E80" i="1"/>
  <c r="F80" i="1" s="1"/>
  <c r="G80" i="1" s="1"/>
  <c r="I80" i="1"/>
  <c r="E81" i="1"/>
  <c r="F81" i="1" s="1"/>
  <c r="G81" i="1" s="1"/>
  <c r="I81" i="1" s="1"/>
  <c r="E82" i="1"/>
  <c r="F82" i="1" s="1"/>
  <c r="G82" i="1" s="1"/>
  <c r="I82" i="1"/>
  <c r="E83" i="1"/>
  <c r="F83" i="1" s="1"/>
  <c r="G83" i="1" s="1"/>
  <c r="I83" i="1" s="1"/>
  <c r="E84" i="1"/>
  <c r="F84" i="1" s="1"/>
  <c r="G84" i="1" s="1"/>
  <c r="I84" i="1"/>
  <c r="E85" i="1"/>
  <c r="F85" i="1" s="1"/>
  <c r="G85" i="1" s="1"/>
  <c r="I85" i="1" s="1"/>
  <c r="E86" i="1"/>
  <c r="F86" i="1" s="1"/>
  <c r="G86" i="1" s="1"/>
  <c r="I86" i="1" s="1"/>
  <c r="E87" i="1"/>
  <c r="F87" i="1" s="1"/>
  <c r="G87" i="1" s="1"/>
  <c r="I87" i="1" s="1"/>
  <c r="E88" i="1"/>
  <c r="F88" i="1" s="1"/>
  <c r="G88" i="1" s="1"/>
  <c r="I88" i="1" s="1"/>
  <c r="E89" i="1"/>
  <c r="F89" i="1" s="1"/>
  <c r="G89" i="1" s="1"/>
  <c r="I89" i="1" s="1"/>
  <c r="E90" i="1"/>
  <c r="F90" i="1" s="1"/>
  <c r="G90" i="1" s="1"/>
  <c r="I90" i="1" s="1"/>
  <c r="E91" i="1"/>
  <c r="F91" i="1" s="1"/>
  <c r="G91" i="1" s="1"/>
  <c r="I91" i="1" s="1"/>
  <c r="E92" i="1"/>
  <c r="F92" i="1" s="1"/>
  <c r="G92" i="1" s="1"/>
  <c r="I92" i="1" s="1"/>
  <c r="E93" i="1"/>
  <c r="F93" i="1" s="1"/>
  <c r="G93" i="1" s="1"/>
  <c r="I93" i="1" s="1"/>
  <c r="E94" i="1"/>
  <c r="F94" i="1" s="1"/>
  <c r="G94" i="1" s="1"/>
  <c r="H94" i="1" s="1"/>
  <c r="E95" i="1"/>
  <c r="F95" i="1" s="1"/>
  <c r="G95" i="1" s="1"/>
  <c r="I95" i="1" s="1"/>
  <c r="E96" i="1"/>
  <c r="F96" i="1" s="1"/>
  <c r="G96" i="1" s="1"/>
  <c r="H96" i="1"/>
  <c r="E97" i="1"/>
  <c r="F97" i="1" s="1"/>
  <c r="G97" i="1" s="1"/>
  <c r="H97" i="1" s="1"/>
  <c r="E98" i="1"/>
  <c r="F98" i="1" s="1"/>
  <c r="G98" i="1" s="1"/>
  <c r="H98" i="1"/>
  <c r="E99" i="1"/>
  <c r="F99" i="1" s="1"/>
  <c r="G99" i="1" s="1"/>
  <c r="H99" i="1" s="1"/>
  <c r="E100" i="1"/>
  <c r="F100" i="1" s="1"/>
  <c r="G100" i="1" s="1"/>
  <c r="H100" i="1"/>
  <c r="E101" i="1"/>
  <c r="F101" i="1" s="1"/>
  <c r="G101" i="1" s="1"/>
  <c r="I101" i="1" s="1"/>
  <c r="E102" i="1"/>
  <c r="F102" i="1" s="1"/>
  <c r="G102" i="1" s="1"/>
  <c r="I102" i="1" s="1"/>
  <c r="E103" i="1"/>
  <c r="F103" i="1" s="1"/>
  <c r="G103" i="1" s="1"/>
  <c r="I103" i="1" s="1"/>
  <c r="E104" i="1"/>
  <c r="F104" i="1" s="1"/>
  <c r="G104" i="1" s="1"/>
  <c r="I104" i="1" s="1"/>
  <c r="E105" i="1"/>
  <c r="F105" i="1"/>
  <c r="G105" i="1" s="1"/>
  <c r="I105" i="1" s="1"/>
  <c r="E106" i="1"/>
  <c r="F106" i="1" s="1"/>
  <c r="G106" i="1" s="1"/>
  <c r="I106" i="1"/>
  <c r="E107" i="1"/>
  <c r="F107" i="1" s="1"/>
  <c r="G107" i="1" s="1"/>
  <c r="I107" i="1" s="1"/>
  <c r="E108" i="1"/>
  <c r="F108" i="1" s="1"/>
  <c r="G108" i="1" s="1"/>
  <c r="I108" i="1" s="1"/>
  <c r="E109" i="1"/>
  <c r="F109" i="1"/>
  <c r="G109" i="1" s="1"/>
  <c r="I109" i="1" s="1"/>
  <c r="E110" i="1"/>
  <c r="F110" i="1" s="1"/>
  <c r="G110" i="1" s="1"/>
  <c r="I110" i="1"/>
  <c r="E111" i="1"/>
  <c r="F111" i="1" s="1"/>
  <c r="G111" i="1" s="1"/>
  <c r="I111" i="1" s="1"/>
  <c r="E112" i="1"/>
  <c r="F112" i="1" s="1"/>
  <c r="G112" i="1" s="1"/>
  <c r="I112" i="1" s="1"/>
  <c r="E113" i="1"/>
  <c r="F113" i="1"/>
  <c r="G113" i="1" s="1"/>
  <c r="I113" i="1" s="1"/>
  <c r="E114" i="1"/>
  <c r="F114" i="1" s="1"/>
  <c r="G114" i="1" s="1"/>
  <c r="I114" i="1"/>
  <c r="E115" i="1"/>
  <c r="F115" i="1" s="1"/>
  <c r="G115" i="1" s="1"/>
  <c r="I115" i="1" s="1"/>
  <c r="E116" i="1"/>
  <c r="F116" i="1" s="1"/>
  <c r="G116" i="1" s="1"/>
  <c r="I116" i="1" s="1"/>
  <c r="E117" i="1"/>
  <c r="F117" i="1"/>
  <c r="G117" i="1" s="1"/>
  <c r="I117" i="1" s="1"/>
  <c r="E118" i="1"/>
  <c r="F118" i="1" s="1"/>
  <c r="G118" i="1" s="1"/>
  <c r="I118" i="1"/>
  <c r="E119" i="1"/>
  <c r="F119" i="1" s="1"/>
  <c r="G119" i="1" s="1"/>
  <c r="I119" i="1" s="1"/>
  <c r="E120" i="1"/>
  <c r="F120" i="1" s="1"/>
  <c r="G120" i="1" s="1"/>
  <c r="I120" i="1" s="1"/>
  <c r="E121" i="1"/>
  <c r="F121" i="1"/>
  <c r="G121" i="1" s="1"/>
  <c r="I121" i="1" s="1"/>
  <c r="E122" i="1"/>
  <c r="F122" i="1" s="1"/>
  <c r="G122" i="1" s="1"/>
  <c r="I122" i="1"/>
  <c r="E123" i="1"/>
  <c r="F123" i="1" s="1"/>
  <c r="G123" i="1" s="1"/>
  <c r="I123" i="1" s="1"/>
  <c r="E124" i="1"/>
  <c r="F124" i="1" s="1"/>
  <c r="G124" i="1" s="1"/>
  <c r="I124" i="1" s="1"/>
  <c r="E125" i="1"/>
  <c r="F125" i="1"/>
  <c r="G125" i="1" s="1"/>
  <c r="I125" i="1" s="1"/>
  <c r="E126" i="1"/>
  <c r="F126" i="1" s="1"/>
  <c r="G126" i="1" s="1"/>
  <c r="I126" i="1"/>
  <c r="E127" i="1"/>
  <c r="F127" i="1" s="1"/>
  <c r="G127" i="1" s="1"/>
  <c r="I127" i="1" s="1"/>
  <c r="E128" i="1"/>
  <c r="F128" i="1" s="1"/>
  <c r="G128" i="1" s="1"/>
  <c r="I128" i="1" s="1"/>
  <c r="E129" i="1"/>
  <c r="F129" i="1"/>
  <c r="G129" i="1" s="1"/>
  <c r="I129" i="1" s="1"/>
  <c r="E130" i="1"/>
  <c r="F130" i="1" s="1"/>
  <c r="G130" i="1" s="1"/>
  <c r="I130" i="1"/>
  <c r="E131" i="1"/>
  <c r="F131" i="1" s="1"/>
  <c r="G131" i="1" s="1"/>
  <c r="I131" i="1" s="1"/>
  <c r="E132" i="1"/>
  <c r="F132" i="1" s="1"/>
  <c r="G132" i="1" s="1"/>
  <c r="I132" i="1" s="1"/>
  <c r="E133" i="1"/>
  <c r="F133" i="1"/>
  <c r="G133" i="1" s="1"/>
  <c r="I133" i="1" s="1"/>
  <c r="E134" i="1"/>
  <c r="F134" i="1" s="1"/>
  <c r="G134" i="1" s="1"/>
  <c r="I134" i="1"/>
  <c r="E209" i="1"/>
  <c r="F209" i="1" s="1"/>
  <c r="G209" i="1" s="1"/>
  <c r="K209" i="1" s="1"/>
  <c r="E211" i="1"/>
  <c r="F211" i="1" s="1"/>
  <c r="G211" i="1" s="1"/>
  <c r="J211" i="1" s="1"/>
  <c r="E212" i="1"/>
  <c r="F212" i="1"/>
  <c r="G212" i="1" s="1"/>
  <c r="K212" i="1" s="1"/>
  <c r="D9" i="1"/>
  <c r="C9" i="1"/>
  <c r="E152" i="1"/>
  <c r="F152" i="1"/>
  <c r="G152" i="1"/>
  <c r="E173" i="1"/>
  <c r="F173" i="1" s="1"/>
  <c r="G173" i="1" s="1"/>
  <c r="I173" i="1" s="1"/>
  <c r="E174" i="1"/>
  <c r="F174" i="1" s="1"/>
  <c r="G174" i="1"/>
  <c r="I174" i="1" s="1"/>
  <c r="E175" i="1"/>
  <c r="F175" i="1" s="1"/>
  <c r="G175" i="1" s="1"/>
  <c r="I175" i="1" s="1"/>
  <c r="E176" i="1"/>
  <c r="F176" i="1" s="1"/>
  <c r="G176" i="1" s="1"/>
  <c r="I176" i="1" s="1"/>
  <c r="E177" i="1"/>
  <c r="F177" i="1" s="1"/>
  <c r="G177" i="1" s="1"/>
  <c r="I177" i="1" s="1"/>
  <c r="E178" i="1"/>
  <c r="F178" i="1" s="1"/>
  <c r="G178" i="1"/>
  <c r="I178" i="1" s="1"/>
  <c r="E180" i="1"/>
  <c r="F180" i="1"/>
  <c r="G180" i="1" s="1"/>
  <c r="I180" i="1" s="1"/>
  <c r="E181" i="1"/>
  <c r="F181" i="1" s="1"/>
  <c r="G181" i="1" s="1"/>
  <c r="I181" i="1" s="1"/>
  <c r="E185" i="1"/>
  <c r="F185" i="1"/>
  <c r="G185" i="1" s="1"/>
  <c r="I185" i="1" s="1"/>
  <c r="E149" i="1"/>
  <c r="F149" i="1"/>
  <c r="G149" i="1" s="1"/>
  <c r="E150" i="1"/>
  <c r="F150" i="1" s="1"/>
  <c r="G150" i="1"/>
  <c r="E179" i="1"/>
  <c r="F179" i="1" s="1"/>
  <c r="G179" i="1" s="1"/>
  <c r="I179" i="1" s="1"/>
  <c r="E153" i="1"/>
  <c r="F153" i="1" s="1"/>
  <c r="G153" i="1" s="1"/>
  <c r="E154" i="1"/>
  <c r="F154" i="1" s="1"/>
  <c r="G154" i="1" s="1"/>
  <c r="J154" i="1" s="1"/>
  <c r="E161" i="1"/>
  <c r="F161" i="1" s="1"/>
  <c r="G161" i="1" s="1"/>
  <c r="E162" i="1"/>
  <c r="F162" i="1"/>
  <c r="G162" i="1" s="1"/>
  <c r="I162" i="1" s="1"/>
  <c r="E164" i="1"/>
  <c r="F164" i="1" s="1"/>
  <c r="G164" i="1" s="1"/>
  <c r="E166" i="1"/>
  <c r="F166" i="1" s="1"/>
  <c r="G166" i="1" s="1"/>
  <c r="I166" i="1" s="1"/>
  <c r="E167" i="1"/>
  <c r="F167" i="1" s="1"/>
  <c r="G167" i="1" s="1"/>
  <c r="I167" i="1" s="1"/>
  <c r="E168" i="1"/>
  <c r="F168" i="1" s="1"/>
  <c r="G168" i="1" s="1"/>
  <c r="E169" i="1"/>
  <c r="F169" i="1"/>
  <c r="G169" i="1"/>
  <c r="E159" i="1"/>
  <c r="F159" i="1" s="1"/>
  <c r="G159" i="1" s="1"/>
  <c r="E172" i="1"/>
  <c r="F172" i="1" s="1"/>
  <c r="G172" i="1" s="1"/>
  <c r="E163" i="1"/>
  <c r="F163" i="1" s="1"/>
  <c r="G163" i="1" s="1"/>
  <c r="I163" i="1" s="1"/>
  <c r="E170" i="1"/>
  <c r="F170" i="1"/>
  <c r="G170" i="1" s="1"/>
  <c r="E171" i="1"/>
  <c r="F171" i="1" s="1"/>
  <c r="G171" i="1" s="1"/>
  <c r="I171" i="1" s="1"/>
  <c r="E156" i="1"/>
  <c r="F156" i="1" s="1"/>
  <c r="G156" i="1" s="1"/>
  <c r="E148" i="1"/>
  <c r="F148" i="1" s="1"/>
  <c r="G148" i="1" s="1"/>
  <c r="E151" i="1"/>
  <c r="F151" i="1" s="1"/>
  <c r="G151" i="1" s="1"/>
  <c r="J151" i="1" s="1"/>
  <c r="E155" i="1"/>
  <c r="F155" i="1"/>
  <c r="G155" i="1" s="1"/>
  <c r="J155" i="1" s="1"/>
  <c r="E157" i="1"/>
  <c r="F157" i="1"/>
  <c r="G157" i="1" s="1"/>
  <c r="J157" i="1" s="1"/>
  <c r="E158" i="1"/>
  <c r="F158" i="1" s="1"/>
  <c r="G158" i="1" s="1"/>
  <c r="E160" i="1"/>
  <c r="F160" i="1" s="1"/>
  <c r="G160" i="1" s="1"/>
  <c r="E165" i="1"/>
  <c r="F165" i="1"/>
  <c r="G165" i="1" s="1"/>
  <c r="J165" i="1" s="1"/>
  <c r="E182" i="1"/>
  <c r="F182" i="1"/>
  <c r="G182" i="1" s="1"/>
  <c r="E183" i="1"/>
  <c r="F183" i="1" s="1"/>
  <c r="G183" i="1"/>
  <c r="E184" i="1"/>
  <c r="F184" i="1" s="1"/>
  <c r="G184" i="1" s="1"/>
  <c r="K184" i="1" s="1"/>
  <c r="E187" i="1"/>
  <c r="F187" i="1" s="1"/>
  <c r="G187" i="1" s="1"/>
  <c r="E188" i="1"/>
  <c r="F188" i="1"/>
  <c r="G188" i="1"/>
  <c r="E189" i="1"/>
  <c r="F189" i="1" s="1"/>
  <c r="G189" i="1" s="1"/>
  <c r="E191" i="1"/>
  <c r="F191" i="1" s="1"/>
  <c r="G191" i="1" s="1"/>
  <c r="E192" i="1"/>
  <c r="F192" i="1" s="1"/>
  <c r="G192" i="1" s="1"/>
  <c r="J192" i="1" s="1"/>
  <c r="E193" i="1"/>
  <c r="F193" i="1"/>
  <c r="G193" i="1" s="1"/>
  <c r="E194" i="1"/>
  <c r="F194" i="1" s="1"/>
  <c r="G194" i="1" s="1"/>
  <c r="J194" i="1" s="1"/>
  <c r="E195" i="1"/>
  <c r="E45" i="2" s="1"/>
  <c r="E196" i="1"/>
  <c r="F196" i="1" s="1"/>
  <c r="G196" i="1" s="1"/>
  <c r="E198" i="1"/>
  <c r="F198" i="1"/>
  <c r="G198" i="1" s="1"/>
  <c r="J198" i="1" s="1"/>
  <c r="E199" i="1"/>
  <c r="F199" i="1" s="1"/>
  <c r="G199" i="1" s="1"/>
  <c r="J199" i="1" s="1"/>
  <c r="E202" i="1"/>
  <c r="F202" i="1" s="1"/>
  <c r="G202" i="1"/>
  <c r="E205" i="1"/>
  <c r="E53" i="2" s="1"/>
  <c r="E207" i="1"/>
  <c r="F207" i="1" s="1"/>
  <c r="G207" i="1" s="1"/>
  <c r="E206" i="1"/>
  <c r="F206" i="1"/>
  <c r="G206" i="1"/>
  <c r="E208" i="1"/>
  <c r="F208" i="1" s="1"/>
  <c r="G208" i="1" s="1"/>
  <c r="E210" i="1"/>
  <c r="F210" i="1" s="1"/>
  <c r="G210" i="1" s="1"/>
  <c r="J210" i="1" s="1"/>
  <c r="E204" i="1"/>
  <c r="E52" i="2" s="1"/>
  <c r="F204" i="1"/>
  <c r="G204" i="1" s="1"/>
  <c r="E186" i="1"/>
  <c r="F186" i="1" s="1"/>
  <c r="G186" i="1" s="1"/>
  <c r="E200" i="1"/>
  <c r="F200" i="1"/>
  <c r="G200" i="1" s="1"/>
  <c r="K200" i="1" s="1"/>
  <c r="E147" i="1"/>
  <c r="F147" i="1" s="1"/>
  <c r="E190" i="1"/>
  <c r="F190" i="1" s="1"/>
  <c r="E21" i="1"/>
  <c r="F21" i="1" s="1"/>
  <c r="G21" i="1"/>
  <c r="I21" i="1" s="1"/>
  <c r="E22" i="1"/>
  <c r="F22" i="1" s="1"/>
  <c r="G22" i="1" s="1"/>
  <c r="I22" i="1" s="1"/>
  <c r="E23" i="1"/>
  <c r="F23" i="1" s="1"/>
  <c r="G23" i="1" s="1"/>
  <c r="I23" i="1" s="1"/>
  <c r="E24" i="1"/>
  <c r="F24" i="1" s="1"/>
  <c r="G24" i="1" s="1"/>
  <c r="I24" i="1" s="1"/>
  <c r="E25" i="1"/>
  <c r="F25" i="1" s="1"/>
  <c r="G25" i="1"/>
  <c r="I25" i="1" s="1"/>
  <c r="E26" i="1"/>
  <c r="F26" i="1" s="1"/>
  <c r="G26" i="1" s="1"/>
  <c r="I26" i="1" s="1"/>
  <c r="E138" i="1"/>
  <c r="F138" i="1" s="1"/>
  <c r="G138" i="1" s="1"/>
  <c r="I138" i="1" s="1"/>
  <c r="E140" i="1"/>
  <c r="F140" i="1" s="1"/>
  <c r="G140" i="1" s="1"/>
  <c r="I140" i="1" s="1"/>
  <c r="E141" i="1"/>
  <c r="F141" i="1" s="1"/>
  <c r="G141" i="1" s="1"/>
  <c r="E135" i="1"/>
  <c r="F135" i="1" s="1"/>
  <c r="E136" i="1"/>
  <c r="F136" i="1" s="1"/>
  <c r="E137" i="1"/>
  <c r="F137" i="1" s="1"/>
  <c r="E139" i="1"/>
  <c r="F139" i="1" s="1"/>
  <c r="Q209" i="1"/>
  <c r="Q212" i="1"/>
  <c r="Q203" i="1"/>
  <c r="Q197" i="1"/>
  <c r="Q185" i="1"/>
  <c r="Q181" i="1"/>
  <c r="Q180" i="1"/>
  <c r="Q179" i="1"/>
  <c r="Q178" i="1"/>
  <c r="Q177" i="1"/>
  <c r="Q176" i="1"/>
  <c r="Q175" i="1"/>
  <c r="Q174" i="1"/>
  <c r="Q173" i="1"/>
  <c r="Q152" i="1"/>
  <c r="I152" i="1"/>
  <c r="Q146" i="1"/>
  <c r="Q145" i="1"/>
  <c r="Q143" i="1"/>
  <c r="Q142" i="1"/>
  <c r="Q140" i="1"/>
  <c r="Q138" i="1"/>
  <c r="Q134" i="1"/>
  <c r="Q133" i="1"/>
  <c r="Q132" i="1"/>
  <c r="Q130" i="1"/>
  <c r="Q129" i="1"/>
  <c r="Q128" i="1"/>
  <c r="Q127" i="1"/>
  <c r="Q126" i="1"/>
  <c r="Q125" i="1"/>
  <c r="Q124" i="1"/>
  <c r="Q122" i="1"/>
  <c r="Q121" i="1"/>
  <c r="Q120" i="1"/>
  <c r="Q119" i="1"/>
  <c r="Q118" i="1"/>
  <c r="Q117" i="1"/>
  <c r="Q116" i="1"/>
  <c r="Q115" i="1"/>
  <c r="Q114" i="1"/>
  <c r="Q112" i="1"/>
  <c r="Q111" i="1"/>
  <c r="Q110" i="1"/>
  <c r="Q109" i="1"/>
  <c r="Q108" i="1"/>
  <c r="Q107" i="1"/>
  <c r="Q106" i="1"/>
  <c r="Q105" i="1"/>
  <c r="Q104" i="1"/>
  <c r="Q102" i="1"/>
  <c r="Q101" i="1"/>
  <c r="Q100" i="1"/>
  <c r="Q99" i="1"/>
  <c r="Q98" i="1"/>
  <c r="Q97" i="1"/>
  <c r="Q96" i="1"/>
  <c r="Q95" i="1"/>
  <c r="Q93" i="1"/>
  <c r="Q92" i="1"/>
  <c r="Q91" i="1"/>
  <c r="Q90" i="1"/>
  <c r="Q89" i="1"/>
  <c r="Q88" i="1"/>
  <c r="Q87" i="1"/>
  <c r="Q85" i="1"/>
  <c r="Q84" i="1"/>
  <c r="Q83" i="1"/>
  <c r="Q82" i="1"/>
  <c r="Q81" i="1"/>
  <c r="Q80" i="1"/>
  <c r="Q79" i="1"/>
  <c r="Q78" i="1"/>
  <c r="Q77" i="1"/>
  <c r="Q76" i="1"/>
  <c r="Q74" i="1"/>
  <c r="Q73" i="1"/>
  <c r="Q72" i="1"/>
  <c r="Q71" i="1"/>
  <c r="Q70" i="1"/>
  <c r="Q69" i="1"/>
  <c r="Q68" i="1"/>
  <c r="Q67" i="1"/>
  <c r="Q66" i="1"/>
  <c r="Q64" i="1"/>
  <c r="Q63" i="1"/>
  <c r="Q62" i="1"/>
  <c r="Q61" i="1"/>
  <c r="Q60" i="1"/>
  <c r="Q59" i="1"/>
  <c r="Q58" i="1"/>
  <c r="Q56" i="1"/>
  <c r="Q55" i="1"/>
  <c r="Q54" i="1"/>
  <c r="Q53" i="1"/>
  <c r="Q52" i="1"/>
  <c r="Q51" i="1"/>
  <c r="Q50" i="1"/>
  <c r="Q49" i="1"/>
  <c r="Q48" i="1"/>
  <c r="Q46" i="1"/>
  <c r="Q45" i="1"/>
  <c r="Q44" i="1"/>
  <c r="Q43" i="1"/>
  <c r="Q42" i="1"/>
  <c r="Q41" i="1"/>
  <c r="Q40" i="1"/>
  <c r="Q39" i="1"/>
  <c r="Q38" i="1"/>
  <c r="Q37" i="1"/>
  <c r="Q35" i="1"/>
  <c r="Q34" i="1"/>
  <c r="Q33" i="1"/>
  <c r="Q32" i="1"/>
  <c r="Q31" i="1"/>
  <c r="Q30" i="1"/>
  <c r="Q29" i="1"/>
  <c r="Q28" i="1"/>
  <c r="Q26" i="1"/>
  <c r="Q25" i="1"/>
  <c r="Q24" i="1"/>
  <c r="Q23" i="1"/>
  <c r="Q22" i="1"/>
  <c r="Q21" i="1"/>
  <c r="Q210" i="1"/>
  <c r="Q211" i="1"/>
  <c r="G21" i="2"/>
  <c r="C21" i="2"/>
  <c r="E21" i="2"/>
  <c r="G20" i="2"/>
  <c r="C20" i="2"/>
  <c r="E20" i="2"/>
  <c r="G56" i="2"/>
  <c r="C56" i="2"/>
  <c r="E56" i="2"/>
  <c r="G55" i="2"/>
  <c r="C55" i="2"/>
  <c r="E55" i="2"/>
  <c r="G54" i="2"/>
  <c r="C54" i="2"/>
  <c r="E54" i="2"/>
  <c r="G53" i="2"/>
  <c r="C53" i="2"/>
  <c r="G52" i="2"/>
  <c r="C52" i="2"/>
  <c r="G180" i="2"/>
  <c r="C180" i="2"/>
  <c r="E180" i="2"/>
  <c r="G51" i="2"/>
  <c r="C51" i="2"/>
  <c r="E51" i="2"/>
  <c r="G50" i="2"/>
  <c r="C50" i="2"/>
  <c r="E50" i="2"/>
  <c r="G49" i="2"/>
  <c r="C49" i="2"/>
  <c r="E49" i="2"/>
  <c r="G48" i="2"/>
  <c r="C48" i="2"/>
  <c r="E48" i="2"/>
  <c r="G47" i="2"/>
  <c r="C47" i="2"/>
  <c r="E47" i="2"/>
  <c r="G179" i="2"/>
  <c r="C179" i="2"/>
  <c r="E179" i="2"/>
  <c r="G46" i="2"/>
  <c r="C46" i="2"/>
  <c r="E46" i="2"/>
  <c r="G45" i="2"/>
  <c r="C45" i="2"/>
  <c r="G44" i="2"/>
  <c r="C44" i="2"/>
  <c r="E44" i="2"/>
  <c r="G43" i="2"/>
  <c r="C43" i="2"/>
  <c r="E43" i="2"/>
  <c r="G42" i="2"/>
  <c r="C42" i="2"/>
  <c r="E42" i="2"/>
  <c r="G41" i="2"/>
  <c r="C41" i="2"/>
  <c r="E41" i="2"/>
  <c r="G178" i="2"/>
  <c r="C178" i="2"/>
  <c r="E178" i="2"/>
  <c r="G40" i="2"/>
  <c r="C40" i="2"/>
  <c r="E40" i="2"/>
  <c r="G39" i="2"/>
  <c r="C39" i="2"/>
  <c r="E39" i="2"/>
  <c r="G38" i="2"/>
  <c r="C38" i="2"/>
  <c r="E38" i="2"/>
  <c r="G37" i="2"/>
  <c r="C37" i="2"/>
  <c r="E37" i="2"/>
  <c r="G177" i="2"/>
  <c r="C177" i="2"/>
  <c r="E177" i="2"/>
  <c r="G36" i="2"/>
  <c r="C36" i="2"/>
  <c r="E36" i="2"/>
  <c r="G35" i="2"/>
  <c r="C35" i="2"/>
  <c r="E35" i="2"/>
  <c r="G34" i="2"/>
  <c r="C34" i="2"/>
  <c r="E34" i="2"/>
  <c r="G176" i="2"/>
  <c r="C176" i="2"/>
  <c r="E176" i="2"/>
  <c r="G175" i="2"/>
  <c r="C175" i="2"/>
  <c r="E175" i="2"/>
  <c r="G174" i="2"/>
  <c r="C174" i="2"/>
  <c r="E174" i="2"/>
  <c r="G173" i="2"/>
  <c r="C173" i="2"/>
  <c r="E173" i="2"/>
  <c r="G172" i="2"/>
  <c r="C172" i="2"/>
  <c r="E172" i="2"/>
  <c r="G171" i="2"/>
  <c r="C171" i="2"/>
  <c r="E171" i="2"/>
  <c r="G170" i="2"/>
  <c r="C170" i="2"/>
  <c r="E170" i="2"/>
  <c r="G169" i="2"/>
  <c r="C169" i="2"/>
  <c r="E169" i="2"/>
  <c r="G168" i="2"/>
  <c r="C168" i="2"/>
  <c r="E168" i="2"/>
  <c r="G33" i="2"/>
  <c r="C33" i="2"/>
  <c r="E33" i="2"/>
  <c r="G32" i="2"/>
  <c r="C32" i="2"/>
  <c r="E32" i="2"/>
  <c r="G31" i="2"/>
  <c r="C31" i="2"/>
  <c r="E31" i="2"/>
  <c r="G30" i="2"/>
  <c r="C30" i="2"/>
  <c r="E30" i="2"/>
  <c r="G29" i="2"/>
  <c r="C29" i="2"/>
  <c r="E29" i="2"/>
  <c r="G28" i="2"/>
  <c r="C28" i="2"/>
  <c r="E28" i="2"/>
  <c r="G27" i="2"/>
  <c r="C27" i="2"/>
  <c r="E27" i="2"/>
  <c r="G26" i="2"/>
  <c r="C26" i="2"/>
  <c r="E26" i="2"/>
  <c r="G25" i="2"/>
  <c r="C25" i="2"/>
  <c r="G167" i="2"/>
  <c r="C167" i="2"/>
  <c r="E167" i="2"/>
  <c r="G24" i="2"/>
  <c r="C24" i="2"/>
  <c r="E24" i="2"/>
  <c r="G23" i="2"/>
  <c r="C23" i="2"/>
  <c r="G22" i="2"/>
  <c r="C22" i="2"/>
  <c r="G166" i="2"/>
  <c r="C166" i="2"/>
  <c r="E166" i="2"/>
  <c r="G165" i="2"/>
  <c r="C165" i="2"/>
  <c r="E165" i="2"/>
  <c r="G19" i="2"/>
  <c r="C19" i="2"/>
  <c r="E19" i="2"/>
  <c r="G18" i="2"/>
  <c r="C18" i="2"/>
  <c r="E18" i="2"/>
  <c r="G17" i="2"/>
  <c r="C17" i="2"/>
  <c r="E17" i="2"/>
  <c r="G16" i="2"/>
  <c r="C16" i="2"/>
  <c r="E16" i="2"/>
  <c r="G15" i="2"/>
  <c r="C15" i="2"/>
  <c r="G164" i="2"/>
  <c r="C164" i="2"/>
  <c r="E164" i="2"/>
  <c r="G163" i="2"/>
  <c r="C163" i="2"/>
  <c r="E163" i="2"/>
  <c r="G162" i="2"/>
  <c r="C162" i="2"/>
  <c r="E162" i="2"/>
  <c r="G161" i="2"/>
  <c r="C161" i="2"/>
  <c r="E161" i="2"/>
  <c r="G160" i="2"/>
  <c r="C160" i="2"/>
  <c r="G14" i="2"/>
  <c r="C14" i="2"/>
  <c r="E14" i="2"/>
  <c r="G159" i="2"/>
  <c r="C159" i="2"/>
  <c r="E159" i="2"/>
  <c r="G13" i="2"/>
  <c r="C13" i="2"/>
  <c r="E13" i="2"/>
  <c r="G12" i="2"/>
  <c r="C12" i="2"/>
  <c r="E12" i="2"/>
  <c r="G11" i="2"/>
  <c r="C11" i="2"/>
  <c r="E11" i="2"/>
  <c r="G158" i="2"/>
  <c r="C158" i="2"/>
  <c r="E158" i="2"/>
  <c r="G157" i="2"/>
  <c r="C157" i="2"/>
  <c r="E157" i="2"/>
  <c r="G156" i="2"/>
  <c r="C156" i="2"/>
  <c r="E156" i="2"/>
  <c r="G155" i="2"/>
  <c r="C155" i="2"/>
  <c r="E155" i="2"/>
  <c r="G154" i="2"/>
  <c r="C154" i="2"/>
  <c r="E154" i="2"/>
  <c r="G153" i="2"/>
  <c r="C153" i="2"/>
  <c r="E153" i="2"/>
  <c r="G152" i="2"/>
  <c r="C152" i="2"/>
  <c r="E152" i="2"/>
  <c r="G151" i="2"/>
  <c r="C151" i="2"/>
  <c r="E151" i="2"/>
  <c r="G150" i="2"/>
  <c r="C150" i="2"/>
  <c r="E150" i="2"/>
  <c r="G149" i="2"/>
  <c r="C149" i="2"/>
  <c r="E149" i="2"/>
  <c r="G148" i="2"/>
  <c r="C148" i="2"/>
  <c r="E148" i="2"/>
  <c r="G147" i="2"/>
  <c r="C147" i="2"/>
  <c r="E147" i="2"/>
  <c r="G146" i="2"/>
  <c r="C146" i="2"/>
  <c r="E146" i="2"/>
  <c r="G145" i="2"/>
  <c r="C145" i="2"/>
  <c r="E145" i="2"/>
  <c r="G144" i="2"/>
  <c r="C144" i="2"/>
  <c r="E144" i="2"/>
  <c r="G143" i="2"/>
  <c r="C143" i="2"/>
  <c r="E143" i="2"/>
  <c r="G142" i="2"/>
  <c r="C142" i="2"/>
  <c r="E142" i="2"/>
  <c r="G141" i="2"/>
  <c r="C141" i="2"/>
  <c r="E141" i="2"/>
  <c r="G140" i="2"/>
  <c r="C140" i="2"/>
  <c r="E140" i="2"/>
  <c r="G139" i="2"/>
  <c r="C139" i="2"/>
  <c r="E139" i="2"/>
  <c r="G138" i="2"/>
  <c r="C138" i="2"/>
  <c r="E138" i="2"/>
  <c r="G137" i="2"/>
  <c r="C137" i="2"/>
  <c r="E137" i="2"/>
  <c r="G136" i="2"/>
  <c r="C136" i="2"/>
  <c r="E136" i="2"/>
  <c r="G135" i="2"/>
  <c r="C135" i="2"/>
  <c r="E135" i="2"/>
  <c r="G134" i="2"/>
  <c r="C134" i="2"/>
  <c r="E134" i="2"/>
  <c r="G133" i="2"/>
  <c r="C133" i="2"/>
  <c r="E133" i="2"/>
  <c r="G132" i="2"/>
  <c r="C132" i="2"/>
  <c r="E132" i="2"/>
  <c r="G131" i="2"/>
  <c r="C131" i="2"/>
  <c r="E131" i="2"/>
  <c r="G130" i="2"/>
  <c r="C130" i="2"/>
  <c r="E130" i="2"/>
  <c r="G129" i="2"/>
  <c r="C129" i="2"/>
  <c r="E129" i="2"/>
  <c r="G128" i="2"/>
  <c r="C128" i="2"/>
  <c r="E128" i="2"/>
  <c r="G127" i="2"/>
  <c r="C127" i="2"/>
  <c r="E127" i="2"/>
  <c r="G126" i="2"/>
  <c r="C126" i="2"/>
  <c r="E126" i="2"/>
  <c r="G125" i="2"/>
  <c r="C125" i="2"/>
  <c r="E125" i="2"/>
  <c r="G124" i="2"/>
  <c r="C124" i="2"/>
  <c r="E124" i="2"/>
  <c r="G123" i="2"/>
  <c r="C123" i="2"/>
  <c r="E123" i="2"/>
  <c r="G122" i="2"/>
  <c r="C122" i="2"/>
  <c r="E122" i="2"/>
  <c r="G121" i="2"/>
  <c r="C121" i="2"/>
  <c r="E121" i="2"/>
  <c r="G120" i="2"/>
  <c r="C120" i="2"/>
  <c r="E120" i="2"/>
  <c r="G119" i="2"/>
  <c r="C119" i="2"/>
  <c r="E119" i="2"/>
  <c r="G118" i="2"/>
  <c r="C118" i="2"/>
  <c r="E118" i="2"/>
  <c r="G117" i="2"/>
  <c r="C117" i="2"/>
  <c r="E117" i="2"/>
  <c r="G116" i="2"/>
  <c r="C116" i="2"/>
  <c r="E116" i="2"/>
  <c r="G115" i="2"/>
  <c r="C115" i="2"/>
  <c r="E115" i="2"/>
  <c r="G114" i="2"/>
  <c r="C114" i="2"/>
  <c r="E114" i="2"/>
  <c r="G113" i="2"/>
  <c r="C113" i="2"/>
  <c r="E113" i="2"/>
  <c r="G112" i="2"/>
  <c r="C112" i="2"/>
  <c r="E112" i="2"/>
  <c r="G111" i="2"/>
  <c r="C111" i="2"/>
  <c r="E111" i="2"/>
  <c r="G110" i="2"/>
  <c r="C110" i="2"/>
  <c r="E110" i="2"/>
  <c r="G109" i="2"/>
  <c r="C109" i="2"/>
  <c r="E109" i="2"/>
  <c r="G108" i="2"/>
  <c r="C108" i="2"/>
  <c r="E108" i="2"/>
  <c r="G107" i="2"/>
  <c r="C107" i="2"/>
  <c r="E107" i="2"/>
  <c r="G106" i="2"/>
  <c r="C106" i="2"/>
  <c r="E106" i="2"/>
  <c r="G105" i="2"/>
  <c r="C105" i="2"/>
  <c r="E105" i="2"/>
  <c r="G104" i="2"/>
  <c r="C104" i="2"/>
  <c r="E104" i="2"/>
  <c r="G103" i="2"/>
  <c r="C103" i="2"/>
  <c r="E103" i="2"/>
  <c r="G102" i="2"/>
  <c r="C102" i="2"/>
  <c r="E102" i="2"/>
  <c r="G101" i="2"/>
  <c r="C101" i="2"/>
  <c r="E101" i="2"/>
  <c r="G100" i="2"/>
  <c r="C100" i="2"/>
  <c r="E100" i="2"/>
  <c r="G99" i="2"/>
  <c r="C99" i="2"/>
  <c r="E99" i="2"/>
  <c r="G98" i="2"/>
  <c r="C98" i="2"/>
  <c r="E98" i="2"/>
  <c r="G97" i="2"/>
  <c r="C97" i="2"/>
  <c r="E97" i="2"/>
  <c r="G96" i="2"/>
  <c r="C96" i="2"/>
  <c r="E96" i="2"/>
  <c r="G95" i="2"/>
  <c r="C95" i="2"/>
  <c r="E95" i="2"/>
  <c r="G94" i="2"/>
  <c r="C94" i="2"/>
  <c r="E94" i="2"/>
  <c r="G93" i="2"/>
  <c r="C93" i="2"/>
  <c r="E93" i="2"/>
  <c r="G92" i="2"/>
  <c r="C92" i="2"/>
  <c r="E92" i="2"/>
  <c r="G91" i="2"/>
  <c r="C91" i="2"/>
  <c r="E91" i="2"/>
  <c r="G90" i="2"/>
  <c r="C90" i="2"/>
  <c r="E90" i="2"/>
  <c r="G89" i="2"/>
  <c r="C89" i="2"/>
  <c r="E89" i="2"/>
  <c r="G88" i="2"/>
  <c r="C88" i="2"/>
  <c r="E88" i="2"/>
  <c r="G87" i="2"/>
  <c r="C87" i="2"/>
  <c r="E87" i="2"/>
  <c r="G86" i="2"/>
  <c r="C86" i="2"/>
  <c r="E86" i="2"/>
  <c r="G85" i="2"/>
  <c r="C85" i="2"/>
  <c r="E85" i="2"/>
  <c r="G84" i="2"/>
  <c r="C84" i="2"/>
  <c r="E84" i="2"/>
  <c r="G83" i="2"/>
  <c r="C83" i="2"/>
  <c r="E83" i="2"/>
  <c r="G82" i="2"/>
  <c r="C82" i="2"/>
  <c r="E82" i="2"/>
  <c r="G81" i="2"/>
  <c r="C81" i="2"/>
  <c r="E81" i="2"/>
  <c r="G80" i="2"/>
  <c r="C80" i="2"/>
  <c r="E80" i="2"/>
  <c r="G79" i="2"/>
  <c r="C79" i="2"/>
  <c r="E79" i="2"/>
  <c r="G78" i="2"/>
  <c r="C78" i="2"/>
  <c r="E78" i="2"/>
  <c r="G77" i="2"/>
  <c r="C77" i="2"/>
  <c r="E77" i="2"/>
  <c r="G76" i="2"/>
  <c r="C76" i="2"/>
  <c r="E76" i="2"/>
  <c r="G75" i="2"/>
  <c r="C75" i="2"/>
  <c r="E75" i="2"/>
  <c r="G74" i="2"/>
  <c r="C74" i="2"/>
  <c r="E74" i="2"/>
  <c r="G73" i="2"/>
  <c r="C73" i="2"/>
  <c r="E73" i="2"/>
  <c r="G72" i="2"/>
  <c r="C72" i="2"/>
  <c r="E72" i="2"/>
  <c r="G71" i="2"/>
  <c r="C71" i="2"/>
  <c r="E71" i="2"/>
  <c r="G70" i="2"/>
  <c r="C70" i="2"/>
  <c r="E70" i="2"/>
  <c r="G69" i="2"/>
  <c r="C69" i="2"/>
  <c r="E69" i="2"/>
  <c r="G68" i="2"/>
  <c r="C68" i="2"/>
  <c r="E68" i="2"/>
  <c r="G67" i="2"/>
  <c r="C67" i="2"/>
  <c r="E67" i="2"/>
  <c r="G66" i="2"/>
  <c r="C66" i="2"/>
  <c r="E66" i="2"/>
  <c r="G65" i="2"/>
  <c r="C65" i="2"/>
  <c r="E65" i="2"/>
  <c r="G64" i="2"/>
  <c r="C64" i="2"/>
  <c r="E64" i="2"/>
  <c r="G63" i="2"/>
  <c r="C63" i="2"/>
  <c r="E63" i="2"/>
  <c r="G62" i="2"/>
  <c r="C62" i="2"/>
  <c r="E62" i="2"/>
  <c r="G61" i="2"/>
  <c r="C61" i="2"/>
  <c r="E61" i="2"/>
  <c r="G60" i="2"/>
  <c r="C60" i="2"/>
  <c r="E60" i="2"/>
  <c r="G59" i="2"/>
  <c r="C59" i="2"/>
  <c r="E59" i="2"/>
  <c r="G58" i="2"/>
  <c r="C58" i="2"/>
  <c r="E58" i="2"/>
  <c r="G57" i="2"/>
  <c r="C57" i="2"/>
  <c r="E57" i="2"/>
  <c r="H21" i="2"/>
  <c r="D21" i="2"/>
  <c r="B21" i="2"/>
  <c r="A21" i="2"/>
  <c r="H20" i="2"/>
  <c r="D20" i="2"/>
  <c r="B20" i="2"/>
  <c r="A20" i="2"/>
  <c r="H56" i="2"/>
  <c r="D56" i="2"/>
  <c r="B56" i="2"/>
  <c r="A56" i="2"/>
  <c r="H55" i="2"/>
  <c r="D55" i="2"/>
  <c r="B55" i="2"/>
  <c r="A55" i="2"/>
  <c r="H54" i="2"/>
  <c r="D54" i="2"/>
  <c r="B54" i="2"/>
  <c r="A54" i="2"/>
  <c r="H53" i="2"/>
  <c r="D53" i="2"/>
  <c r="B53" i="2"/>
  <c r="A53" i="2"/>
  <c r="H52" i="2"/>
  <c r="D52" i="2"/>
  <c r="B52" i="2"/>
  <c r="A52" i="2"/>
  <c r="H180" i="2"/>
  <c r="D180" i="2"/>
  <c r="B180" i="2"/>
  <c r="A180" i="2"/>
  <c r="H51" i="2"/>
  <c r="D51" i="2"/>
  <c r="B51" i="2"/>
  <c r="A51" i="2"/>
  <c r="H50" i="2"/>
  <c r="D50" i="2"/>
  <c r="B50" i="2"/>
  <c r="A50" i="2"/>
  <c r="H49" i="2"/>
  <c r="D49" i="2"/>
  <c r="B49" i="2"/>
  <c r="A49" i="2"/>
  <c r="H48" i="2"/>
  <c r="D48" i="2"/>
  <c r="B48" i="2"/>
  <c r="A48" i="2"/>
  <c r="H47" i="2"/>
  <c r="D47" i="2"/>
  <c r="B47" i="2"/>
  <c r="A47" i="2"/>
  <c r="H179" i="2"/>
  <c r="D179" i="2"/>
  <c r="B179" i="2"/>
  <c r="A179" i="2"/>
  <c r="H46" i="2"/>
  <c r="D46" i="2"/>
  <c r="B46" i="2"/>
  <c r="A46" i="2"/>
  <c r="H45" i="2"/>
  <c r="D45" i="2"/>
  <c r="B45" i="2"/>
  <c r="A45" i="2"/>
  <c r="H44" i="2"/>
  <c r="D44" i="2"/>
  <c r="B44" i="2"/>
  <c r="A44" i="2"/>
  <c r="H43" i="2"/>
  <c r="D43" i="2"/>
  <c r="B43" i="2"/>
  <c r="A43" i="2"/>
  <c r="H42" i="2"/>
  <c r="D42" i="2"/>
  <c r="B42" i="2"/>
  <c r="A42" i="2"/>
  <c r="H41" i="2"/>
  <c r="D41" i="2"/>
  <c r="B41" i="2"/>
  <c r="A41" i="2"/>
  <c r="H178" i="2"/>
  <c r="D178" i="2"/>
  <c r="B178" i="2"/>
  <c r="A178" i="2"/>
  <c r="H40" i="2"/>
  <c r="D40" i="2"/>
  <c r="B40" i="2"/>
  <c r="A40" i="2"/>
  <c r="H39" i="2"/>
  <c r="D39" i="2"/>
  <c r="B39" i="2"/>
  <c r="A39" i="2"/>
  <c r="H38" i="2"/>
  <c r="D38" i="2"/>
  <c r="B38" i="2"/>
  <c r="A38" i="2"/>
  <c r="H37" i="2"/>
  <c r="D37" i="2"/>
  <c r="B37" i="2"/>
  <c r="A37" i="2"/>
  <c r="H177" i="2"/>
  <c r="D177" i="2"/>
  <c r="B177" i="2"/>
  <c r="A177" i="2"/>
  <c r="H36" i="2"/>
  <c r="D36" i="2"/>
  <c r="B36" i="2"/>
  <c r="A36" i="2"/>
  <c r="H35" i="2"/>
  <c r="D35" i="2"/>
  <c r="B35" i="2"/>
  <c r="A35" i="2"/>
  <c r="H34" i="2"/>
  <c r="D34" i="2"/>
  <c r="B34" i="2"/>
  <c r="A34" i="2"/>
  <c r="H176" i="2"/>
  <c r="D176" i="2"/>
  <c r="B176" i="2"/>
  <c r="A176" i="2"/>
  <c r="H175" i="2"/>
  <c r="D175" i="2"/>
  <c r="B175" i="2"/>
  <c r="A175" i="2"/>
  <c r="H174" i="2"/>
  <c r="D174" i="2"/>
  <c r="B174" i="2"/>
  <c r="A174" i="2"/>
  <c r="H173" i="2"/>
  <c r="D173" i="2"/>
  <c r="B173" i="2"/>
  <c r="A173" i="2"/>
  <c r="H172" i="2"/>
  <c r="D172" i="2"/>
  <c r="B172" i="2"/>
  <c r="A172" i="2"/>
  <c r="H171" i="2"/>
  <c r="D171" i="2"/>
  <c r="B171" i="2"/>
  <c r="A171" i="2"/>
  <c r="H170" i="2"/>
  <c r="D170" i="2"/>
  <c r="B170" i="2"/>
  <c r="A170" i="2"/>
  <c r="H169" i="2"/>
  <c r="D169" i="2"/>
  <c r="B169" i="2"/>
  <c r="A169" i="2"/>
  <c r="H168" i="2"/>
  <c r="D168" i="2"/>
  <c r="B168" i="2"/>
  <c r="A168" i="2"/>
  <c r="H33" i="2"/>
  <c r="D33" i="2"/>
  <c r="B33" i="2"/>
  <c r="A33" i="2"/>
  <c r="H32" i="2"/>
  <c r="D32" i="2"/>
  <c r="B32" i="2"/>
  <c r="A32" i="2"/>
  <c r="H31" i="2"/>
  <c r="D31" i="2"/>
  <c r="B31" i="2"/>
  <c r="A31" i="2"/>
  <c r="H30" i="2"/>
  <c r="D30" i="2"/>
  <c r="B30" i="2"/>
  <c r="A30" i="2"/>
  <c r="H29" i="2"/>
  <c r="D29" i="2"/>
  <c r="B29" i="2"/>
  <c r="A29" i="2"/>
  <c r="H28" i="2"/>
  <c r="D28" i="2"/>
  <c r="B28" i="2"/>
  <c r="A28" i="2"/>
  <c r="H27" i="2"/>
  <c r="D27" i="2"/>
  <c r="B27" i="2"/>
  <c r="A27" i="2"/>
  <c r="H26" i="2"/>
  <c r="D26" i="2"/>
  <c r="B26" i="2"/>
  <c r="A26" i="2"/>
  <c r="H25" i="2"/>
  <c r="D25" i="2"/>
  <c r="B25" i="2"/>
  <c r="A25" i="2"/>
  <c r="H167" i="2"/>
  <c r="D167" i="2"/>
  <c r="B167" i="2"/>
  <c r="A167" i="2"/>
  <c r="H24" i="2"/>
  <c r="D24" i="2"/>
  <c r="B24" i="2"/>
  <c r="A24" i="2"/>
  <c r="H23" i="2"/>
  <c r="D23" i="2"/>
  <c r="B23" i="2"/>
  <c r="A23" i="2"/>
  <c r="H22" i="2"/>
  <c r="D22" i="2"/>
  <c r="B22" i="2"/>
  <c r="A22" i="2"/>
  <c r="H166" i="2"/>
  <c r="D166" i="2"/>
  <c r="B166" i="2"/>
  <c r="A166" i="2"/>
  <c r="H165" i="2"/>
  <c r="D165" i="2"/>
  <c r="B165" i="2"/>
  <c r="A165" i="2"/>
  <c r="H19" i="2"/>
  <c r="D19" i="2"/>
  <c r="B19" i="2"/>
  <c r="A19" i="2"/>
  <c r="H18" i="2"/>
  <c r="D18" i="2"/>
  <c r="B18" i="2"/>
  <c r="A18" i="2"/>
  <c r="H17" i="2"/>
  <c r="D17" i="2"/>
  <c r="B17" i="2"/>
  <c r="A17" i="2"/>
  <c r="H16" i="2"/>
  <c r="D16" i="2"/>
  <c r="B16" i="2"/>
  <c r="A16" i="2"/>
  <c r="H15" i="2"/>
  <c r="D15" i="2"/>
  <c r="B15" i="2"/>
  <c r="A15" i="2"/>
  <c r="H164" i="2"/>
  <c r="D164" i="2"/>
  <c r="B164" i="2"/>
  <c r="A164" i="2"/>
  <c r="H163" i="2"/>
  <c r="D163" i="2"/>
  <c r="B163" i="2"/>
  <c r="A163" i="2"/>
  <c r="H162" i="2"/>
  <c r="D162" i="2"/>
  <c r="B162" i="2"/>
  <c r="A162" i="2"/>
  <c r="H161" i="2"/>
  <c r="D161" i="2"/>
  <c r="B161" i="2"/>
  <c r="A161" i="2"/>
  <c r="H160" i="2"/>
  <c r="D160" i="2"/>
  <c r="B160" i="2"/>
  <c r="A160" i="2"/>
  <c r="H14" i="2"/>
  <c r="D14" i="2"/>
  <c r="B14" i="2"/>
  <c r="A14" i="2"/>
  <c r="H159" i="2"/>
  <c r="D159" i="2"/>
  <c r="B159" i="2"/>
  <c r="A159" i="2"/>
  <c r="H13" i="2"/>
  <c r="D13" i="2"/>
  <c r="B13" i="2"/>
  <c r="A13" i="2"/>
  <c r="H12" i="2"/>
  <c r="D12" i="2"/>
  <c r="B12" i="2"/>
  <c r="A12" i="2"/>
  <c r="H11" i="2"/>
  <c r="D11" i="2"/>
  <c r="B11" i="2"/>
  <c r="A11" i="2"/>
  <c r="H158" i="2"/>
  <c r="D158" i="2"/>
  <c r="B158" i="2"/>
  <c r="A158" i="2"/>
  <c r="H157" i="2"/>
  <c r="D157" i="2"/>
  <c r="B157" i="2"/>
  <c r="A157" i="2"/>
  <c r="H156" i="2"/>
  <c r="D156" i="2"/>
  <c r="B156" i="2"/>
  <c r="A156" i="2"/>
  <c r="H155" i="2"/>
  <c r="D155" i="2"/>
  <c r="B155" i="2"/>
  <c r="A155" i="2"/>
  <c r="H154" i="2"/>
  <c r="D154" i="2"/>
  <c r="B154" i="2"/>
  <c r="A154" i="2"/>
  <c r="H153" i="2"/>
  <c r="D153" i="2"/>
  <c r="B153" i="2"/>
  <c r="A153" i="2"/>
  <c r="H152" i="2"/>
  <c r="D152" i="2"/>
  <c r="B152" i="2"/>
  <c r="A152" i="2"/>
  <c r="H151" i="2"/>
  <c r="D151" i="2"/>
  <c r="B151" i="2"/>
  <c r="A151" i="2"/>
  <c r="H150" i="2"/>
  <c r="D150" i="2"/>
  <c r="B150" i="2"/>
  <c r="A150" i="2"/>
  <c r="H149" i="2"/>
  <c r="D149" i="2"/>
  <c r="B149" i="2"/>
  <c r="A149" i="2"/>
  <c r="H148" i="2"/>
  <c r="D148" i="2"/>
  <c r="B148" i="2"/>
  <c r="A148" i="2"/>
  <c r="H147" i="2"/>
  <c r="D147" i="2"/>
  <c r="B147" i="2"/>
  <c r="A147" i="2"/>
  <c r="H146" i="2"/>
  <c r="D146" i="2"/>
  <c r="B146" i="2"/>
  <c r="A146" i="2"/>
  <c r="H145" i="2"/>
  <c r="D145" i="2"/>
  <c r="B145" i="2"/>
  <c r="A145" i="2"/>
  <c r="H144" i="2"/>
  <c r="D144" i="2"/>
  <c r="B144" i="2"/>
  <c r="A144" i="2"/>
  <c r="H143" i="2"/>
  <c r="D143" i="2"/>
  <c r="B143" i="2"/>
  <c r="A143" i="2"/>
  <c r="H142" i="2"/>
  <c r="D142" i="2"/>
  <c r="B142" i="2"/>
  <c r="A142" i="2"/>
  <c r="H141" i="2"/>
  <c r="D141" i="2"/>
  <c r="B141" i="2"/>
  <c r="A141" i="2"/>
  <c r="H140" i="2"/>
  <c r="D140" i="2"/>
  <c r="B140" i="2"/>
  <c r="A140" i="2"/>
  <c r="H139" i="2"/>
  <c r="D139" i="2"/>
  <c r="B139" i="2"/>
  <c r="A139" i="2"/>
  <c r="H138" i="2"/>
  <c r="D138" i="2"/>
  <c r="B138" i="2"/>
  <c r="A138" i="2"/>
  <c r="H137" i="2"/>
  <c r="D137" i="2"/>
  <c r="B137" i="2"/>
  <c r="A137" i="2"/>
  <c r="H136" i="2"/>
  <c r="D136" i="2"/>
  <c r="B136" i="2"/>
  <c r="A136" i="2"/>
  <c r="H135" i="2"/>
  <c r="D135" i="2"/>
  <c r="B135" i="2"/>
  <c r="A135" i="2"/>
  <c r="H134" i="2"/>
  <c r="D134" i="2"/>
  <c r="B134" i="2"/>
  <c r="A134" i="2"/>
  <c r="H133" i="2"/>
  <c r="D133" i="2"/>
  <c r="B133" i="2"/>
  <c r="A133" i="2"/>
  <c r="H132" i="2"/>
  <c r="D132" i="2"/>
  <c r="B132" i="2"/>
  <c r="A132" i="2"/>
  <c r="H131" i="2"/>
  <c r="D131" i="2"/>
  <c r="B131" i="2"/>
  <c r="A131" i="2"/>
  <c r="H130" i="2"/>
  <c r="D130" i="2"/>
  <c r="B130" i="2"/>
  <c r="A130" i="2"/>
  <c r="H129" i="2"/>
  <c r="D129" i="2"/>
  <c r="B129" i="2"/>
  <c r="A129" i="2"/>
  <c r="H128" i="2"/>
  <c r="F128" i="2"/>
  <c r="D128" i="2"/>
  <c r="B128" i="2"/>
  <c r="A128" i="2"/>
  <c r="H127" i="2"/>
  <c r="B127" i="2"/>
  <c r="F127" i="2"/>
  <c r="D127" i="2"/>
  <c r="A127" i="2"/>
  <c r="H126" i="2"/>
  <c r="F126" i="2"/>
  <c r="D126" i="2"/>
  <c r="B126" i="2"/>
  <c r="A126" i="2"/>
  <c r="H125" i="2"/>
  <c r="B125" i="2"/>
  <c r="F125" i="2"/>
  <c r="D125" i="2"/>
  <c r="A125" i="2"/>
  <c r="H124" i="2"/>
  <c r="F124" i="2"/>
  <c r="D124" i="2"/>
  <c r="B124" i="2"/>
  <c r="A124" i="2"/>
  <c r="H123" i="2"/>
  <c r="B123" i="2"/>
  <c r="D123" i="2"/>
  <c r="A123" i="2"/>
  <c r="H122" i="2"/>
  <c r="B122" i="2"/>
  <c r="D122" i="2"/>
  <c r="A122" i="2"/>
  <c r="H121" i="2"/>
  <c r="B121" i="2"/>
  <c r="D121" i="2"/>
  <c r="A121" i="2"/>
  <c r="H120" i="2"/>
  <c r="B120" i="2"/>
  <c r="D120" i="2"/>
  <c r="A120" i="2"/>
  <c r="H119" i="2"/>
  <c r="B119" i="2"/>
  <c r="D119" i="2"/>
  <c r="A119" i="2"/>
  <c r="H118" i="2"/>
  <c r="B118" i="2"/>
  <c r="D118" i="2"/>
  <c r="A118" i="2"/>
  <c r="H117" i="2"/>
  <c r="B117" i="2"/>
  <c r="D117" i="2"/>
  <c r="A117" i="2"/>
  <c r="H116" i="2"/>
  <c r="B116" i="2"/>
  <c r="D116" i="2"/>
  <c r="A116" i="2"/>
  <c r="H115" i="2"/>
  <c r="B115" i="2"/>
  <c r="D115" i="2"/>
  <c r="A115" i="2"/>
  <c r="H114" i="2"/>
  <c r="B114" i="2"/>
  <c r="D114" i="2"/>
  <c r="A114" i="2"/>
  <c r="H113" i="2"/>
  <c r="B113" i="2"/>
  <c r="D113" i="2"/>
  <c r="A113" i="2"/>
  <c r="H112" i="2"/>
  <c r="B112" i="2"/>
  <c r="D112" i="2"/>
  <c r="A112" i="2"/>
  <c r="H111" i="2"/>
  <c r="B111" i="2"/>
  <c r="D111" i="2"/>
  <c r="A111" i="2"/>
  <c r="H110" i="2"/>
  <c r="B110" i="2"/>
  <c r="D110" i="2"/>
  <c r="A110" i="2"/>
  <c r="H109" i="2"/>
  <c r="B109" i="2"/>
  <c r="D109" i="2"/>
  <c r="A109" i="2"/>
  <c r="H108" i="2"/>
  <c r="B108" i="2"/>
  <c r="D108" i="2"/>
  <c r="A108" i="2"/>
  <c r="H107" i="2"/>
  <c r="B107" i="2"/>
  <c r="D107" i="2"/>
  <c r="A107" i="2"/>
  <c r="H106" i="2"/>
  <c r="B106" i="2"/>
  <c r="D106" i="2"/>
  <c r="A106" i="2"/>
  <c r="H105" i="2"/>
  <c r="B105" i="2"/>
  <c r="D105" i="2"/>
  <c r="A105" i="2"/>
  <c r="H104" i="2"/>
  <c r="B104" i="2"/>
  <c r="D104" i="2"/>
  <c r="A104" i="2"/>
  <c r="H103" i="2"/>
  <c r="B103" i="2"/>
  <c r="D103" i="2"/>
  <c r="A103" i="2"/>
  <c r="H102" i="2"/>
  <c r="B102" i="2"/>
  <c r="D102" i="2"/>
  <c r="A102" i="2"/>
  <c r="H101" i="2"/>
  <c r="B101" i="2"/>
  <c r="D101" i="2"/>
  <c r="A101" i="2"/>
  <c r="H100" i="2"/>
  <c r="B100" i="2"/>
  <c r="D100" i="2"/>
  <c r="A100" i="2"/>
  <c r="H99" i="2"/>
  <c r="B99" i="2"/>
  <c r="D99" i="2"/>
  <c r="A99" i="2"/>
  <c r="H98" i="2"/>
  <c r="B98" i="2"/>
  <c r="D98" i="2"/>
  <c r="A98" i="2"/>
  <c r="H97" i="2"/>
  <c r="B97" i="2"/>
  <c r="D97" i="2"/>
  <c r="A97" i="2"/>
  <c r="H96" i="2"/>
  <c r="B96" i="2"/>
  <c r="D96" i="2"/>
  <c r="A96" i="2"/>
  <c r="H95" i="2"/>
  <c r="B95" i="2"/>
  <c r="D95" i="2"/>
  <c r="A95" i="2"/>
  <c r="H94" i="2"/>
  <c r="B94" i="2"/>
  <c r="D94" i="2"/>
  <c r="A94" i="2"/>
  <c r="H93" i="2"/>
  <c r="B93" i="2"/>
  <c r="D93" i="2"/>
  <c r="A93" i="2"/>
  <c r="H92" i="2"/>
  <c r="B92" i="2"/>
  <c r="D92" i="2"/>
  <c r="A92" i="2"/>
  <c r="H91" i="2"/>
  <c r="B91" i="2"/>
  <c r="D91" i="2"/>
  <c r="A91" i="2"/>
  <c r="H90" i="2"/>
  <c r="B90" i="2"/>
  <c r="D90" i="2"/>
  <c r="A90" i="2"/>
  <c r="H89" i="2"/>
  <c r="B89" i="2"/>
  <c r="D89" i="2"/>
  <c r="A89" i="2"/>
  <c r="H88" i="2"/>
  <c r="B88" i="2"/>
  <c r="D88" i="2"/>
  <c r="A88" i="2"/>
  <c r="H87" i="2"/>
  <c r="B87" i="2"/>
  <c r="D87" i="2"/>
  <c r="A87" i="2"/>
  <c r="H86" i="2"/>
  <c r="B86" i="2"/>
  <c r="D86" i="2"/>
  <c r="A86" i="2"/>
  <c r="H85" i="2"/>
  <c r="B85" i="2"/>
  <c r="D85" i="2"/>
  <c r="A85" i="2"/>
  <c r="H84" i="2"/>
  <c r="B84" i="2"/>
  <c r="D84" i="2"/>
  <c r="A84" i="2"/>
  <c r="H83" i="2"/>
  <c r="B83" i="2"/>
  <c r="D83" i="2"/>
  <c r="A83" i="2"/>
  <c r="H82" i="2"/>
  <c r="B82" i="2"/>
  <c r="D82" i="2"/>
  <c r="A82" i="2"/>
  <c r="H81" i="2"/>
  <c r="B81" i="2"/>
  <c r="D81" i="2"/>
  <c r="A81" i="2"/>
  <c r="H80" i="2"/>
  <c r="B80" i="2"/>
  <c r="D80" i="2"/>
  <c r="A80" i="2"/>
  <c r="H79" i="2"/>
  <c r="B79" i="2"/>
  <c r="D79" i="2"/>
  <c r="A79" i="2"/>
  <c r="H78" i="2"/>
  <c r="B78" i="2"/>
  <c r="D78" i="2"/>
  <c r="A78" i="2"/>
  <c r="H77" i="2"/>
  <c r="B77" i="2"/>
  <c r="D77" i="2"/>
  <c r="A77" i="2"/>
  <c r="H76" i="2"/>
  <c r="B76" i="2"/>
  <c r="D76" i="2"/>
  <c r="A76" i="2"/>
  <c r="H75" i="2"/>
  <c r="B75" i="2"/>
  <c r="D75" i="2"/>
  <c r="A75" i="2"/>
  <c r="H74" i="2"/>
  <c r="B74" i="2"/>
  <c r="D74" i="2"/>
  <c r="A74" i="2"/>
  <c r="H73" i="2"/>
  <c r="B73" i="2"/>
  <c r="D73" i="2"/>
  <c r="A73" i="2"/>
  <c r="H72" i="2"/>
  <c r="B72" i="2"/>
  <c r="D72" i="2"/>
  <c r="A72" i="2"/>
  <c r="H71" i="2"/>
  <c r="B71" i="2"/>
  <c r="D71" i="2"/>
  <c r="A71" i="2"/>
  <c r="H70" i="2"/>
  <c r="B70" i="2"/>
  <c r="D70" i="2"/>
  <c r="A70" i="2"/>
  <c r="H69" i="2"/>
  <c r="B69" i="2"/>
  <c r="D69" i="2"/>
  <c r="A69" i="2"/>
  <c r="H68" i="2"/>
  <c r="B68" i="2"/>
  <c r="D68" i="2"/>
  <c r="A68" i="2"/>
  <c r="H67" i="2"/>
  <c r="B67" i="2"/>
  <c r="D67" i="2"/>
  <c r="A67" i="2"/>
  <c r="H66" i="2"/>
  <c r="B66" i="2"/>
  <c r="D66" i="2"/>
  <c r="A66" i="2"/>
  <c r="H65" i="2"/>
  <c r="B65" i="2"/>
  <c r="D65" i="2"/>
  <c r="A65" i="2"/>
  <c r="H64" i="2"/>
  <c r="B64" i="2"/>
  <c r="D64" i="2"/>
  <c r="A64" i="2"/>
  <c r="H63" i="2"/>
  <c r="B63" i="2"/>
  <c r="D63" i="2"/>
  <c r="A63" i="2"/>
  <c r="H62" i="2"/>
  <c r="B62" i="2"/>
  <c r="D62" i="2"/>
  <c r="A62" i="2"/>
  <c r="H61" i="2"/>
  <c r="B61" i="2"/>
  <c r="D61" i="2"/>
  <c r="A61" i="2"/>
  <c r="H60" i="2"/>
  <c r="B60" i="2"/>
  <c r="D60" i="2"/>
  <c r="A60" i="2"/>
  <c r="H59" i="2"/>
  <c r="B59" i="2"/>
  <c r="D59" i="2"/>
  <c r="A59" i="2"/>
  <c r="H58" i="2"/>
  <c r="B58" i="2"/>
  <c r="D58" i="2"/>
  <c r="A58" i="2"/>
  <c r="H57" i="2"/>
  <c r="B57" i="2"/>
  <c r="D57" i="2"/>
  <c r="A57" i="2"/>
  <c r="J208" i="1"/>
  <c r="Q208" i="1"/>
  <c r="J206" i="1"/>
  <c r="Q206" i="1"/>
  <c r="Q207" i="1"/>
  <c r="J207" i="1"/>
  <c r="Q205" i="1"/>
  <c r="Q204" i="1"/>
  <c r="K204" i="1"/>
  <c r="Q200" i="1"/>
  <c r="Q202" i="1"/>
  <c r="K202" i="1"/>
  <c r="Q199" i="1"/>
  <c r="Q198" i="1"/>
  <c r="F16" i="1"/>
  <c r="F17" i="1" s="1"/>
  <c r="C17" i="1"/>
  <c r="Q201" i="1"/>
  <c r="Q187" i="1"/>
  <c r="Q188" i="1"/>
  <c r="Q189" i="1"/>
  <c r="Q191" i="1"/>
  <c r="Q192" i="1"/>
  <c r="Q193" i="1"/>
  <c r="Q194" i="1"/>
  <c r="Q195" i="1"/>
  <c r="Q196" i="1"/>
  <c r="Q186" i="1"/>
  <c r="Q190" i="1"/>
  <c r="J196" i="1"/>
  <c r="K186" i="1"/>
  <c r="J193" i="1"/>
  <c r="J191" i="1"/>
  <c r="J187" i="1"/>
  <c r="J188" i="1"/>
  <c r="J189" i="1"/>
  <c r="Q147" i="1"/>
  <c r="Q149" i="1"/>
  <c r="Q150" i="1"/>
  <c r="Q153" i="1"/>
  <c r="Q154" i="1"/>
  <c r="Q161" i="1"/>
  <c r="Q162" i="1"/>
  <c r="Q164" i="1"/>
  <c r="Q166" i="1"/>
  <c r="Q167" i="1"/>
  <c r="Q168" i="1"/>
  <c r="Q169" i="1"/>
  <c r="Q159" i="1"/>
  <c r="Q172" i="1"/>
  <c r="Q135" i="1"/>
  <c r="Q136" i="1"/>
  <c r="Q137" i="1"/>
  <c r="Q139" i="1"/>
  <c r="Q163" i="1"/>
  <c r="Q170" i="1"/>
  <c r="Q171" i="1"/>
  <c r="I149" i="1"/>
  <c r="I150" i="1"/>
  <c r="J153" i="1"/>
  <c r="I161" i="1"/>
  <c r="I164" i="1"/>
  <c r="I168" i="1"/>
  <c r="I169" i="1"/>
  <c r="I159" i="1"/>
  <c r="J172" i="1"/>
  <c r="I170" i="1"/>
  <c r="Q182" i="1"/>
  <c r="Q183" i="1"/>
  <c r="Q184" i="1"/>
  <c r="K183" i="1"/>
  <c r="J182" i="1"/>
  <c r="N156" i="1"/>
  <c r="J158" i="1"/>
  <c r="J160" i="1"/>
  <c r="J148" i="1"/>
  <c r="I141" i="1"/>
  <c r="Q144" i="1"/>
  <c r="Q156" i="1"/>
  <c r="Q27" i="1"/>
  <c r="Q36" i="1"/>
  <c r="Q47" i="1"/>
  <c r="Q57" i="1"/>
  <c r="Q65" i="1"/>
  <c r="Q75" i="1"/>
  <c r="Q86" i="1"/>
  <c r="Q94" i="1"/>
  <c r="Q103" i="1"/>
  <c r="Q113" i="1"/>
  <c r="Q123" i="1"/>
  <c r="Q131" i="1"/>
  <c r="Q141" i="1"/>
  <c r="Q148" i="1"/>
  <c r="Q151" i="1"/>
  <c r="Q155" i="1"/>
  <c r="Q157" i="1"/>
  <c r="Q158" i="1"/>
  <c r="Q160" i="1"/>
  <c r="Q165" i="1"/>
  <c r="I143" i="1"/>
  <c r="I142" i="1"/>
  <c r="I146" i="1"/>
  <c r="E160" i="2" l="1"/>
  <c r="E25" i="2"/>
  <c r="F195" i="1"/>
  <c r="G195" i="1" s="1"/>
  <c r="E22" i="2"/>
  <c r="E15" i="2"/>
  <c r="E23" i="2"/>
  <c r="F205" i="1"/>
  <c r="G205" i="1" s="1"/>
  <c r="J205" i="1" s="1"/>
  <c r="C12" i="1"/>
  <c r="C11" i="1"/>
  <c r="O215" i="1" l="1"/>
  <c r="O153" i="1"/>
  <c r="O102" i="1"/>
  <c r="O120" i="1"/>
  <c r="O190" i="1"/>
  <c r="O55" i="1"/>
  <c r="O209" i="1"/>
  <c r="O40" i="1"/>
  <c r="O98" i="1"/>
  <c r="O66" i="1"/>
  <c r="O68" i="1"/>
  <c r="O51" i="1"/>
  <c r="O122" i="1"/>
  <c r="O140" i="1"/>
  <c r="O189" i="1"/>
  <c r="O121" i="1"/>
  <c r="O24" i="1"/>
  <c r="O199" i="1"/>
  <c r="O69" i="1"/>
  <c r="O168" i="1"/>
  <c r="O81" i="1"/>
  <c r="O137" i="1"/>
  <c r="O127" i="1"/>
  <c r="O176" i="1"/>
  <c r="O211" i="1"/>
  <c r="O83" i="1"/>
  <c r="O143" i="1"/>
  <c r="O158" i="1"/>
  <c r="O73" i="1"/>
  <c r="O164" i="1"/>
  <c r="O214" i="1"/>
  <c r="O50" i="1"/>
  <c r="O91" i="1"/>
  <c r="O99" i="1"/>
  <c r="O76" i="1"/>
  <c r="O117" i="1"/>
  <c r="O101" i="1"/>
  <c r="O148" i="1"/>
  <c r="O87" i="1"/>
  <c r="O183" i="1"/>
  <c r="O35" i="1"/>
  <c r="O41" i="1"/>
  <c r="O203" i="1"/>
  <c r="O182" i="1"/>
  <c r="O58" i="1"/>
  <c r="O105" i="1"/>
  <c r="O205" i="1"/>
  <c r="O118" i="1"/>
  <c r="O28" i="1"/>
  <c r="O134" i="1"/>
  <c r="O208" i="1"/>
  <c r="O108" i="1"/>
  <c r="O25" i="1"/>
  <c r="O188" i="1"/>
  <c r="O49" i="1"/>
  <c r="O56" i="1"/>
  <c r="O110" i="1"/>
  <c r="O178" i="1"/>
  <c r="O129" i="1"/>
  <c r="O191" i="1"/>
  <c r="O160" i="1"/>
  <c r="O179" i="1"/>
  <c r="O157" i="1"/>
  <c r="O71" i="1"/>
  <c r="O131" i="1"/>
  <c r="O213" i="1"/>
  <c r="O22" i="1"/>
  <c r="O93" i="1"/>
  <c r="O210" i="1"/>
  <c r="O104" i="1"/>
  <c r="O46" i="1"/>
  <c r="O170" i="1"/>
  <c r="O185" i="1"/>
  <c r="O90" i="1"/>
  <c r="O59" i="1"/>
  <c r="O48" i="1"/>
  <c r="O78" i="1"/>
  <c r="O181" i="1"/>
  <c r="O174" i="1"/>
  <c r="O60" i="1"/>
  <c r="O82" i="1"/>
  <c r="O54" i="1"/>
  <c r="O34" i="1"/>
  <c r="O29" i="1"/>
  <c r="O23" i="1"/>
  <c r="O139" i="1"/>
  <c r="O154" i="1"/>
  <c r="O194" i="1"/>
  <c r="O43" i="1"/>
  <c r="O133" i="1"/>
  <c r="O107" i="1"/>
  <c r="O201" i="1"/>
  <c r="O197" i="1"/>
  <c r="O21" i="1"/>
  <c r="O61" i="1"/>
  <c r="O141" i="1"/>
  <c r="O85" i="1"/>
  <c r="O200" i="1"/>
  <c r="O180" i="1"/>
  <c r="O79" i="1"/>
  <c r="O132" i="1"/>
  <c r="O202" i="1"/>
  <c r="O145" i="1"/>
  <c r="O172" i="1"/>
  <c r="O187" i="1"/>
  <c r="O96" i="1"/>
  <c r="O125" i="1"/>
  <c r="O97" i="1"/>
  <c r="O112" i="1"/>
  <c r="O124" i="1"/>
  <c r="O184" i="1"/>
  <c r="O163" i="1"/>
  <c r="O167" i="1"/>
  <c r="O64" i="1"/>
  <c r="O130" i="1"/>
  <c r="O147" i="1"/>
  <c r="O162" i="1"/>
  <c r="O169" i="1"/>
  <c r="O84" i="1"/>
  <c r="O100" i="1"/>
  <c r="O115" i="1"/>
  <c r="O38" i="1"/>
  <c r="O161" i="1"/>
  <c r="O52" i="1"/>
  <c r="C15" i="1"/>
  <c r="F18" i="1" s="1"/>
  <c r="F19" i="1" s="1"/>
  <c r="O119" i="1"/>
  <c r="O138" i="1"/>
  <c r="O156" i="1"/>
  <c r="O150" i="1"/>
  <c r="O39" i="1"/>
  <c r="O204" i="1"/>
  <c r="O42" i="1"/>
  <c r="O186" i="1"/>
  <c r="O175" i="1"/>
  <c r="O126" i="1"/>
  <c r="O53" i="1"/>
  <c r="O195" i="1"/>
  <c r="O152" i="1"/>
  <c r="O166" i="1"/>
  <c r="O206" i="1"/>
  <c r="O74" i="1"/>
  <c r="O95" i="1"/>
  <c r="O70" i="1"/>
  <c r="O155" i="1"/>
  <c r="O92" i="1"/>
  <c r="O31" i="1"/>
  <c r="O89" i="1"/>
  <c r="O151" i="1"/>
  <c r="O196" i="1"/>
  <c r="O116" i="1"/>
  <c r="O212" i="1"/>
  <c r="O26" i="1"/>
  <c r="O109" i="1"/>
  <c r="O45" i="1"/>
  <c r="O165" i="1"/>
  <c r="O63" i="1"/>
  <c r="O88" i="1"/>
  <c r="O114" i="1"/>
  <c r="O44" i="1"/>
  <c r="O72" i="1"/>
  <c r="O216" i="1"/>
  <c r="O193" i="1"/>
  <c r="O77" i="1"/>
  <c r="O192" i="1"/>
  <c r="O111" i="1"/>
  <c r="O67" i="1"/>
  <c r="O177" i="1"/>
  <c r="O171" i="1"/>
  <c r="O144" i="1"/>
  <c r="O142" i="1"/>
  <c r="O159" i="1"/>
  <c r="O62" i="1"/>
  <c r="O30" i="1"/>
  <c r="O106" i="1"/>
  <c r="O128" i="1"/>
  <c r="O136" i="1"/>
  <c r="O146" i="1"/>
  <c r="O32" i="1"/>
  <c r="O80" i="1"/>
  <c r="O149" i="1"/>
  <c r="O207" i="1"/>
  <c r="O33" i="1"/>
  <c r="O198" i="1"/>
  <c r="O135" i="1"/>
  <c r="O173" i="1"/>
  <c r="O37" i="1"/>
  <c r="C16" i="1"/>
  <c r="D18" i="1" s="1"/>
  <c r="J195" i="1"/>
  <c r="C18" i="1" l="1"/>
</calcChain>
</file>

<file path=xl/sharedStrings.xml><?xml version="1.0" encoding="utf-8"?>
<sst xmlns="http://schemas.openxmlformats.org/spreadsheetml/2006/main" count="1819" uniqueCount="685">
  <si>
    <t>IBVS 6244</t>
  </si>
  <si>
    <t>IBVS 6196</t>
  </si>
  <si>
    <t>s5</t>
  </si>
  <si>
    <t>SEE IBVS 3852 - PERIOD DOUBLED!!!</t>
  </si>
  <si>
    <t>Epoch =</t>
  </si>
  <si>
    <t>Period =</t>
  </si>
  <si>
    <t>New Period =</t>
  </si>
  <si>
    <t>New Ephemeris =</t>
  </si>
  <si>
    <t>Type</t>
  </si>
  <si>
    <t>n'</t>
  </si>
  <si>
    <t>n</t>
  </si>
  <si>
    <t>O-C</t>
  </si>
  <si>
    <t>IBVS 2861</t>
  </si>
  <si>
    <t>IBVS 3355</t>
  </si>
  <si>
    <t>(IBVS 3852)</t>
  </si>
  <si>
    <t>IBVS 3852</t>
  </si>
  <si>
    <t>System Type:</t>
  </si>
  <si>
    <t>GCVS 4 Eph.</t>
  </si>
  <si>
    <t>--- Working ----</t>
  </si>
  <si>
    <t>LS Intercept =</t>
  </si>
  <si>
    <t>LS Slope =</t>
  </si>
  <si>
    <t>LS Quadr term =</t>
  </si>
  <si>
    <t>New epoch =</t>
  </si>
  <si>
    <t>Linear</t>
  </si>
  <si>
    <t>Quadratic</t>
  </si>
  <si>
    <t>Tom</t>
  </si>
  <si>
    <t>Error</t>
  </si>
  <si>
    <t>Lin. Fit</t>
  </si>
  <si>
    <t>Q. fit</t>
  </si>
  <si>
    <t>Date</t>
  </si>
  <si>
    <t>Misc</t>
  </si>
  <si>
    <t>EA</t>
  </si>
  <si>
    <t>Sp:  A0</t>
  </si>
  <si>
    <t>IBVS 4912</t>
  </si>
  <si>
    <t>IBVS 5027</t>
  </si>
  <si>
    <t>Diethelm R</t>
  </si>
  <si>
    <t>BBSAG Bull.3</t>
  </si>
  <si>
    <t>B</t>
  </si>
  <si>
    <t>BBSAG Bull.5</t>
  </si>
  <si>
    <t>BBSAG Bull.8</t>
  </si>
  <si>
    <t>v</t>
  </si>
  <si>
    <t>BAAVSS 60,15</t>
  </si>
  <si>
    <t>K</t>
  </si>
  <si>
    <t>phe</t>
  </si>
  <si>
    <t>BAV-R 40,1</t>
  </si>
  <si>
    <t>BAAVSS 61,14</t>
  </si>
  <si>
    <t>BAV-M 50</t>
  </si>
  <si>
    <t>V</t>
  </si>
  <si>
    <t>BAV-M 56</t>
  </si>
  <si>
    <t>BRNO 31</t>
  </si>
  <si>
    <t>BAV-M 60</t>
  </si>
  <si>
    <t>BAV-M 62</t>
  </si>
  <si>
    <t>BBSAG Bull.109</t>
  </si>
  <si>
    <t>S6</t>
  </si>
  <si>
    <t>II</t>
  </si>
  <si>
    <t>I</t>
  </si>
  <si>
    <t>IBVS 5296</t>
  </si>
  <si>
    <t>IBVS 5657</t>
  </si>
  <si>
    <t># of data points:</t>
  </si>
  <si>
    <t>IBVS 5731</t>
  </si>
  <si>
    <t>My time zone &gt;&gt;&gt;&gt;&gt;</t>
  </si>
  <si>
    <t>(PST=8, PDT=MDT=7, MDT=CST=6, etc.)</t>
  </si>
  <si>
    <t>na</t>
  </si>
  <si>
    <t>JD today</t>
  </si>
  <si>
    <t>New Cycle</t>
  </si>
  <si>
    <t>Next ToM</t>
  </si>
  <si>
    <t>Start of linear fit &gt;&gt;&gt;&gt;&gt;&gt;&gt;&gt;&gt;&gt;&gt;&gt;&gt;&gt;&gt;&gt;&gt;&gt;&gt;&gt;&gt;</t>
  </si>
  <si>
    <t>IBVS 5802</t>
  </si>
  <si>
    <t>IBVS 5874</t>
  </si>
  <si>
    <t>OEJV 0074</t>
  </si>
  <si>
    <t>CCD+V</t>
  </si>
  <si>
    <t>vis</t>
  </si>
  <si>
    <t>Add cycle</t>
  </si>
  <si>
    <t>Old Cycle</t>
  </si>
  <si>
    <t>IBVS 5959</t>
  </si>
  <si>
    <t>IBVS 6010</t>
  </si>
  <si>
    <t>IBVS 6029</t>
  </si>
  <si>
    <t>IBVS 6050</t>
  </si>
  <si>
    <t>OEJV 0160</t>
  </si>
  <si>
    <t>IBVS 6084</t>
  </si>
  <si>
    <t>JAVSO..41..328</t>
  </si>
  <si>
    <t>IBVS 6118</t>
  </si>
  <si>
    <t>IBVS 6149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</si>
  <si>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</si>
  <si>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</si>
  <si>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</si>
  <si>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</si>
  <si>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</si>
  <si>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</si>
  <si>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</si>
  <si>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</si>
  <si>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</si>
  <si>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IBVS 6157</t>
  </si>
  <si>
    <t>2415069.870 </t>
  </si>
  <si>
    <t> 19.02.1900 08:52 </t>
  </si>
  <si>
    <t> 0.081 </t>
  </si>
  <si>
    <t>P </t>
  </si>
  <si>
    <t> H.Bauernfeind </t>
  </si>
  <si>
    <t> VB 7.72 </t>
  </si>
  <si>
    <t>2415541.718 </t>
  </si>
  <si>
    <t> 06.06.1901 05:13 </t>
  </si>
  <si>
    <t> 0.049 </t>
  </si>
  <si>
    <t>2415791.872 </t>
  </si>
  <si>
    <t> 11.02.1902 08:55 </t>
  </si>
  <si>
    <t> 0.115 </t>
  </si>
  <si>
    <t>2415844.840 </t>
  </si>
  <si>
    <t> 05.04.1902 08:09 </t>
  </si>
  <si>
    <t> 0.145 </t>
  </si>
  <si>
    <t>2415887.738 </t>
  </si>
  <si>
    <t> 18.05.1902 05:42 </t>
  </si>
  <si>
    <t> 0.144 </t>
  </si>
  <si>
    <t>2415941.648 </t>
  </si>
  <si>
    <t> 11.07.1902 03:33 </t>
  </si>
  <si>
    <t> 0.203 </t>
  </si>
  <si>
    <t>2416284.661 </t>
  </si>
  <si>
    <t> 19.06.1903 03:51 </t>
  </si>
  <si>
    <t> 0.030 </t>
  </si>
  <si>
    <t>2416575.786 </t>
  </si>
  <si>
    <t> 05.04.1904 06:51 </t>
  </si>
  <si>
    <t> -0.005 </t>
  </si>
  <si>
    <t>2416693.603 </t>
  </si>
  <si>
    <t> 01.08.1904 02:28 </t>
  </si>
  <si>
    <t> 0.070 </t>
  </si>
  <si>
    <t>2416868.901 </t>
  </si>
  <si>
    <t> 23.01.1905 09:37 </t>
  </si>
  <si>
    <t> 0.124 </t>
  </si>
  <si>
    <t>2416909.890 </t>
  </si>
  <si>
    <t> 05.03.1905 09:21 </t>
  </si>
  <si>
    <t> 0.040 </t>
  </si>
  <si>
    <t>2417081.544 </t>
  </si>
  <si>
    <t> 24.08.1905 01:03 </t>
  </si>
  <si>
    <t> 0.101 </t>
  </si>
  <si>
    <t>2417287.891 </t>
  </si>
  <si>
    <t> 18.03.1906 09:23 </t>
  </si>
  <si>
    <t> 0.171 </t>
  </si>
  <si>
    <t>2417301.881 </t>
  </si>
  <si>
    <t> 01.04.1906 09:08 </t>
  </si>
  <si>
    <t> 0.014 </t>
  </si>
  <si>
    <t>2417619.910 </t>
  </si>
  <si>
    <t> 13.02.1907 09:50 </t>
  </si>
  <si>
    <t> -0.043 </t>
  </si>
  <si>
    <t>2417641.879 </t>
  </si>
  <si>
    <t> 07.03.1907 09:05 </t>
  </si>
  <si>
    <t> 0.020 </t>
  </si>
  <si>
    <t>2417642.876 </t>
  </si>
  <si>
    <t> 08.03.1907 09:01 </t>
  </si>
  <si>
    <t> 0.104 </t>
  </si>
  <si>
    <t>2418200.561 </t>
  </si>
  <si>
    <t> 16.09.1908 01:27 </t>
  </si>
  <si>
    <t> 0.112 </t>
  </si>
  <si>
    <t>2418221.502 </t>
  </si>
  <si>
    <t> 07.10.1908 00:02 </t>
  </si>
  <si>
    <t> 0.060 </t>
  </si>
  <si>
    <t>2418398.696 </t>
  </si>
  <si>
    <t> 02.04.1909 04:42 </t>
  </si>
  <si>
    <t> 0.185 </t>
  </si>
  <si>
    <t>2418438.754 </t>
  </si>
  <si>
    <t> 12.05.1909 06:05 </t>
  </si>
  <si>
    <t> 0.083 </t>
  </si>
  <si>
    <t>2418771.824 </t>
  </si>
  <si>
    <t> 10.04.1910 07:46 </t>
  </si>
  <si>
    <t> 0.007 </t>
  </si>
  <si>
    <t>2418919.494 </t>
  </si>
  <si>
    <t> 04.09.1910 23:51 </t>
  </si>
  <si>
    <t> 0.271 </t>
  </si>
  <si>
    <t>2419504.837 </t>
  </si>
  <si>
    <t> 12.04.1912 08:05 </t>
  </si>
  <si>
    <t> 0.098 </t>
  </si>
  <si>
    <t>2419557.787 </t>
  </si>
  <si>
    <t> 04.06.1912 06:53 </t>
  </si>
  <si>
    <t> 0.110 </t>
  </si>
  <si>
    <t>2419902.757 </t>
  </si>
  <si>
    <t> 15.05.1913 06:10 </t>
  </si>
  <si>
    <t> 0.068 </t>
  </si>
  <si>
    <t>2420246.822 </t>
  </si>
  <si>
    <t> 24.04.1914 07:43 </t>
  </si>
  <si>
    <t> 0.035 </t>
  </si>
  <si>
    <t>2420268.788 </t>
  </si>
  <si>
    <t> 16.05.1914 06:54 </t>
  </si>
  <si>
    <t> 0.095 </t>
  </si>
  <si>
    <t>2420570.913 </t>
  </si>
  <si>
    <t> 14.03.1915 09:54 </t>
  </si>
  <si>
    <t> 0.107 </t>
  </si>
  <si>
    <t>2421171.480 </t>
  </si>
  <si>
    <t> 03.11.1916 23:31 </t>
  </si>
  <si>
    <t>2421721.749 </t>
  </si>
  <si>
    <t> 08.05.1918 05:58 </t>
  </si>
  <si>
    <t> -0.008 </t>
  </si>
  <si>
    <t>2421796.616 </t>
  </si>
  <si>
    <t> 22.07.1918 02:47 </t>
  </si>
  <si>
    <t> 0.015 </t>
  </si>
  <si>
    <t>2422335.970 </t>
  </si>
  <si>
    <t> 12.01.1920 11:16 </t>
  </si>
  <si>
    <t> -0.054 </t>
  </si>
  <si>
    <t>2422840.730 </t>
  </si>
  <si>
    <t> 31.05.1921 05:31 </t>
  </si>
  <si>
    <t> -0.033 </t>
  </si>
  <si>
    <t>2423132.876 </t>
  </si>
  <si>
    <t> 19.03.1922 09:01 </t>
  </si>
  <si>
    <t> 0.039 </t>
  </si>
  <si>
    <t>2423175.763 </t>
  </si>
  <si>
    <t> 01.05.1922 06:18 </t>
  </si>
  <si>
    <t> 0.028 </t>
  </si>
  <si>
    <t>2423176.743 </t>
  </si>
  <si>
    <t> 02.05.1922 05:49 </t>
  </si>
  <si>
    <t>2425038.698 </t>
  </si>
  <si>
    <t> 07.06.1927 04:45 </t>
  </si>
  <si>
    <t>2425687.560 </t>
  </si>
  <si>
    <t> 17.03.1929 01:26 </t>
  </si>
  <si>
    <t> W.Strohmeier </t>
  </si>
  <si>
    <t> VB 5.16 </t>
  </si>
  <si>
    <t>2425728.766 </t>
  </si>
  <si>
    <t> 27.04.1929 06:23 </t>
  </si>
  <si>
    <t> 0.128 </t>
  </si>
  <si>
    <t>2426050.875 </t>
  </si>
  <si>
    <t> 15.03.1930 09:00 </t>
  </si>
  <si>
    <t> 0.044 </t>
  </si>
  <si>
    <t>2426190.458 </t>
  </si>
  <si>
    <t> 01.08.1930 22:59 </t>
  </si>
  <si>
    <t> -0.021 </t>
  </si>
  <si>
    <t>2426231.522 </t>
  </si>
  <si>
    <t> 12.09.1930 00:31 </t>
  </si>
  <si>
    <t> -0.029 </t>
  </si>
  <si>
    <t>2426448.831 </t>
  </si>
  <si>
    <t> 17.04.1931 07:56 </t>
  </si>
  <si>
    <t> 0.050 </t>
  </si>
  <si>
    <t>2426458.802 </t>
  </si>
  <si>
    <t> 27.04.1931 07:14 </t>
  </si>
  <si>
    <t> -0.019 </t>
  </si>
  <si>
    <t>2426459.759 </t>
  </si>
  <si>
    <t> 28.04.1931 06:12 </t>
  </si>
  <si>
    <t> 0.025 </t>
  </si>
  <si>
    <t>2426534.682 </t>
  </si>
  <si>
    <t> 12.07.1931 04:22 </t>
  </si>
  <si>
    <t>2426617.500 </t>
  </si>
  <si>
    <t> 03.10.1931 00:00 </t>
  </si>
  <si>
    <t> -0.136 </t>
  </si>
  <si>
    <t>2426770.906 </t>
  </si>
  <si>
    <t> 04.03.1932 09:44 </t>
  </si>
  <si>
    <t> -0.068 </t>
  </si>
  <si>
    <t>2426780.868 </t>
  </si>
  <si>
    <t> 14.03.1932 08:49 </t>
  </si>
  <si>
    <t> -0.146 </t>
  </si>
  <si>
    <t>2426827.551 </t>
  </si>
  <si>
    <t> 30.04.1932 01:13 </t>
  </si>
  <si>
    <t> -0.013 </t>
  </si>
  <si>
    <t>2426827.572 </t>
  </si>
  <si>
    <t> 30.04.1932 01:43 </t>
  </si>
  <si>
    <t> 0.008 </t>
  </si>
  <si>
    <t>2426856.764 </t>
  </si>
  <si>
    <t> 29.05.1932 06:20 </t>
  </si>
  <si>
    <t> -0.007 </t>
  </si>
  <si>
    <t>2426879.648 </t>
  </si>
  <si>
    <t> 21.06.1932 03:33 </t>
  </si>
  <si>
    <t> 0.059 </t>
  </si>
  <si>
    <t>2426921.569 </t>
  </si>
  <si>
    <t> 02.08.1932 01:39 </t>
  </si>
  <si>
    <t> -0.006 </t>
  </si>
  <si>
    <t>2427136.909 </t>
  </si>
  <si>
    <t> 05.03.1933 09:48 </t>
  </si>
  <si>
    <t> -0.070 </t>
  </si>
  <si>
    <t>2427147.903 </t>
  </si>
  <si>
    <t> 16.03.1933 09:40 </t>
  </si>
  <si>
    <t> -0.028 </t>
  </si>
  <si>
    <t>2427182.603 </t>
  </si>
  <si>
    <t> 20.04.1933 02:28 </t>
  </si>
  <si>
    <t> -0.012 </t>
  </si>
  <si>
    <t>2427183.548 </t>
  </si>
  <si>
    <t> 21.04.1933 01:09 </t>
  </si>
  <si>
    <t>2427513.892 </t>
  </si>
  <si>
    <t> 17.03.1934 09:24 </t>
  </si>
  <si>
    <t> -0.044 </t>
  </si>
  <si>
    <t>2427535.817 </t>
  </si>
  <si>
    <t> 08.04.1934 07:36 </t>
  </si>
  <si>
    <t> -0.024 </t>
  </si>
  <si>
    <t>2427556.750 </t>
  </si>
  <si>
    <t> 29.04.1934 06:00 </t>
  </si>
  <si>
    <t> -0.084 </t>
  </si>
  <si>
    <t>2427630.637 </t>
  </si>
  <si>
    <t> 12.07.1934 03:17 </t>
  </si>
  <si>
    <t> -0.128 </t>
  </si>
  <si>
    <t>2427664.563 </t>
  </si>
  <si>
    <t> 15.08.1934 01:30 </t>
  </si>
  <si>
    <t> 0.027 </t>
  </si>
  <si>
    <t>2427945.622 </t>
  </si>
  <si>
    <t> 23.05.1935 02:55 </t>
  </si>
  <si>
    <t> -0.035 </t>
  </si>
  <si>
    <t>2427945.774 </t>
  </si>
  <si>
    <t> 23.05.1935 06:34 </t>
  </si>
  <si>
    <t> 0.117 </t>
  </si>
  <si>
    <t>2428235.918 </t>
  </si>
  <si>
    <t> 08.03.1936 10:01 </t>
  </si>
  <si>
    <t>2428250.533 </t>
  </si>
  <si>
    <t> 23.03.1936 00:47 </t>
  </si>
  <si>
    <t>2428267.861 </t>
  </si>
  <si>
    <t> 09.04.1936 08:39 </t>
  </si>
  <si>
    <t> 0.011 </t>
  </si>
  <si>
    <t>2428278.841 </t>
  </si>
  <si>
    <t> 20.04.1936 08:11 </t>
  </si>
  <si>
    <t> 0.038 </t>
  </si>
  <si>
    <t>2428310.729 </t>
  </si>
  <si>
    <t> 22.05.1936 05:29 </t>
  </si>
  <si>
    <t>2428310.775 </t>
  </si>
  <si>
    <t> 22.05.1936 06:36 </t>
  </si>
  <si>
    <t>2428364.594 </t>
  </si>
  <si>
    <t> 15.07.1936 02:15 </t>
  </si>
  <si>
    <t>2428430.311 </t>
  </si>
  <si>
    <t> 18.09.1936 19:27 </t>
  </si>
  <si>
    <t>2428668.518 </t>
  </si>
  <si>
    <t> 15.05.1937 00:25 </t>
  </si>
  <si>
    <t> -0.020 </t>
  </si>
  <si>
    <t>2428690.449 </t>
  </si>
  <si>
    <t> 05.06.1937 22:46 </t>
  </si>
  <si>
    <t> 0.006 </t>
  </si>
  <si>
    <t>2428753.401 </t>
  </si>
  <si>
    <t> 07.08.1937 21:37 </t>
  </si>
  <si>
    <t>2429014.473 </t>
  </si>
  <si>
    <t> 25.04.1938 23:21 </t>
  </si>
  <si>
    <t>2429024.474 </t>
  </si>
  <si>
    <t> 05.05.1938 23:22 </t>
  </si>
  <si>
    <t>2429045.499 </t>
  </si>
  <si>
    <t> 26.05.1938 23:58 </t>
  </si>
  <si>
    <t> 0.004 </t>
  </si>
  <si>
    <t>2429162.302 </t>
  </si>
  <si>
    <t> 20.09.1938 19:14 </t>
  </si>
  <si>
    <t> -0.022 </t>
  </si>
  <si>
    <t>2429194.251 </t>
  </si>
  <si>
    <t> 22.10.1938 18:01 </t>
  </si>
  <si>
    <t>2429369.532 </t>
  </si>
  <si>
    <t> 16.04.1939 00:46 </t>
  </si>
  <si>
    <t> 0.018 </t>
  </si>
  <si>
    <t>2429473.589 </t>
  </si>
  <si>
    <t> 29.07.1939 02:08 </t>
  </si>
  <si>
    <t> 0.024 </t>
  </si>
  <si>
    <t>2429473.632 </t>
  </si>
  <si>
    <t> 29.07.1939 03:10 </t>
  </si>
  <si>
    <t> 0.067 </t>
  </si>
  <si>
    <t>2429571.233 </t>
  </si>
  <si>
    <t> 03.11.1939 17:35 </t>
  </si>
  <si>
    <t>2429817.653 </t>
  </si>
  <si>
    <t> 07.07.1940 03:40 </t>
  </si>
  <si>
    <t> -0.011 </t>
  </si>
  <si>
    <t>2430830.746 </t>
  </si>
  <si>
    <t> 16.04.1943 05:54 </t>
  </si>
  <si>
    <t> -0.047 </t>
  </si>
  <si>
    <t>2431111.904 </t>
  </si>
  <si>
    <t> 22.01.1944 09:41 </t>
  </si>
  <si>
    <t> -0.009 </t>
  </si>
  <si>
    <t>2431239.680 </t>
  </si>
  <si>
    <t> 29.05.1944 04:19 </t>
  </si>
  <si>
    <t> -0.016 </t>
  </si>
  <si>
    <t>2431561.817 </t>
  </si>
  <si>
    <t> 16.04.1945 07:36 </t>
  </si>
  <si>
    <t> -0.072 </t>
  </si>
  <si>
    <t>2431917.787 </t>
  </si>
  <si>
    <t> 07.04.1946 06:53 </t>
  </si>
  <si>
    <t> -0.066 </t>
  </si>
  <si>
    <t>2432391.596 </t>
  </si>
  <si>
    <t> 25.07.1947 02:18 </t>
  </si>
  <si>
    <t> 0.036 </t>
  </si>
  <si>
    <t>2433070.620 </t>
  </si>
  <si>
    <t> 03.06.1949 02:52 </t>
  </si>
  <si>
    <t> -0.010 </t>
  </si>
  <si>
    <t>2434191.486 </t>
  </si>
  <si>
    <t> 27.06.1952 23:39 </t>
  </si>
  <si>
    <t>2437820.458 </t>
  </si>
  <si>
    <t> 04.06.1962 22:59 </t>
  </si>
  <si>
    <t> -0.014 </t>
  </si>
  <si>
    <t>2438227.414 </t>
  </si>
  <si>
    <t> 16.07.1963 21:56 </t>
  </si>
  <si>
    <t> -0.135 </t>
  </si>
  <si>
    <t> T.Berthold </t>
  </si>
  <si>
    <t> MHAR 20.5 </t>
  </si>
  <si>
    <t>2438636.334 </t>
  </si>
  <si>
    <t> 28.08.1964 20:00 </t>
  </si>
  <si>
    <t> -0.117 </t>
  </si>
  <si>
    <t>2438831.618 </t>
  </si>
  <si>
    <t> 12.03.1965 02:49 </t>
  </si>
  <si>
    <t> -0.157 </t>
  </si>
  <si>
    <t>2439388.370 </t>
  </si>
  <si>
    <t> 19.09.1966 20:52 </t>
  </si>
  <si>
    <t> -0.170 </t>
  </si>
  <si>
    <t>2439701.402 </t>
  </si>
  <si>
    <t> 29.07.1967 21:38 </t>
  </si>
  <si>
    <t> -0.204 </t>
  </si>
  <si>
    <t>2439712.376 </t>
  </si>
  <si>
    <t> 09.08.1967 21:01 </t>
  </si>
  <si>
    <t> -0.183 </t>
  </si>
  <si>
    <t>2441434.429 </t>
  </si>
  <si>
    <t> 26.04.1972 22:17 </t>
  </si>
  <si>
    <t> -0.449 </t>
  </si>
  <si>
    <t>V </t>
  </si>
  <si>
    <t> R.Diethelm </t>
  </si>
  <si>
    <t> BBS 3 </t>
  </si>
  <si>
    <t>2441471.394 </t>
  </si>
  <si>
    <t> 02.06.1972 21:27 </t>
  </si>
  <si>
    <t>2441555.342 </t>
  </si>
  <si>
    <t> 25.08.1972 20:12 </t>
  </si>
  <si>
    <t> -0.017 </t>
  </si>
  <si>
    <t> BBS 5 </t>
  </si>
  <si>
    <t>2441685.663 </t>
  </si>
  <si>
    <t> 03.01.1973 03:54 </t>
  </si>
  <si>
    <t> -0.216 </t>
  </si>
  <si>
    <t>2441751.579 </t>
  </si>
  <si>
    <t> 10.03.1973 01:53 </t>
  </si>
  <si>
    <t> BBS 8 </t>
  </si>
  <si>
    <t>2442805.596 </t>
  </si>
  <si>
    <t> 28.01.1976 02:18 </t>
  </si>
  <si>
    <t> -0.201 </t>
  </si>
  <si>
    <t>2443956.532 </t>
  </si>
  <si>
    <t> 24.03.1979 00:46 </t>
  </si>
  <si>
    <t> -0.217 </t>
  </si>
  <si>
    <t>2444344.490 </t>
  </si>
  <si>
    <t> 14.04.1980 23:45 </t>
  </si>
  <si>
    <t> -0.168 </t>
  </si>
  <si>
    <t>2444635.598 </t>
  </si>
  <si>
    <t> 31.01.1981 02:21 </t>
  </si>
  <si>
    <t> -0.221 </t>
  </si>
  <si>
    <t>2444869.270 </t>
  </si>
  <si>
    <t> 21.09.1981 18:28 </t>
  </si>
  <si>
    <t> -0.208 </t>
  </si>
  <si>
    <t> T.Brelstaff </t>
  </si>
  <si>
    <t> VSSC 59.18 </t>
  </si>
  <si>
    <t>2445077.411 </t>
  </si>
  <si>
    <t> 17.04.1982 21:51 </t>
  </si>
  <si>
    <t> -0.169 </t>
  </si>
  <si>
    <t> VSSC 60.21 </t>
  </si>
  <si>
    <t>2445903.3733 </t>
  </si>
  <si>
    <t> 21.07.1984 20:57 </t>
  </si>
  <si>
    <t> -0.2263 </t>
  </si>
  <si>
    <t>E </t>
  </si>
  <si>
    <t>?</t>
  </si>
  <si>
    <t> Gröbel&amp;Lichtschlag </t>
  </si>
  <si>
    <t>IBVS 3852 </t>
  </si>
  <si>
    <t>2445933.475 </t>
  </si>
  <si>
    <t> 20.08.1984 23:24 </t>
  </si>
  <si>
    <t> -0.245 </t>
  </si>
  <si>
    <t> VSSC 61.18 </t>
  </si>
  <si>
    <t>2445934.412 </t>
  </si>
  <si>
    <t> 21.08.1984 21:53 </t>
  </si>
  <si>
    <t> -0.220 </t>
  </si>
  <si>
    <t>2446216.4380 </t>
  </si>
  <si>
    <t> 30.05.1985 22:30 </t>
  </si>
  <si>
    <t> -0.2277 </t>
  </si>
  <si>
    <t>o</t>
  </si>
  <si>
    <t> R.Gröbel </t>
  </si>
  <si>
    <t> BAVR 40.8 </t>
  </si>
  <si>
    <t>2446623.472 </t>
  </si>
  <si>
    <t> 11.07.1986 23:19 </t>
  </si>
  <si>
    <t> -0.271 </t>
  </si>
  <si>
    <t> P.Kucera </t>
  </si>
  <si>
    <t> BRNO 28 </t>
  </si>
  <si>
    <t>2447239.5894 </t>
  </si>
  <si>
    <t> 19.03.1988 02:08 </t>
  </si>
  <si>
    <t> -0.2455 </t>
  </si>
  <si>
    <t>B;V</t>
  </si>
  <si>
    <t> F.Agerer </t>
  </si>
  <si>
    <t>BAVM 50 </t>
  </si>
  <si>
    <t>2447239.5911 </t>
  </si>
  <si>
    <t> 19.03.1988 02:11 </t>
  </si>
  <si>
    <t> -0.2438 </t>
  </si>
  <si>
    <t>IBVS 3355 </t>
  </si>
  <si>
    <t>2447669.467 </t>
  </si>
  <si>
    <t> 22.05.1989 23:12 </t>
  </si>
  <si>
    <t> -0.263 </t>
  </si>
  <si>
    <t>2447670.3977 </t>
  </si>
  <si>
    <t> 23.05.1989 21:32 </t>
  </si>
  <si>
    <t> -0.2453 </t>
  </si>
  <si>
    <t>2448014.4868 </t>
  </si>
  <si>
    <t> 02.05.1990 23:40 </t>
  </si>
  <si>
    <t> -0.2550 </t>
  </si>
  <si>
    <t>BAVM 56 </t>
  </si>
  <si>
    <t>2448097.510 </t>
  </si>
  <si>
    <t> 25.07.1990 00:14 </t>
  </si>
  <si>
    <t> -0.290 </t>
  </si>
  <si>
    <t> A.Dedoch </t>
  </si>
  <si>
    <t> BRNO 31 </t>
  </si>
  <si>
    <t>2448496.409 </t>
  </si>
  <si>
    <t> 27.08.1991 21:48 </t>
  </si>
  <si>
    <t> -0.254 </t>
  </si>
  <si>
    <t>G</t>
  </si>
  <si>
    <t>BAVM 60 </t>
  </si>
  <si>
    <t>2448496.418 </t>
  </si>
  <si>
    <t> 27.08.1991 22:01 </t>
  </si>
  <si>
    <t>2448894.347 </t>
  </si>
  <si>
    <t> 28.09.1992 20:19 </t>
  </si>
  <si>
    <t> -0.266 </t>
  </si>
  <si>
    <t> R.Baule </t>
  </si>
  <si>
    <t>BAVM 62 </t>
  </si>
  <si>
    <t>2449092.398 </t>
  </si>
  <si>
    <t> 14.04.1993 21:33 </t>
  </si>
  <si>
    <t> -0.277 </t>
  </si>
  <si>
    <t>2449092.407 </t>
  </si>
  <si>
    <t> 14.04.1993 21:46 </t>
  </si>
  <si>
    <t> -0.268 </t>
  </si>
  <si>
    <t>2449541.450 </t>
  </si>
  <si>
    <t> 07.07.1994 22:48 </t>
  </si>
  <si>
    <t> -0.287 </t>
  </si>
  <si>
    <t> J.Jirout </t>
  </si>
  <si>
    <t>2449541.454 </t>
  </si>
  <si>
    <t> 07.07.1994 22:53 </t>
  </si>
  <si>
    <t> -0.283 </t>
  </si>
  <si>
    <t> P.Skalak </t>
  </si>
  <si>
    <t>2449865.4746 </t>
  </si>
  <si>
    <t> 27.05.1995 23:23 </t>
  </si>
  <si>
    <t> -0.2816 </t>
  </si>
  <si>
    <t> BBS 109 </t>
  </si>
  <si>
    <t>2449897.4054 </t>
  </si>
  <si>
    <t> 28.06.1995 21:43 </t>
  </si>
  <si>
    <t> -0.2963 </t>
  </si>
  <si>
    <t> P.Sobotka </t>
  </si>
  <si>
    <t> BRNO 32 </t>
  </si>
  <si>
    <t>2449897.4152 </t>
  </si>
  <si>
    <t> 28.06.1995 21:57 </t>
  </si>
  <si>
    <t> -0.2865 </t>
  </si>
  <si>
    <t> L.Brat </t>
  </si>
  <si>
    <t>2449928.3986 </t>
  </si>
  <si>
    <t> 29.07.1995 21:33 </t>
  </si>
  <si>
    <t> -0.3359 </t>
  </si>
  <si>
    <t> R.Polloczek </t>
  </si>
  <si>
    <t>2449928.4014 </t>
  </si>
  <si>
    <t> 29.07.1995 21:38 </t>
  </si>
  <si>
    <t> -0.3331 </t>
  </si>
  <si>
    <t> I.Polloczkova </t>
  </si>
  <si>
    <t>2450284.4144 </t>
  </si>
  <si>
    <t> 19.07.1996 21:56 </t>
  </si>
  <si>
    <t> -0.2844 </t>
  </si>
  <si>
    <t>2450315.4357 </t>
  </si>
  <si>
    <t> 19.08.1996 22:27 </t>
  </si>
  <si>
    <t> -0.2959 </t>
  </si>
  <si>
    <t>2451036.489 </t>
  </si>
  <si>
    <t> 10.08.1998 23:44 </t>
  </si>
  <si>
    <t> -0.299 </t>
  </si>
  <si>
    <t> M.Schabacher </t>
  </si>
  <si>
    <t>BAVM 122 </t>
  </si>
  <si>
    <t>2451079.3819 </t>
  </si>
  <si>
    <t> 22.09.1998 21:09 </t>
  </si>
  <si>
    <t> -0.3039 </t>
  </si>
  <si>
    <t>2451080.2943 </t>
  </si>
  <si>
    <t> 23.09.1998 19:03 </t>
  </si>
  <si>
    <t> -0.3042 </t>
  </si>
  <si>
    <t>2451245.506 </t>
  </si>
  <si>
    <t> 08.03.1999 00:08 </t>
  </si>
  <si>
    <t> -0.296 </t>
  </si>
  <si>
    <t> D.Husar </t>
  </si>
  <si>
    <t>BAVM 128 </t>
  </si>
  <si>
    <t>2451295.7100 </t>
  </si>
  <si>
    <t> 27.04.1999 05:02 </t>
  </si>
  <si>
    <t> -0.2926 </t>
  </si>
  <si>
    <t>IBVS 5027 </t>
  </si>
  <si>
    <t>2451305.717 </t>
  </si>
  <si>
    <t> 07.05.1999 05:12 </t>
  </si>
  <si>
    <t> -0.326 </t>
  </si>
  <si>
    <t>2451610.5820 </t>
  </si>
  <si>
    <t> 07.03.2000 01:58 </t>
  </si>
  <si>
    <t> -0.3121 </t>
  </si>
  <si>
    <t> M.Haltuf </t>
  </si>
  <si>
    <t>2451663.53150 </t>
  </si>
  <si>
    <t> 29.04.2000 00:45 </t>
  </si>
  <si>
    <t> -0.30084 </t>
  </si>
  <si>
    <t>C </t>
  </si>
  <si>
    <t> P.Hájek </t>
  </si>
  <si>
    <t>OEJV 0074 </t>
  </si>
  <si>
    <t>2451811.422 </t>
  </si>
  <si>
    <t> 23.09.2000 22:07 </t>
  </si>
  <si>
    <t> -0.272 </t>
  </si>
  <si>
    <t> H.Achterberg </t>
  </si>
  <si>
    <t>BAVM 152 </t>
  </si>
  <si>
    <t>2452040.4882 </t>
  </si>
  <si>
    <t> 10.05.2001 23:43 </t>
  </si>
  <si>
    <t> -0.3012 </t>
  </si>
  <si>
    <t>2452188.3700 </t>
  </si>
  <si>
    <t> 05.10.2001 20:52 </t>
  </si>
  <si>
    <t> -0.2815 </t>
  </si>
  <si>
    <t>2452877.448 </t>
  </si>
  <si>
    <t> 25.08.2003 22:45 </t>
  </si>
  <si>
    <t> -0.314 </t>
  </si>
  <si>
    <t> P.Lutcha </t>
  </si>
  <si>
    <t>2453515.4313 </t>
  </si>
  <si>
    <t> 24.05.2005 22:21 </t>
  </si>
  <si>
    <t> -0.3282 </t>
  </si>
  <si>
    <t>-I</t>
  </si>
  <si>
    <t> P.Frank </t>
  </si>
  <si>
    <t>BAVM 173 </t>
  </si>
  <si>
    <t>2453631.3622 </t>
  </si>
  <si>
    <t> 17.09.2005 20:41 </t>
  </si>
  <si>
    <t>30616</t>
  </si>
  <si>
    <t> -0.3139 </t>
  </si>
  <si>
    <t> C.&amp; M.Rätz </t>
  </si>
  <si>
    <t>BAVM 178 </t>
  </si>
  <si>
    <t>2453860.4467 </t>
  </si>
  <si>
    <t> 04.05.2006 22:43 </t>
  </si>
  <si>
    <t>30867</t>
  </si>
  <si>
    <t> -0.3243 </t>
  </si>
  <si>
    <t>2453860.4621 </t>
  </si>
  <si>
    <t> 04.05.2006 23:05 </t>
  </si>
  <si>
    <t> -0.3089 </t>
  </si>
  <si>
    <t>2454205.4528 </t>
  </si>
  <si>
    <t> 14.04.2007 22:52 </t>
  </si>
  <si>
    <t>31245</t>
  </si>
  <si>
    <t> -0.3298 </t>
  </si>
  <si>
    <t>BAVM 186 </t>
  </si>
  <si>
    <t>2454591.5342 </t>
  </si>
  <si>
    <t> 05.05.2008 00:49 </t>
  </si>
  <si>
    <t>31668</t>
  </si>
  <si>
    <t> -0.3328 </t>
  </si>
  <si>
    <t> U.Schmidt </t>
  </si>
  <si>
    <t>BAVM 201 </t>
  </si>
  <si>
    <t>2455285.2009 </t>
  </si>
  <si>
    <t> 29.03.2010 16:49 </t>
  </si>
  <si>
    <t>32428</t>
  </si>
  <si>
    <t> -0.3401 </t>
  </si>
  <si>
    <t>Rc</t>
  </si>
  <si>
    <t> K.Shiokawa </t>
  </si>
  <si>
    <t>VSB 51 </t>
  </si>
  <si>
    <t>2455314.4030 </t>
  </si>
  <si>
    <t> 27.04.2010 21:40 </t>
  </si>
  <si>
    <t>32460</t>
  </si>
  <si>
    <t> -0.3453 </t>
  </si>
  <si>
    <t>BAVM 214 </t>
  </si>
  <si>
    <t>2455669.4507 </t>
  </si>
  <si>
    <t> 17.04.2011 22:49 </t>
  </si>
  <si>
    <t>32849</t>
  </si>
  <si>
    <t> -0.3492 </t>
  </si>
  <si>
    <t>BAVM 220 </t>
  </si>
  <si>
    <t>2455701.39718 </t>
  </si>
  <si>
    <t> 19.05.2011 21:31 </t>
  </si>
  <si>
    <t>32884</t>
  </si>
  <si>
    <t> -0.34826 </t>
  </si>
  <si>
    <t> L.Šmelcer </t>
  </si>
  <si>
    <t>OEJV 0160 </t>
  </si>
  <si>
    <t>2455946.0039 </t>
  </si>
  <si>
    <t> 19.01.2012 12:05 </t>
  </si>
  <si>
    <t>33152</t>
  </si>
  <si>
    <t> -0.3529 </t>
  </si>
  <si>
    <t> R.Nelson </t>
  </si>
  <si>
    <t>IBVS 6050 </t>
  </si>
  <si>
    <t>2456041.8460 </t>
  </si>
  <si>
    <t> 24.04.2012 08:18 </t>
  </si>
  <si>
    <t>33257</t>
  </si>
  <si>
    <t> -0.3474 </t>
  </si>
  <si>
    <t>IBVS 6029 </t>
  </si>
  <si>
    <t>2456437.0512 </t>
  </si>
  <si>
    <t> 24.05.2013 13:13 </t>
  </si>
  <si>
    <t>33690</t>
  </si>
  <si>
    <t> -0.3538 </t>
  </si>
  <si>
    <t>VSB 56 </t>
  </si>
  <si>
    <t>2456440.7002 </t>
  </si>
  <si>
    <t> 28.05.2013 04:48 </t>
  </si>
  <si>
    <t>33694</t>
  </si>
  <si>
    <t> -0.3557 </t>
  </si>
  <si>
    <t> K.Menzies </t>
  </si>
  <si>
    <t> JAAVSO 41;328 </t>
  </si>
  <si>
    <t>2456485.4293 </t>
  </si>
  <si>
    <t> 11.07.2013 22:18 </t>
  </si>
  <si>
    <t>33743</t>
  </si>
  <si>
    <t> -0.3503 </t>
  </si>
  <si>
    <t>BAVM 232 </t>
  </si>
  <si>
    <t>2456495.453 </t>
  </si>
  <si>
    <t> 21.07.2013 22:52 </t>
  </si>
  <si>
    <t>33754</t>
  </si>
  <si>
    <t> -0.367 </t>
  </si>
  <si>
    <t>BAVM 234 </t>
  </si>
  <si>
    <t>2456495.4702 </t>
  </si>
  <si>
    <t> 21.07.2013 23:17 </t>
  </si>
  <si>
    <t> -0.3495 </t>
  </si>
  <si>
    <t> H.Jungbluth </t>
  </si>
  <si>
    <t>2456798.4857 </t>
  </si>
  <si>
    <t> 20.05.2014 23:39 </t>
  </si>
  <si>
    <t>34086</t>
  </si>
  <si>
    <t> -0.3600 </t>
  </si>
  <si>
    <t>BAVM 238 </t>
  </si>
  <si>
    <t>2457154.4493 </t>
  </si>
  <si>
    <t> 11.05.2015 22:46 </t>
  </si>
  <si>
    <t>34476</t>
  </si>
  <si>
    <t> -0.3607 </t>
  </si>
  <si>
    <t>BAVM 241 (=IBVS 6157) </t>
  </si>
  <si>
    <t>2457206.4938 </t>
  </si>
  <si>
    <t> 02.07.2015 23:51 </t>
  </si>
  <si>
    <t>34533</t>
  </si>
  <si>
    <t> -0.3418 </t>
  </si>
  <si>
    <t>JBAV, 60</t>
  </si>
  <si>
    <t>JBAV, 76</t>
  </si>
  <si>
    <t>JAAVSO, 51, 250</t>
  </si>
  <si>
    <t>V0450 Her / GSC 02585-01816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</si>
</sst>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_);\(&quot;$&quot;#,##0\)"/>
    <numFmt numFmtId="165" formatCode="0.000"/>
    <numFmt numFmtId="166" formatCode="0.0000"/>
    <numFmt numFmtId="167" formatCode="0.00000"/>
  </numFmts>
  <fonts count="35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8"/>
      <name val="Arial"/>
      <family val="2"/>
    </font>
    <font>
      <sz val="10"/>
      <color indexed="16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49">
    <xf numFmtId="0" fontId="0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20" borderId="1" applyNumberFormat="0" applyAlignment="0" applyProtection="0"/>
    <xf numFmtId="0" fontId="21" fillId="21" borderId="2" applyNumberFormat="0" applyAlignment="0" applyProtection="0"/>
    <xf numFmtId="3" fontId="3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23" fillId="0" borderId="0" applyNumberFormat="0" applyFill="0" applyBorder="0" applyAlignment="0" applyProtection="0"/>
    <xf numFmtId="2" fontId="33" fillId="0" borderId="0" applyFont="0" applyFill="0" applyBorder="0" applyAlignment="0" applyProtection="0"/>
    <xf numFmtId="0" fontId="24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26" fillId="7" borderId="1" applyNumberFormat="0" applyAlignment="0" applyProtection="0"/>
    <xf numFmtId="0" fontId="27" fillId="0" borderId="4" applyNumberFormat="0" applyFill="0" applyAlignment="0" applyProtection="0"/>
    <xf numFmtId="0" fontId="28" fillId="22" borderId="0" applyNumberFormat="0" applyBorder="0" applyAlignment="0" applyProtection="0"/>
    <xf numFmtId="0" fontId="6" fillId="0" borderId="0"/>
    <xf numFmtId="0" fontId="22" fillId="0" borderId="0"/>
    <xf numFmtId="0" fontId="22" fillId="23" borderId="5" applyNumberFormat="0" applyFont="0" applyAlignment="0" applyProtection="0"/>
    <xf numFmtId="0" fontId="29" fillId="20" borderId="6" applyNumberFormat="0" applyAlignment="0" applyProtection="0"/>
    <xf numFmtId="0" fontId="30" fillId="0" borderId="0" applyNumberFormat="0" applyFill="0" applyBorder="0" applyAlignment="0" applyProtection="0"/>
    <xf numFmtId="0" fontId="33" fillId="0" borderId="7" applyNumberFormat="0" applyFont="0" applyFill="0" applyAlignment="0" applyProtection="0"/>
    <xf numFmtId="0" fontId="31" fillId="0" borderId="0" applyNumberFormat="0" applyFill="0" applyBorder="0" applyAlignment="0" applyProtection="0"/>
  </cellStyleXfs>
  <cellXfs count="76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center"/>
    </xf>
    <xf numFmtId="0" fontId="7" fillId="0" borderId="0" xfId="0" applyFont="1" applyAlignment="1"/>
    <xf numFmtId="0" fontId="8" fillId="0" borderId="0" xfId="0" applyFont="1" applyAlignment="1">
      <alignment horizontal="left"/>
    </xf>
    <xf numFmtId="0" fontId="0" fillId="0" borderId="0" xfId="0">
      <alignment vertical="top"/>
    </xf>
    <xf numFmtId="0" fontId="10" fillId="0" borderId="0" xfId="0" applyFont="1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>
      <alignment vertical="top"/>
    </xf>
    <xf numFmtId="0" fontId="7" fillId="0" borderId="0" xfId="0" applyFont="1">
      <alignment vertical="top"/>
    </xf>
    <xf numFmtId="0" fontId="11" fillId="0" borderId="0" xfId="0" applyFont="1" applyAlignment="1">
      <alignment horizontal="left"/>
    </xf>
    <xf numFmtId="0" fontId="8" fillId="0" borderId="0" xfId="0" applyFont="1" applyAlignment="1"/>
    <xf numFmtId="0" fontId="8" fillId="0" borderId="0" xfId="0" applyFont="1" applyAlignment="1">
      <alignment horizontal="center"/>
    </xf>
    <xf numFmtId="0" fontId="8" fillId="0" borderId="0" xfId="0" applyFont="1" applyAlignment="1">
      <alignment vertical="center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12" fillId="0" borderId="0" xfId="0" applyFont="1">
      <alignment vertical="top"/>
    </xf>
    <xf numFmtId="0" fontId="0" fillId="0" borderId="0" xfId="0" applyAlignment="1">
      <alignment horizontal="left"/>
    </xf>
    <xf numFmtId="0" fontId="5" fillId="0" borderId="0" xfId="0" applyFont="1" applyAlignment="1">
      <alignment horizontal="left"/>
    </xf>
    <xf numFmtId="0" fontId="11" fillId="0" borderId="0" xfId="0" applyFont="1" applyAlignment="1">
      <alignment horizontal="left" vertical="top"/>
    </xf>
    <xf numFmtId="0" fontId="9" fillId="0" borderId="0" xfId="0" applyFont="1" applyAlignment="1">
      <alignment horizontal="left" vertical="top"/>
    </xf>
    <xf numFmtId="0" fontId="7" fillId="0" borderId="0" xfId="0" applyFont="1" applyAlignment="1">
      <alignment horizontal="left"/>
    </xf>
    <xf numFmtId="0" fontId="8" fillId="0" borderId="0" xfId="0" applyFont="1" applyAlignment="1">
      <alignment wrapText="1"/>
    </xf>
    <xf numFmtId="0" fontId="8" fillId="0" borderId="0" xfId="0" applyFont="1" applyAlignment="1">
      <alignment horizontal="center" wrapText="1"/>
    </xf>
    <xf numFmtId="0" fontId="8" fillId="0" borderId="0" xfId="0" applyFont="1" applyAlignment="1">
      <alignment horizontal="left" wrapText="1"/>
    </xf>
    <xf numFmtId="0" fontId="13" fillId="0" borderId="0" xfId="0" applyFont="1" applyAlignment="1">
      <alignment horizontal="left"/>
    </xf>
    <xf numFmtId="0" fontId="0" fillId="0" borderId="11" xfId="0" applyBorder="1" applyAlignment="1">
      <alignment horizontal="center"/>
    </xf>
    <xf numFmtId="0" fontId="0" fillId="0" borderId="12" xfId="0" applyBorder="1">
      <alignment vertical="top"/>
    </xf>
    <xf numFmtId="0" fontId="0" fillId="0" borderId="13" xfId="0" applyBorder="1" applyAlignment="1">
      <alignment horizontal="center"/>
    </xf>
    <xf numFmtId="0" fontId="0" fillId="0" borderId="14" xfId="0" applyBorder="1">
      <alignment vertical="top"/>
    </xf>
    <xf numFmtId="0" fontId="14" fillId="0" borderId="0" xfId="38" applyAlignment="1" applyProtection="1">
      <alignment horizontal="left"/>
    </xf>
    <xf numFmtId="0" fontId="0" fillId="0" borderId="15" xfId="0" applyBorder="1" applyAlignment="1">
      <alignment horizontal="center"/>
    </xf>
    <xf numFmtId="0" fontId="0" fillId="0" borderId="16" xfId="0" applyBorder="1">
      <alignment vertical="top"/>
    </xf>
    <xf numFmtId="0" fontId="0" fillId="0" borderId="0" xfId="0" quotePrefix="1">
      <alignment vertical="top"/>
    </xf>
    <xf numFmtId="0" fontId="15" fillId="24" borderId="17" xfId="0" applyFont="1" applyFill="1" applyBorder="1" applyAlignment="1">
      <alignment horizontal="left" vertical="top" wrapText="1" indent="1"/>
    </xf>
    <xf numFmtId="0" fontId="15" fillId="24" borderId="17" xfId="0" applyFont="1" applyFill="1" applyBorder="1" applyAlignment="1">
      <alignment horizontal="center" vertical="top" wrapText="1"/>
    </xf>
    <xf numFmtId="0" fontId="15" fillId="24" borderId="17" xfId="0" applyFont="1" applyFill="1" applyBorder="1" applyAlignment="1">
      <alignment horizontal="right" vertical="top" wrapText="1"/>
    </xf>
    <xf numFmtId="0" fontId="14" fillId="24" borderId="17" xfId="38" applyFill="1" applyBorder="1" applyAlignment="1" applyProtection="1">
      <alignment horizontal="right" vertical="top" wrapText="1"/>
    </xf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32" fillId="0" borderId="0" xfId="43" applyFont="1" applyAlignment="1">
      <alignment horizontal="left"/>
    </xf>
    <xf numFmtId="0" fontId="32" fillId="0" borderId="0" xfId="43" applyFont="1" applyAlignment="1">
      <alignment horizontal="left" wrapText="1"/>
    </xf>
    <xf numFmtId="0" fontId="34" fillId="0" borderId="0" xfId="0" applyFont="1" applyAlignment="1">
      <alignment vertical="center" wrapText="1"/>
    </xf>
    <xf numFmtId="0" fontId="34" fillId="0" borderId="0" xfId="0" applyFont="1" applyAlignment="1">
      <alignment horizontal="center" vertical="center" wrapText="1"/>
    </xf>
    <xf numFmtId="0" fontId="34" fillId="0" borderId="0" xfId="0" applyFont="1" applyAlignment="1" applyProtection="1">
      <protection locked="0"/>
    </xf>
    <xf numFmtId="0" fontId="34" fillId="0" borderId="0" xfId="0" applyFont="1" applyAlignment="1" applyProtection="1">
      <alignment horizontal="center"/>
      <protection locked="0"/>
    </xf>
    <xf numFmtId="0" fontId="34" fillId="0" borderId="0" xfId="0" applyFont="1" applyAlignment="1">
      <alignment horizontal="left" vertical="center" wrapText="1"/>
    </xf>
    <xf numFmtId="0" fontId="6" fillId="0" borderId="0" xfId="0" applyFont="1" applyAlignment="1"/>
    <xf numFmtId="0" fontId="6" fillId="0" borderId="0" xfId="0" applyFont="1" applyAlignment="1">
      <alignment horizontal="left"/>
    </xf>
    <xf numFmtId="0" fontId="4" fillId="0" borderId="0" xfId="0" applyFont="1" applyAlignment="1"/>
    <xf numFmtId="0" fontId="6" fillId="0" borderId="9" xfId="0" applyFont="1" applyBorder="1" applyAlignment="1">
      <alignment horizontal="left"/>
    </xf>
    <xf numFmtId="0" fontId="6" fillId="0" borderId="10" xfId="0" applyFont="1" applyBorder="1" applyAlignment="1">
      <alignment horizontal="left"/>
    </xf>
    <xf numFmtId="0" fontId="6" fillId="0" borderId="0" xfId="0" applyFont="1">
      <alignment vertical="top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6" fillId="0" borderId="8" xfId="0" applyFont="1" applyBorder="1" applyAlignment="1">
      <alignment horizontal="left"/>
    </xf>
    <xf numFmtId="0" fontId="6" fillId="0" borderId="0" xfId="0" applyFont="1" applyAlignment="1">
      <alignment horizontal="right" vertical="top"/>
    </xf>
    <xf numFmtId="0" fontId="6" fillId="0" borderId="9" xfId="0" applyFont="1" applyBorder="1" applyAlignment="1">
      <alignment horizontal="left" vertical="top"/>
    </xf>
    <xf numFmtId="0" fontId="6" fillId="0" borderId="10" xfId="0" applyFont="1" applyBorder="1" applyAlignment="1">
      <alignment horizontal="left" vertical="top"/>
    </xf>
    <xf numFmtId="22" fontId="7" fillId="0" borderId="0" xfId="0" applyNumberFormat="1" applyFont="1">
      <alignment vertical="top"/>
    </xf>
    <xf numFmtId="0" fontId="4" fillId="0" borderId="8" xfId="0" applyFont="1" applyBorder="1" applyAlignment="1">
      <alignment horizontal="center"/>
    </xf>
    <xf numFmtId="0" fontId="4" fillId="0" borderId="8" xfId="0" applyFont="1" applyBorder="1" applyAlignment="1">
      <alignment horizontal="left"/>
    </xf>
    <xf numFmtId="0" fontId="5" fillId="0" borderId="8" xfId="0" applyFont="1" applyBorder="1" applyAlignment="1">
      <alignment horizontal="center"/>
    </xf>
    <xf numFmtId="14" fontId="6" fillId="0" borderId="0" xfId="0" applyNumberFormat="1" applyFont="1" applyAlignment="1"/>
    <xf numFmtId="165" fontId="6" fillId="0" borderId="0" xfId="0" applyNumberFormat="1" applyFont="1" applyAlignment="1">
      <alignment horizontal="left"/>
    </xf>
    <xf numFmtId="0" fontId="6" fillId="0" borderId="0" xfId="0" applyFont="1" applyAlignment="1">
      <alignment horizontal="center"/>
    </xf>
    <xf numFmtId="166" fontId="6" fillId="0" borderId="0" xfId="0" applyNumberFormat="1" applyFont="1" applyAlignment="1">
      <alignment horizontal="left"/>
    </xf>
    <xf numFmtId="0" fontId="8" fillId="0" borderId="0" xfId="42" applyFont="1" applyAlignment="1">
      <alignment wrapText="1"/>
    </xf>
    <xf numFmtId="0" fontId="8" fillId="0" borderId="0" xfId="42" applyFont="1" applyAlignment="1">
      <alignment horizontal="center" wrapText="1"/>
    </xf>
    <xf numFmtId="0" fontId="8" fillId="0" borderId="0" xfId="42" applyFont="1" applyAlignment="1">
      <alignment horizontal="left" wrapText="1"/>
    </xf>
    <xf numFmtId="167" fontId="34" fillId="0" borderId="0" xfId="0" applyNumberFormat="1" applyFont="1" applyAlignment="1">
      <alignment horizontal="left" vertical="center" wrapText="1"/>
    </xf>
    <xf numFmtId="167" fontId="34" fillId="0" borderId="0" xfId="0" applyNumberFormat="1" applyFont="1" applyAlignment="1" applyProtection="1">
      <alignment horizontal="left" vertical="center" wrapText="1"/>
      <protection locked="0"/>
    </xf>
    <xf numFmtId="0" fontId="32" fillId="0" borderId="0" xfId="43" applyFont="1" applyAlignment="1">
      <alignment horizontal="center" wrapText="1"/>
    </xf>
    <xf numFmtId="0" fontId="6" fillId="0" borderId="0" xfId="0" applyFont="1" applyAlignment="1">
      <alignment horizontal="right"/>
    </xf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 xr:uid="{00000000-0005-0000-0000-00002A000000}"/>
    <cellStyle name="Normal_A_1" xfId="43" xr:uid="{00000000-0005-0000-0000-00002B000000}"/>
    <cellStyle name="Note" xfId="44" builtinId="10" customBuiltin="1"/>
    <cellStyle name="Output" xfId="45" builtinId="21" customBuiltin="1"/>
    <cellStyle name="Title" xfId="46" builtinId="15" customBuiltin="1"/>
    <cellStyle name="Total" xfId="47" builtinId="25" customBuiltin="1"/>
    <cellStyle name="Warning Text" xfId="48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V0450 Her -- O-C Diagr.</a:t>
            </a:r>
          </a:p>
        </c:rich>
      </c:tx>
      <c:layout>
        <c:manualLayout>
          <c:xMode val="edge"/>
          <c:yMode val="edge"/>
          <c:x val="0.397323295692179"/>
          <c:y val="3.52563772665671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6574654956085323E-2"/>
          <c:y val="0.13461580596393594"/>
          <c:w val="0.87202007528230863"/>
          <c:h val="0.63782250921007744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Active!$H$21:$H$996</c:f>
              <c:numCache>
                <c:formatCode>General</c:formatCode>
                <c:ptCount val="976"/>
                <c:pt idx="73">
                  <c:v>2.5579499997547828E-2</c:v>
                </c:pt>
                <c:pt idx="75">
                  <c:v>3.0206799998268252E-2</c:v>
                </c:pt>
                <c:pt idx="76">
                  <c:v>1.6570499999943422E-2</c:v>
                </c:pt>
                <c:pt idx="77">
                  <c:v>4.3958099999144906E-2</c:v>
                </c:pt>
                <c:pt idx="78">
                  <c:v>-1.3161400001990842E-2</c:v>
                </c:pt>
                <c:pt idx="79">
                  <c:v>3.2838600000104634E-2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AAB-471D-8E87-8E135F8A12E0}"/>
            </c:ext>
          </c:extLst>
        </c:ser>
        <c:ser>
          <c:idx val="1"/>
          <c:order val="1"/>
          <c:tx>
            <c:strRef>
              <c:f>Active!$I$20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Active!$I$21:$I$996</c:f>
              <c:numCache>
                <c:formatCode>General</c:formatCode>
                <c:ptCount val="976"/>
                <c:pt idx="0">
                  <c:v>-7.6487500004077447E-2</c:v>
                </c:pt>
                <c:pt idx="1">
                  <c:v>-0.10353840000243508</c:v>
                </c:pt>
                <c:pt idx="2">
                  <c:v>-3.4188200002972735E-2</c:v>
                </c:pt>
                <c:pt idx="3">
                  <c:v>-3.8148000021465123E-3</c:v>
                </c:pt>
                <c:pt idx="4">
                  <c:v>-3.5467000034259399E-3</c:v>
                </c:pt>
                <c:pt idx="5">
                  <c:v>5.6108999995558406E-2</c:v>
                </c:pt>
                <c:pt idx="6">
                  <c:v>-5.5245000005015754E-2</c:v>
                </c:pt>
                <c:pt idx="7">
                  <c:v>-0.11274620000403957</c:v>
                </c:pt>
                <c:pt idx="8">
                  <c:v>-0.1446925000018382</c:v>
                </c:pt>
                <c:pt idx="9">
                  <c:v>-6.8275800003902987E-2</c:v>
                </c:pt>
                <c:pt idx="10">
                  <c:v>-1.2074199999915436E-2</c:v>
                </c:pt>
                <c:pt idx="11">
                  <c:v>-9.537070000442327E-2</c:v>
                </c:pt>
                <c:pt idx="12">
                  <c:v>-3.2298300000547897E-2</c:v>
                </c:pt>
                <c:pt idx="13">
                  <c:v>4.0501499996025814E-2</c:v>
                </c:pt>
                <c:pt idx="14">
                  <c:v>0.33973599999808357</c:v>
                </c:pt>
                <c:pt idx="15">
                  <c:v>-4.8569500002486166E-2</c:v>
                </c:pt>
                <c:pt idx="16">
                  <c:v>-0.16974130000380683</c:v>
                </c:pt>
                <c:pt idx="17">
                  <c:v>-0.10596610000357032</c:v>
                </c:pt>
                <c:pt idx="18">
                  <c:v>-2.1683800001483178E-2</c:v>
                </c:pt>
                <c:pt idx="19">
                  <c:v>-7.1985000031418167E-3</c:v>
                </c:pt>
                <c:pt idx="20">
                  <c:v>-5.8705600004032021E-2</c:v>
                </c:pt>
                <c:pt idx="21">
                  <c:v>6.8060599998716498E-2</c:v>
                </c:pt>
                <c:pt idx="22">
                  <c:v>-3.3518200001708465E-2</c:v>
                </c:pt>
                <c:pt idx="23">
                  <c:v>-0.10547870000300463</c:v>
                </c:pt>
                <c:pt idx="24">
                  <c:v>-0.29574610000418033</c:v>
                </c:pt>
                <c:pt idx="25">
                  <c:v>-4.7918000018398743E-3</c:v>
                </c:pt>
                <c:pt idx="26">
                  <c:v>-1.4557300004526041E-2</c:v>
                </c:pt>
                <c:pt idx="27">
                  <c:v>7.5815999989572447E-3</c:v>
                </c:pt>
                <c:pt idx="28">
                  <c:v>-2.9709000002185348E-2</c:v>
                </c:pt>
                <c:pt idx="29">
                  <c:v>-5.928190000122413E-2</c:v>
                </c:pt>
                <c:pt idx="30">
                  <c:v>1.4932999984011985E-3</c:v>
                </c:pt>
                <c:pt idx="31">
                  <c:v>1.6934599996602628E-2</c:v>
                </c:pt>
                <c:pt idx="32">
                  <c:v>1.5687999995861901E-2</c:v>
                </c:pt>
                <c:pt idx="33">
                  <c:v>-8.4085100002994295E-2</c:v>
                </c:pt>
                <c:pt idx="34">
                  <c:v>-5.9936500001640525E-2</c:v>
                </c:pt>
                <c:pt idx="35">
                  <c:v>-0.12209720000100788</c:v>
                </c:pt>
                <c:pt idx="36">
                  <c:v>-4.4407900004443945E-2</c:v>
                </c:pt>
                <c:pt idx="37">
                  <c:v>-9.4985300002008444E-2</c:v>
                </c:pt>
                <c:pt idx="38">
                  <c:v>-1.8649300003744429E-2</c:v>
                </c:pt>
                <c:pt idx="39">
                  <c:v>-2.9381200005445862E-2</c:v>
                </c:pt>
                <c:pt idx="40">
                  <c:v>3.7901099996815901E-2</c:v>
                </c:pt>
                <c:pt idx="41">
                  <c:v>4.8793099998874823E-2</c:v>
                </c:pt>
                <c:pt idx="42">
                  <c:v>-3.1491600002482301E-2</c:v>
                </c:pt>
                <c:pt idx="43">
                  <c:v>0.10221189999720082</c:v>
                </c:pt>
                <c:pt idx="44">
                  <c:v>6.5000999966287054E-3</c:v>
                </c:pt>
                <c:pt idx="45">
                  <c:v>2.1863799996935995E-2</c:v>
                </c:pt>
                <c:pt idx="46">
                  <c:v>-4.0944300002593081E-2</c:v>
                </c:pt>
                <c:pt idx="47">
                  <c:v>-4.9240800002735341E-2</c:v>
                </c:pt>
                <c:pt idx="48">
                  <c:v>3.2946599996648729E-2</c:v>
                </c:pt>
                <c:pt idx="49">
                  <c:v>-3.5948100001405692E-2</c:v>
                </c:pt>
                <c:pt idx="50">
                  <c:v>8.334199996170355E-3</c:v>
                </c:pt>
                <c:pt idx="51">
                  <c:v>8.8482799998018891E-2</c:v>
                </c:pt>
                <c:pt idx="52">
                  <c:v>-0.15082790000087698</c:v>
                </c:pt>
                <c:pt idx="53">
                  <c:v>-8.1401500003266847E-2</c:v>
                </c:pt>
                <c:pt idx="54">
                  <c:v>-3.5578500002884539E-2</c:v>
                </c:pt>
                <c:pt idx="55">
                  <c:v>-0.15929620000315481</c:v>
                </c:pt>
                <c:pt idx="56">
                  <c:v>-2.4898900002881419E-2</c:v>
                </c:pt>
                <c:pt idx="57">
                  <c:v>-3.8989000022411346E-3</c:v>
                </c:pt>
                <c:pt idx="58">
                  <c:v>-1.8865300004108576E-2</c:v>
                </c:pt>
                <c:pt idx="59">
                  <c:v>4.7192199999699369E-2</c:v>
                </c:pt>
                <c:pt idx="60">
                  <c:v>-1.6822000001411652E-2</c:v>
                </c:pt>
                <c:pt idx="61">
                  <c:v>-7.8199200004746672E-2</c:v>
                </c:pt>
                <c:pt idx="62">
                  <c:v>-3.6811600002693012E-2</c:v>
                </c:pt>
                <c:pt idx="63">
                  <c:v>-2.0084200004930608E-2</c:v>
                </c:pt>
                <c:pt idx="64">
                  <c:v>1.2198099997476675E-2</c:v>
                </c:pt>
                <c:pt idx="65">
                  <c:v>-5.1753400002780836E-2</c:v>
                </c:pt>
                <c:pt idx="66">
                  <c:v>-4.7609300003387034E-2</c:v>
                </c:pt>
                <c:pt idx="67">
                  <c:v>-2.7834100004838547E-2</c:v>
                </c:pt>
                <c:pt idx="68">
                  <c:v>-8.7341200003720587E-2</c:v>
                </c:pt>
                <c:pt idx="69">
                  <c:v>-0.13047490000462858</c:v>
                </c:pt>
                <c:pt idx="70">
                  <c:v>2.4970199996459996E-2</c:v>
                </c:pt>
                <c:pt idx="71">
                  <c:v>-3.3081400004448369E-2</c:v>
                </c:pt>
                <c:pt idx="72">
                  <c:v>0.11891859999741428</c:v>
                </c:pt>
                <c:pt idx="74">
                  <c:v>1.8689999997150153E-2</c:v>
                </c:pt>
                <c:pt idx="80">
                  <c:v>1.4942999987397343E-3</c:v>
                </c:pt>
                <c:pt idx="81">
                  <c:v>2.819899997120956E-3</c:v>
                </c:pt>
                <c:pt idx="82">
                  <c:v>6.1125999964133371E-3</c:v>
                </c:pt>
                <c:pt idx="83">
                  <c:v>-9.4998000022314955E-3</c:v>
                </c:pt>
                <c:pt idx="84">
                  <c:v>1.6275399997539353E-2</c:v>
                </c:pt>
                <c:pt idx="85">
                  <c:v>-9.2459000006783754E-3</c:v>
                </c:pt>
                <c:pt idx="86">
                  <c:v>2.5491899999906309E-2</c:v>
                </c:pt>
                <c:pt idx="87">
                  <c:v>-1.3402800002950244E-2</c:v>
                </c:pt>
                <c:pt idx="88">
                  <c:v>1.9090099998720689E-2</c:v>
                </c:pt>
                <c:pt idx="89">
                  <c:v>-5.7755000016186386E-3</c:v>
                </c:pt>
                <c:pt idx="90">
                  <c:v>-1.8950000012409873E-3</c:v>
                </c:pt>
                <c:pt idx="91">
                  <c:v>3.7306599995645229E-2</c:v>
                </c:pt>
                <c:pt idx="92">
                  <c:v>2.8234899997187313E-2</c:v>
                </c:pt>
                <c:pt idx="93">
                  <c:v>4.4488799998362083E-2</c:v>
                </c:pt>
                <c:pt idx="94">
                  <c:v>8.7488799999846378E-2</c:v>
                </c:pt>
                <c:pt idx="95">
                  <c:v>2.7694899996276945E-2</c:v>
                </c:pt>
                <c:pt idx="96">
                  <c:v>1.3915899995481595E-2</c:v>
                </c:pt>
                <c:pt idx="97">
                  <c:v>-9.7311000026820693E-3</c:v>
                </c:pt>
                <c:pt idx="98">
                  <c:v>3.1217299994750647E-2</c:v>
                </c:pt>
                <c:pt idx="99">
                  <c:v>2.6739299995824695E-2</c:v>
                </c:pt>
                <c:pt idx="100">
                  <c:v>-2.5608800006011734E-2</c:v>
                </c:pt>
                <c:pt idx="101">
                  <c:v>-1.5511800000240328E-2</c:v>
                </c:pt>
                <c:pt idx="102">
                  <c:v>3.2316399996489054E-2</c:v>
                </c:pt>
                <c:pt idx="103">
                  <c:v>9.3001899997034343E-2</c:v>
                </c:pt>
                <c:pt idx="104">
                  <c:v>5.5033099997672252E-2</c:v>
                </c:pt>
                <c:pt idx="105">
                  <c:v>0.10369749999517808</c:v>
                </c:pt>
                <c:pt idx="106">
                  <c:v>0.11012230000051204</c:v>
                </c:pt>
                <c:pt idx="107">
                  <c:v>-5.9719000055338256E-3</c:v>
                </c:pt>
                <c:pt idx="108">
                  <c:v>1.6498500001034699E-2</c:v>
                </c:pt>
                <c:pt idx="109">
                  <c:v>-2.1089300003950484E-2</c:v>
                </c:pt>
                <c:pt idx="110">
                  <c:v>-2.217450000171084E-2</c:v>
                </c:pt>
                <c:pt idx="111">
                  <c:v>-2.6886300001933705E-2</c:v>
                </c:pt>
                <c:pt idx="112">
                  <c:v>-5.7057400001212955E-2</c:v>
                </c:pt>
                <c:pt idx="113">
                  <c:v>-3.5669800003233831E-2</c:v>
                </c:pt>
                <c:pt idx="117">
                  <c:v>-4.4337200000882149E-2</c:v>
                </c:pt>
                <c:pt idx="119">
                  <c:v>-1.5955100003338885E-2</c:v>
                </c:pt>
                <c:pt idx="120">
                  <c:v>-1.1359300006006379E-2</c:v>
                </c:pt>
                <c:pt idx="121">
                  <c:v>-1.6974800004391E-2</c:v>
                </c:pt>
                <c:pt idx="122">
                  <c:v>3.6002699998789467E-2</c:v>
                </c:pt>
                <c:pt idx="123">
                  <c:v>-1.9943600003898609E-2</c:v>
                </c:pt>
                <c:pt idx="124">
                  <c:v>-1.2943600006110501E-2</c:v>
                </c:pt>
                <c:pt idx="125">
                  <c:v>3.3251999921048991E-3</c:v>
                </c:pt>
                <c:pt idx="128">
                  <c:v>-2.0513000003120396E-2</c:v>
                </c:pt>
                <c:pt idx="129">
                  <c:v>3.7692999976570718E-3</c:v>
                </c:pt>
                <c:pt idx="131">
                  <c:v>-3.8094199997431133E-2</c:v>
                </c:pt>
                <c:pt idx="138">
                  <c:v>-8.3784000016748905E-3</c:v>
                </c:pt>
                <c:pt idx="140">
                  <c:v>-5.8690000078058802E-3</c:v>
                </c:pt>
                <c:pt idx="141">
                  <c:v>-4.2690000045695342E-3</c:v>
                </c:pt>
                <c:pt idx="142">
                  <c:v>-3.9179699997475836E-2</c:v>
                </c:pt>
                <c:pt idx="143">
                  <c:v>2.1854000005987473E-3</c:v>
                </c:pt>
                <c:pt idx="145">
                  <c:v>1.118539999879431E-2</c:v>
                </c:pt>
                <c:pt idx="146">
                  <c:v>-4.731799999717623E-3</c:v>
                </c:pt>
                <c:pt idx="147">
                  <c:v>-1.3472700004058424E-2</c:v>
                </c:pt>
                <c:pt idx="148">
                  <c:v>-4.4727000058628619E-3</c:v>
                </c:pt>
                <c:pt idx="149">
                  <c:v>-1.8581100004666951E-2</c:v>
                </c:pt>
                <c:pt idx="150">
                  <c:v>-1.4581100003852043E-2</c:v>
                </c:pt>
                <c:pt idx="152">
                  <c:v>-2.308410000114236E-2</c:v>
                </c:pt>
                <c:pt idx="153">
                  <c:v>-1.3284100001328625E-2</c:v>
                </c:pt>
                <c:pt idx="154">
                  <c:v>-6.2285899999551475E-2</c:v>
                </c:pt>
                <c:pt idx="155">
                  <c:v>-5.9485899997525848E-2</c:v>
                </c:pt>
                <c:pt idx="156">
                  <c:v>-6.3889000011840835E-3</c:v>
                </c:pt>
                <c:pt idx="157">
                  <c:v>-1.7490700003691018E-2</c:v>
                </c:pt>
                <c:pt idx="158">
                  <c:v>-1.1173699997016229E-2</c:v>
                </c:pt>
                <c:pt idx="159">
                  <c:v>-1.6005600002245046E-2</c:v>
                </c:pt>
                <c:pt idx="160">
                  <c:v>-1.6323299998475704E-2</c:v>
                </c:pt>
                <c:pt idx="164">
                  <c:v>-1.7607000001589768E-2</c:v>
                </c:pt>
                <c:pt idx="176">
                  <c:v>-1.6719999985070899E-4</c:v>
                </c:pt>
                <c:pt idx="182">
                  <c:v>3.9539999852422625E-4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AAB-471D-8E87-8E135F8A12E0}"/>
            </c:ext>
          </c:extLst>
        </c:ser>
        <c:ser>
          <c:idx val="2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Active!$J$21:$J$996</c:f>
              <c:numCache>
                <c:formatCode>General</c:formatCode>
                <c:ptCount val="976"/>
                <c:pt idx="127">
                  <c:v>-2.5289000041084364E-3</c:v>
                </c:pt>
                <c:pt idx="130">
                  <c:v>0</c:v>
                </c:pt>
                <c:pt idx="132">
                  <c:v>-6.241700000828132E-3</c:v>
                </c:pt>
                <c:pt idx="133">
                  <c:v>-4.1417000029468909E-3</c:v>
                </c:pt>
                <c:pt idx="134">
                  <c:v>-4.1417000029468909E-3</c:v>
                </c:pt>
                <c:pt idx="136">
                  <c:v>-4.518000059761107E-4</c:v>
                </c:pt>
                <c:pt idx="137">
                  <c:v>-1.7578400002093986E-2</c:v>
                </c:pt>
                <c:pt idx="139">
                  <c:v>4.0389999776380137E-4</c:v>
                </c:pt>
                <c:pt idx="144">
                  <c:v>7.1853999979794025E-3</c:v>
                </c:pt>
                <c:pt idx="151">
                  <c:v>-8.7646000029053539E-3</c:v>
                </c:pt>
                <c:pt idx="161">
                  <c:v>-6.5269999977317639E-3</c:v>
                </c:pt>
                <c:pt idx="166">
                  <c:v>2.4498999999195803E-2</c:v>
                </c:pt>
                <c:pt idx="167">
                  <c:v>-1.4436999990721233E-3</c:v>
                </c:pt>
                <c:pt idx="168">
                  <c:v>2.0088900004338939E-2</c:v>
                </c:pt>
                <c:pt idx="170">
                  <c:v>-1.0146900007384829E-2</c:v>
                </c:pt>
                <c:pt idx="171">
                  <c:v>5.605199999990873E-3</c:v>
                </c:pt>
                <c:pt idx="172">
                  <c:v>-2.0375000021886081E-3</c:v>
                </c:pt>
                <c:pt idx="173">
                  <c:v>1.3362499994400423E-2</c:v>
                </c:pt>
                <c:pt idx="174">
                  <c:v>-3.2281000021612272E-3</c:v>
                </c:pt>
                <c:pt idx="175">
                  <c:v>-1.4152000003377907E-3</c:v>
                </c:pt>
                <c:pt idx="177">
                  <c:v>-5.0336000058450736E-3</c:v>
                </c:pt>
                <c:pt idx="178">
                  <c:v>-4.5189000011305325E-3</c:v>
                </c:pt>
                <c:pt idx="184">
                  <c:v>4.4573000050149858E-3</c:v>
                </c:pt>
                <c:pt idx="185">
                  <c:v>-1.1737400003767107E-2</c:v>
                </c:pt>
                <c:pt idx="186">
                  <c:v>5.462599998281803E-3</c:v>
                </c:pt>
                <c:pt idx="187">
                  <c:v>-1.3138000067556277E-3</c:v>
                </c:pt>
                <c:pt idx="189">
                  <c:v>2.3832000006223097E-3</c:v>
                </c:pt>
                <c:pt idx="190">
                  <c:v>2.1974299990688451E-2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AAB-471D-8E87-8E135F8A12E0}"/>
            </c:ext>
          </c:extLst>
        </c:ser>
        <c:ser>
          <c:idx val="3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Active!$K$21:$K$996</c:f>
              <c:numCache>
                <c:formatCode>General</c:formatCode>
                <c:ptCount val="976"/>
                <c:pt idx="162">
                  <c:v>-2.0005000042147003E-3</c:v>
                </c:pt>
                <c:pt idx="163">
                  <c:v>-3.4895200005848892E-2</c:v>
                </c:pt>
                <c:pt idx="165">
                  <c:v>-5.7336000027135015E-3</c:v>
                </c:pt>
                <c:pt idx="169">
                  <c:v>-3.1646000061300583E-3</c:v>
                </c:pt>
                <c:pt idx="179">
                  <c:v>-3.1584000025759451E-3</c:v>
                </c:pt>
                <c:pt idx="180">
                  <c:v>-4.7819999963394366E-3</c:v>
                </c:pt>
                <c:pt idx="181">
                  <c:v>1.9594999976106919E-3</c:v>
                </c:pt>
                <c:pt idx="183">
                  <c:v>-1.4754000003449619E-3</c:v>
                </c:pt>
                <c:pt idx="188">
                  <c:v>5.9079999991809018E-3</c:v>
                </c:pt>
                <c:pt idx="191">
                  <c:v>-9.0740000450750813E-4</c:v>
                </c:pt>
                <c:pt idx="192">
                  <c:v>-5.5103999984567054E-3</c:v>
                </c:pt>
                <c:pt idx="193">
                  <c:v>1.3952000008430332E-3</c:v>
                </c:pt>
                <c:pt idx="194">
                  <c:v>-3.2199999986914918E-4</c:v>
                </c:pt>
                <c:pt idx="195">
                  <c:v>4.3927000006078742E-3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AAB-471D-8E87-8E135F8A12E0}"/>
            </c:ext>
          </c:extLst>
        </c:ser>
        <c:ser>
          <c:idx val="4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Active!$L$21:$L$996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AAB-471D-8E87-8E135F8A12E0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3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Active!$M$21:$M$996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AAB-471D-8E87-8E135F8A12E0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Active!$N$21:$N$996</c:f>
              <c:numCache>
                <c:formatCode>General</c:formatCode>
                <c:ptCount val="976"/>
                <c:pt idx="135">
                  <c:v>-3.441700006078463E-3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AAB-471D-8E87-8E135F8A12E0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Lin.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Active!$O$21:$O$996</c:f>
              <c:numCache>
                <c:formatCode>General</c:formatCode>
                <c:ptCount val="976"/>
                <c:pt idx="0">
                  <c:v>-2.3685655881875836E-2</c:v>
                </c:pt>
                <c:pt idx="1">
                  <c:v>-2.3392281257674851E-2</c:v>
                </c:pt>
                <c:pt idx="2">
                  <c:v>-2.3236798381405858E-2</c:v>
                </c:pt>
                <c:pt idx="3">
                  <c:v>-2.3203885947743079E-2</c:v>
                </c:pt>
                <c:pt idx="4">
                  <c:v>-2.317721552736117E-2</c:v>
                </c:pt>
                <c:pt idx="5">
                  <c:v>-2.3143735637945584E-2</c:v>
                </c:pt>
                <c:pt idx="7">
                  <c:v>-2.2930372274890323E-2</c:v>
                </c:pt>
                <c:pt idx="8">
                  <c:v>-2.2749353889745035E-2</c:v>
                </c:pt>
                <c:pt idx="9">
                  <c:v>-2.267615209763299E-2</c:v>
                </c:pt>
                <c:pt idx="10">
                  <c:v>-2.2567200593094132E-2</c:v>
                </c:pt>
                <c:pt idx="11">
                  <c:v>-2.254166508421784E-2</c:v>
                </c:pt>
                <c:pt idx="12">
                  <c:v>-2.243498340269021E-2</c:v>
                </c:pt>
                <c:pt idx="13">
                  <c:v>-2.2306738402555929E-2</c:v>
                </c:pt>
                <c:pt idx="14">
                  <c:v>-2.2298226566263832E-2</c:v>
                </c:pt>
                <c:pt idx="16">
                  <c:v>-2.2100184508534345E-2</c:v>
                </c:pt>
                <c:pt idx="17">
                  <c:v>-2.2086565570466989E-2</c:v>
                </c:pt>
                <c:pt idx="18">
                  <c:v>-2.2085998114714182E-2</c:v>
                </c:pt>
                <c:pt idx="19">
                  <c:v>-2.1739282649749381E-2</c:v>
                </c:pt>
                <c:pt idx="20">
                  <c:v>-2.1726231167434832E-2</c:v>
                </c:pt>
                <c:pt idx="21">
                  <c:v>-2.161614475139036E-2</c:v>
                </c:pt>
                <c:pt idx="22">
                  <c:v>-2.1591176698266872E-2</c:v>
                </c:pt>
                <c:pt idx="23">
                  <c:v>-2.1384055348492484E-2</c:v>
                </c:pt>
                <c:pt idx="24">
                  <c:v>-2.1292127516537824E-2</c:v>
                </c:pt>
                <c:pt idx="25">
                  <c:v>-2.0928388378988826E-2</c:v>
                </c:pt>
                <c:pt idx="27">
                  <c:v>-2.0895475945326047E-2</c:v>
                </c:pt>
                <c:pt idx="28">
                  <c:v>-2.0680977670765172E-2</c:v>
                </c:pt>
                <c:pt idx="29">
                  <c:v>-2.0467046851957105E-2</c:v>
                </c:pt>
                <c:pt idx="30">
                  <c:v>-2.0453427913889748E-2</c:v>
                </c:pt>
                <c:pt idx="31">
                  <c:v>-2.026560005971078E-2</c:v>
                </c:pt>
                <c:pt idx="32">
                  <c:v>-1.989221417436407E-2</c:v>
                </c:pt>
                <c:pt idx="33">
                  <c:v>-1.9550038355421726E-2</c:v>
                </c:pt>
                <c:pt idx="34">
                  <c:v>-1.950350698369159E-2</c:v>
                </c:pt>
                <c:pt idx="35">
                  <c:v>-1.9168140633782919E-2</c:v>
                </c:pt>
                <c:pt idx="37">
                  <c:v>-1.8854337602480897E-2</c:v>
                </c:pt>
                <c:pt idx="38">
                  <c:v>-1.8672751761582805E-2</c:v>
                </c:pt>
                <c:pt idx="39">
                  <c:v>-1.8646081341200896E-2</c:v>
                </c:pt>
                <c:pt idx="40">
                  <c:v>-1.8645513885448089E-2</c:v>
                </c:pt>
                <c:pt idx="41">
                  <c:v>-1.7487904149722733E-2</c:v>
                </c:pt>
                <c:pt idx="42">
                  <c:v>-1.7084443109477279E-2</c:v>
                </c:pt>
                <c:pt idx="43">
                  <c:v>-1.7058907600600984E-2</c:v>
                </c:pt>
                <c:pt idx="45">
                  <c:v>-1.6858595719860273E-2</c:v>
                </c:pt>
                <c:pt idx="46">
                  <c:v>-1.6771774989680872E-2</c:v>
                </c:pt>
                <c:pt idx="47">
                  <c:v>-1.674623948080458E-2</c:v>
                </c:pt>
                <c:pt idx="48">
                  <c:v>-1.6611185011636619E-2</c:v>
                </c:pt>
                <c:pt idx="49">
                  <c:v>-1.660494299835575E-2</c:v>
                </c:pt>
                <c:pt idx="50">
                  <c:v>-1.6604375542602939E-2</c:v>
                </c:pt>
                <c:pt idx="51">
                  <c:v>-1.6557844170872804E-2</c:v>
                </c:pt>
                <c:pt idx="52">
                  <c:v>-1.650620569736741E-2</c:v>
                </c:pt>
                <c:pt idx="53">
                  <c:v>-1.6410873130895908E-2</c:v>
                </c:pt>
                <c:pt idx="55">
                  <c:v>-1.6404631117615039E-2</c:v>
                </c:pt>
                <c:pt idx="56">
                  <c:v>-1.6375690874221902E-2</c:v>
                </c:pt>
                <c:pt idx="57">
                  <c:v>-1.6375690874221902E-2</c:v>
                </c:pt>
                <c:pt idx="58">
                  <c:v>-1.6357532290132093E-2</c:v>
                </c:pt>
                <c:pt idx="59">
                  <c:v>-1.634334589631193E-2</c:v>
                </c:pt>
                <c:pt idx="60">
                  <c:v>-1.6317242931682831E-2</c:v>
                </c:pt>
                <c:pt idx="61">
                  <c:v>-1.6183323374020484E-2</c:v>
                </c:pt>
                <c:pt idx="62">
                  <c:v>-1.6176513904986804E-2</c:v>
                </c:pt>
                <c:pt idx="63">
                  <c:v>-1.6154950586380154E-2</c:v>
                </c:pt>
                <c:pt idx="64">
                  <c:v>-1.6154383130627351E-2</c:v>
                </c:pt>
                <c:pt idx="66">
                  <c:v>-1.594896414811138E-2</c:v>
                </c:pt>
                <c:pt idx="67">
                  <c:v>-1.593534521004402E-2</c:v>
                </c:pt>
                <c:pt idx="68">
                  <c:v>-1.5922293727729471E-2</c:v>
                </c:pt>
                <c:pt idx="69">
                  <c:v>-1.5876329811752139E-2</c:v>
                </c:pt>
                <c:pt idx="70">
                  <c:v>-1.5855333948898299E-2</c:v>
                </c:pt>
                <c:pt idx="71">
                  <c:v>-1.5680557577033884E-2</c:v>
                </c:pt>
                <c:pt idx="72">
                  <c:v>-1.5680557577033884E-2</c:v>
                </c:pt>
                <c:pt idx="74">
                  <c:v>-1.5500106647641402E-2</c:v>
                </c:pt>
                <c:pt idx="75">
                  <c:v>-1.5491027355596496E-2</c:v>
                </c:pt>
                <c:pt idx="76">
                  <c:v>-1.5480245696293173E-2</c:v>
                </c:pt>
                <c:pt idx="77">
                  <c:v>-1.5473436227259494E-2</c:v>
                </c:pt>
                <c:pt idx="78">
                  <c:v>-1.5453575275911265E-2</c:v>
                </c:pt>
                <c:pt idx="79">
                  <c:v>-1.5453575275911265E-2</c:v>
                </c:pt>
                <c:pt idx="80">
                  <c:v>-1.5420095386495677E-2</c:v>
                </c:pt>
                <c:pt idx="81">
                  <c:v>-1.5379238572293607E-2</c:v>
                </c:pt>
                <c:pt idx="83">
                  <c:v>-1.5231132620811098E-2</c:v>
                </c:pt>
                <c:pt idx="84">
                  <c:v>-1.5217513682743742E-2</c:v>
                </c:pt>
                <c:pt idx="85">
                  <c:v>-1.517835923580009E-2</c:v>
                </c:pt>
                <c:pt idx="86">
                  <c:v>-1.5016066890497417E-2</c:v>
                </c:pt>
                <c:pt idx="87">
                  <c:v>-1.5009824877216546E-2</c:v>
                </c:pt>
                <c:pt idx="88">
                  <c:v>-1.4996773394901994E-2</c:v>
                </c:pt>
                <c:pt idx="89">
                  <c:v>-1.4924139058542757E-2</c:v>
                </c:pt>
                <c:pt idx="90">
                  <c:v>-1.4904278107194528E-2</c:v>
                </c:pt>
                <c:pt idx="91">
                  <c:v>-1.4795326602655671E-2</c:v>
                </c:pt>
                <c:pt idx="93">
                  <c:v>-1.4730636646835724E-2</c:v>
                </c:pt>
                <c:pt idx="94">
                  <c:v>-1.4730636646835724E-2</c:v>
                </c:pt>
                <c:pt idx="95">
                  <c:v>-1.4669918881285424E-2</c:v>
                </c:pt>
                <c:pt idx="96">
                  <c:v>-1.4516705828027656E-2</c:v>
                </c:pt>
                <c:pt idx="97">
                  <c:v>-1.3886829942412389E-2</c:v>
                </c:pt>
                <c:pt idx="98">
                  <c:v>-1.3712053570547974E-2</c:v>
                </c:pt>
                <c:pt idx="99">
                  <c:v>-1.3632609765155056E-2</c:v>
                </c:pt>
                <c:pt idx="100">
                  <c:v>-1.3432297884414345E-2</c:v>
                </c:pt>
                <c:pt idx="101">
                  <c:v>-1.3210990140819792E-2</c:v>
                </c:pt>
                <c:pt idx="103">
                  <c:v>-1.2916480605113195E-2</c:v>
                </c:pt>
                <c:pt idx="104">
                  <c:v>-1.2494293525025124E-2</c:v>
                </c:pt>
                <c:pt idx="105">
                  <c:v>-1.1797457860578685E-2</c:v>
                </c:pt>
                <c:pt idx="106">
                  <c:v>-9.5412537874198546E-3</c:v>
                </c:pt>
                <c:pt idx="107">
                  <c:v>-9.2881685216681352E-3</c:v>
                </c:pt>
                <c:pt idx="108">
                  <c:v>-9.0339483444108019E-3</c:v>
                </c:pt>
                <c:pt idx="109">
                  <c:v>-8.9125128133102013E-3</c:v>
                </c:pt>
                <c:pt idx="110">
                  <c:v>-8.7558950255355941E-3</c:v>
                </c:pt>
                <c:pt idx="111">
                  <c:v>-8.5663648040982081E-3</c:v>
                </c:pt>
                <c:pt idx="112">
                  <c:v>-8.371727480885563E-3</c:v>
                </c:pt>
                <c:pt idx="113">
                  <c:v>-8.364918011851883E-3</c:v>
                </c:pt>
                <c:pt idx="114">
                  <c:v>-7.2941290063059305E-3</c:v>
                </c:pt>
                <c:pt idx="115">
                  <c:v>-7.271430776193669E-3</c:v>
                </c:pt>
                <c:pt idx="116">
                  <c:v>-7.219224846935466E-3</c:v>
                </c:pt>
                <c:pt idx="117">
                  <c:v>-7.1380786742841294E-3</c:v>
                </c:pt>
                <c:pt idx="118">
                  <c:v>-7.0972218600820584E-3</c:v>
                </c:pt>
                <c:pt idx="119">
                  <c:v>-6.4418104655904977E-3</c:v>
                </c:pt>
                <c:pt idx="120">
                  <c:v>-6.0184884739968129E-3</c:v>
                </c:pt>
                <c:pt idx="121">
                  <c:v>-5.7262487613014418E-3</c:v>
                </c:pt>
                <c:pt idx="122">
                  <c:v>-5.4850800663586597E-3</c:v>
                </c:pt>
                <c:pt idx="123">
                  <c:v>-5.304061681213371E-3</c:v>
                </c:pt>
                <c:pt idx="124">
                  <c:v>-5.304061681213371E-3</c:v>
                </c:pt>
                <c:pt idx="125">
                  <c:v>-5.158793008494895E-3</c:v>
                </c:pt>
                <c:pt idx="126">
                  <c:v>-5.0294130968550023E-3</c:v>
                </c:pt>
                <c:pt idx="127">
                  <c:v>-4.5158656405650775E-3</c:v>
                </c:pt>
                <c:pt idx="128">
                  <c:v>-4.497139600722462E-3</c:v>
                </c:pt>
                <c:pt idx="129">
                  <c:v>-4.4965721449696551E-3</c:v>
                </c:pt>
                <c:pt idx="130">
                  <c:v>-4.3212283173524324E-3</c:v>
                </c:pt>
                <c:pt idx="131">
                  <c:v>-4.068143051600713E-3</c:v>
                </c:pt>
                <c:pt idx="132">
                  <c:v>-3.6851104184562936E-3</c:v>
                </c:pt>
                <c:pt idx="133">
                  <c:v>-3.6851104184562936E-3</c:v>
                </c:pt>
                <c:pt idx="134">
                  <c:v>-3.6851104184562936E-3</c:v>
                </c:pt>
                <c:pt idx="135">
                  <c:v>-3.6851104184562936E-3</c:v>
                </c:pt>
                <c:pt idx="136">
                  <c:v>-3.4507511925471897E-3</c:v>
                </c:pt>
                <c:pt idx="137">
                  <c:v>-3.41783875888441E-3</c:v>
                </c:pt>
                <c:pt idx="138">
                  <c:v>-3.41783875888441E-3</c:v>
                </c:pt>
                <c:pt idx="139">
                  <c:v>-3.4172713031316035E-3</c:v>
                </c:pt>
                <c:pt idx="140">
                  <c:v>-3.2033404843235355E-3</c:v>
                </c:pt>
                <c:pt idx="141">
                  <c:v>-3.2033404843235355E-3</c:v>
                </c:pt>
                <c:pt idx="142">
                  <c:v>-3.1517020108181399E-3</c:v>
                </c:pt>
                <c:pt idx="143">
                  <c:v>-2.9037238468416788E-3</c:v>
                </c:pt>
                <c:pt idx="144">
                  <c:v>-2.9037238468416788E-3</c:v>
                </c:pt>
                <c:pt idx="145">
                  <c:v>-2.9037238468416788E-3</c:v>
                </c:pt>
                <c:pt idx="146">
                  <c:v>-2.6563131386180246E-3</c:v>
                </c:pt>
                <c:pt idx="147">
                  <c:v>-2.533175240259004E-3</c:v>
                </c:pt>
                <c:pt idx="148">
                  <c:v>-2.533175240259004E-3</c:v>
                </c:pt>
                <c:pt idx="149">
                  <c:v>-2.2539870098781832E-3</c:v>
                </c:pt>
                <c:pt idx="150">
                  <c:v>-2.2539870098781832E-3</c:v>
                </c:pt>
                <c:pt idx="151">
                  <c:v>-2.052540217631859E-3</c:v>
                </c:pt>
                <c:pt idx="152">
                  <c:v>-2.0326792662836296E-3</c:v>
                </c:pt>
                <c:pt idx="153">
                  <c:v>-2.0326792662836296E-3</c:v>
                </c:pt>
                <c:pt idx="154">
                  <c:v>-2.0133857706882072E-3</c:v>
                </c:pt>
                <c:pt idx="155">
                  <c:v>-2.0133857706882072E-3</c:v>
                </c:pt>
                <c:pt idx="156">
                  <c:v>-1.792078027093654E-3</c:v>
                </c:pt>
                <c:pt idx="157">
                  <c:v>-1.7727845314982316E-3</c:v>
                </c:pt>
                <c:pt idx="158">
                  <c:v>-1.3244944867810598E-3</c:v>
                </c:pt>
                <c:pt idx="159">
                  <c:v>-1.2978240663991517E-3</c:v>
                </c:pt>
                <c:pt idx="160">
                  <c:v>-1.2972566106463452E-3</c:v>
                </c:pt>
                <c:pt idx="161">
                  <c:v>-1.1945471193883605E-3</c:v>
                </c:pt>
                <c:pt idx="162">
                  <c:v>-1.1633370529840004E-3</c:v>
                </c:pt>
                <c:pt idx="163">
                  <c:v>-1.1570950397031283E-3</c:v>
                </c:pt>
                <c:pt idx="164">
                  <c:v>-9.6756481826574181E-4</c:v>
                </c:pt>
                <c:pt idx="165">
                  <c:v>-9.3465238460296212E-4</c:v>
                </c:pt>
                <c:pt idx="166">
                  <c:v>-8.4272455264830124E-4</c:v>
                </c:pt>
                <c:pt idx="167">
                  <c:v>-7.0029315869385824E-4</c:v>
                </c:pt>
                <c:pt idx="168">
                  <c:v>-6.083653267391978E-4</c:v>
                </c:pt>
                <c:pt idx="169">
                  <c:v>-1.7993623337025488E-4</c:v>
                </c:pt>
                <c:pt idx="170">
                  <c:v>2.1671533784152139E-4</c:v>
                </c:pt>
                <c:pt idx="171">
                  <c:v>2.8878221844795288E-4</c:v>
                </c:pt>
                <c:pt idx="172">
                  <c:v>4.3121361240239589E-4</c:v>
                </c:pt>
                <c:pt idx="173">
                  <c:v>4.3121361240239589E-4</c:v>
                </c:pt>
                <c:pt idx="174">
                  <c:v>6.4571188696327039E-4</c:v>
                </c:pt>
                <c:pt idx="175">
                  <c:v>8.8574567040043944E-4</c:v>
                </c:pt>
                <c:pt idx="176">
                  <c:v>1.3170120425334154E-3</c:v>
                </c:pt>
                <c:pt idx="177">
                  <c:v>1.3351706266232248E-3</c:v>
                </c:pt>
                <c:pt idx="178">
                  <c:v>1.5559109144649714E-3</c:v>
                </c:pt>
                <c:pt idx="179">
                  <c:v>1.5757718658132008E-3</c:v>
                </c:pt>
                <c:pt idx="180">
                  <c:v>1.727850007565355E-3</c:v>
                </c:pt>
                <c:pt idx="181">
                  <c:v>1.7874328616100423E-3</c:v>
                </c:pt>
                <c:pt idx="182">
                  <c:v>2.0331412025752773E-3</c:v>
                </c:pt>
                <c:pt idx="183">
                  <c:v>2.0354110255865034E-3</c:v>
                </c:pt>
                <c:pt idx="184">
                  <c:v>2.063216357474024E-3</c:v>
                </c:pt>
                <c:pt idx="185">
                  <c:v>2.0694583707548961E-3</c:v>
                </c:pt>
                <c:pt idx="186">
                  <c:v>2.0694583707548961E-3</c:v>
                </c:pt>
                <c:pt idx="187">
                  <c:v>2.2578536806866691E-3</c:v>
                </c:pt>
                <c:pt idx="188">
                  <c:v>2.4655424862138654E-3</c:v>
                </c:pt>
                <c:pt idx="189">
                  <c:v>2.4791614242812227E-3</c:v>
                </c:pt>
                <c:pt idx="190">
                  <c:v>2.5115064021911954E-3</c:v>
                </c:pt>
                <c:pt idx="191">
                  <c:v>2.6936596988420972E-3</c:v>
                </c:pt>
                <c:pt idx="192">
                  <c:v>2.9149674424366508E-3</c:v>
                </c:pt>
                <c:pt idx="193">
                  <c:v>3.8637534611291966E-3</c:v>
                </c:pt>
                <c:pt idx="194">
                  <c:v>4.1111641693528499E-3</c:v>
                </c:pt>
                <c:pt idx="195">
                  <c:v>4.3319044571945974E-3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AAB-471D-8E87-8E135F8A12E0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</c:strCache>
            </c:strRef>
          </c:tx>
          <c:spPr>
            <a:ln w="19050">
              <a:noFill/>
            </a:ln>
          </c:spPr>
          <c:marker>
            <c:symbol val="x"/>
            <c:size val="7"/>
            <c:spPr>
              <a:noFill/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Active!$R$21:$R$996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EAAB-471D-8E87-8E135F8A12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65116648"/>
        <c:axId val="1"/>
      </c:scatterChart>
      <c:valAx>
        <c:axId val="7651166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49937264742785448"/>
              <c:y val="0.8589770509455548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  <c:minorUnit val="1000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2.1329987452948559E-2"/>
              <c:y val="0.3397445992327882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65116648"/>
        <c:crosses val="autoZero"/>
        <c:crossBetween val="midCat"/>
        <c:minorUnit val="5.0000000000000001E-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6185696361355081"/>
          <c:y val="0.91666969513426211"/>
          <c:w val="0.57089084065244666"/>
          <c:h val="6.4102900598963619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V0450 Her -- O-C Diagr.</a:t>
            </a:r>
          </a:p>
        </c:rich>
      </c:tx>
      <c:layout>
        <c:manualLayout>
          <c:xMode val="edge"/>
          <c:yMode val="edge"/>
          <c:x val="0.38581619850710153"/>
          <c:y val="3.550306211723534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0638312608478237"/>
          <c:y val="0.12721893491124261"/>
          <c:w val="0.84680968363486764"/>
          <c:h val="0.66272189349112431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Active!$H$21:$H$996</c:f>
              <c:numCache>
                <c:formatCode>General</c:formatCode>
                <c:ptCount val="976"/>
                <c:pt idx="73">
                  <c:v>2.5579499997547828E-2</c:v>
                </c:pt>
                <c:pt idx="75">
                  <c:v>3.0206799998268252E-2</c:v>
                </c:pt>
                <c:pt idx="76">
                  <c:v>1.6570499999943422E-2</c:v>
                </c:pt>
                <c:pt idx="77">
                  <c:v>4.3958099999144906E-2</c:v>
                </c:pt>
                <c:pt idx="78">
                  <c:v>-1.3161400001990842E-2</c:v>
                </c:pt>
                <c:pt idx="79">
                  <c:v>3.2838600000104634E-2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90F-4F79-BCC9-7910BE005D57}"/>
            </c:ext>
          </c:extLst>
        </c:ser>
        <c:ser>
          <c:idx val="1"/>
          <c:order val="1"/>
          <c:tx>
            <c:strRef>
              <c:f>Active!$I$20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Active!$I$21:$I$996</c:f>
              <c:numCache>
                <c:formatCode>General</c:formatCode>
                <c:ptCount val="976"/>
                <c:pt idx="0">
                  <c:v>-7.6487500004077447E-2</c:v>
                </c:pt>
                <c:pt idx="1">
                  <c:v>-0.10353840000243508</c:v>
                </c:pt>
                <c:pt idx="2">
                  <c:v>-3.4188200002972735E-2</c:v>
                </c:pt>
                <c:pt idx="3">
                  <c:v>-3.8148000021465123E-3</c:v>
                </c:pt>
                <c:pt idx="4">
                  <c:v>-3.5467000034259399E-3</c:v>
                </c:pt>
                <c:pt idx="5">
                  <c:v>5.6108999995558406E-2</c:v>
                </c:pt>
                <c:pt idx="6">
                  <c:v>-5.5245000005015754E-2</c:v>
                </c:pt>
                <c:pt idx="7">
                  <c:v>-0.11274620000403957</c:v>
                </c:pt>
                <c:pt idx="8">
                  <c:v>-0.1446925000018382</c:v>
                </c:pt>
                <c:pt idx="9">
                  <c:v>-6.8275800003902987E-2</c:v>
                </c:pt>
                <c:pt idx="10">
                  <c:v>-1.2074199999915436E-2</c:v>
                </c:pt>
                <c:pt idx="11">
                  <c:v>-9.537070000442327E-2</c:v>
                </c:pt>
                <c:pt idx="12">
                  <c:v>-3.2298300000547897E-2</c:v>
                </c:pt>
                <c:pt idx="13">
                  <c:v>4.0501499996025814E-2</c:v>
                </c:pt>
                <c:pt idx="14">
                  <c:v>0.33973599999808357</c:v>
                </c:pt>
                <c:pt idx="15">
                  <c:v>-4.8569500002486166E-2</c:v>
                </c:pt>
                <c:pt idx="16">
                  <c:v>-0.16974130000380683</c:v>
                </c:pt>
                <c:pt idx="17">
                  <c:v>-0.10596610000357032</c:v>
                </c:pt>
                <c:pt idx="18">
                  <c:v>-2.1683800001483178E-2</c:v>
                </c:pt>
                <c:pt idx="19">
                  <c:v>-7.1985000031418167E-3</c:v>
                </c:pt>
                <c:pt idx="20">
                  <c:v>-5.8705600004032021E-2</c:v>
                </c:pt>
                <c:pt idx="21">
                  <c:v>6.8060599998716498E-2</c:v>
                </c:pt>
                <c:pt idx="22">
                  <c:v>-3.3518200001708465E-2</c:v>
                </c:pt>
                <c:pt idx="23">
                  <c:v>-0.10547870000300463</c:v>
                </c:pt>
                <c:pt idx="24">
                  <c:v>-0.29574610000418033</c:v>
                </c:pt>
                <c:pt idx="25">
                  <c:v>-4.7918000018398743E-3</c:v>
                </c:pt>
                <c:pt idx="26">
                  <c:v>-1.4557300004526041E-2</c:v>
                </c:pt>
                <c:pt idx="27">
                  <c:v>7.5815999989572447E-3</c:v>
                </c:pt>
                <c:pt idx="28">
                  <c:v>-2.9709000002185348E-2</c:v>
                </c:pt>
                <c:pt idx="29">
                  <c:v>-5.928190000122413E-2</c:v>
                </c:pt>
                <c:pt idx="30">
                  <c:v>1.4932999984011985E-3</c:v>
                </c:pt>
                <c:pt idx="31">
                  <c:v>1.6934599996602628E-2</c:v>
                </c:pt>
                <c:pt idx="32">
                  <c:v>1.5687999995861901E-2</c:v>
                </c:pt>
                <c:pt idx="33">
                  <c:v>-8.4085100002994295E-2</c:v>
                </c:pt>
                <c:pt idx="34">
                  <c:v>-5.9936500001640525E-2</c:v>
                </c:pt>
                <c:pt idx="35">
                  <c:v>-0.12209720000100788</c:v>
                </c:pt>
                <c:pt idx="36">
                  <c:v>-4.4407900004443945E-2</c:v>
                </c:pt>
                <c:pt idx="37">
                  <c:v>-9.4985300002008444E-2</c:v>
                </c:pt>
                <c:pt idx="38">
                  <c:v>-1.8649300003744429E-2</c:v>
                </c:pt>
                <c:pt idx="39">
                  <c:v>-2.9381200005445862E-2</c:v>
                </c:pt>
                <c:pt idx="40">
                  <c:v>3.7901099996815901E-2</c:v>
                </c:pt>
                <c:pt idx="41">
                  <c:v>4.8793099998874823E-2</c:v>
                </c:pt>
                <c:pt idx="42">
                  <c:v>-3.1491600002482301E-2</c:v>
                </c:pt>
                <c:pt idx="43">
                  <c:v>0.10221189999720082</c:v>
                </c:pt>
                <c:pt idx="44">
                  <c:v>6.5000999966287054E-3</c:v>
                </c:pt>
                <c:pt idx="45">
                  <c:v>2.1863799996935995E-2</c:v>
                </c:pt>
                <c:pt idx="46">
                  <c:v>-4.0944300002593081E-2</c:v>
                </c:pt>
                <c:pt idx="47">
                  <c:v>-4.9240800002735341E-2</c:v>
                </c:pt>
                <c:pt idx="48">
                  <c:v>3.2946599996648729E-2</c:v>
                </c:pt>
                <c:pt idx="49">
                  <c:v>-3.5948100001405692E-2</c:v>
                </c:pt>
                <c:pt idx="50">
                  <c:v>8.334199996170355E-3</c:v>
                </c:pt>
                <c:pt idx="51">
                  <c:v>8.8482799998018891E-2</c:v>
                </c:pt>
                <c:pt idx="52">
                  <c:v>-0.15082790000087698</c:v>
                </c:pt>
                <c:pt idx="53">
                  <c:v>-8.1401500003266847E-2</c:v>
                </c:pt>
                <c:pt idx="54">
                  <c:v>-3.5578500002884539E-2</c:v>
                </c:pt>
                <c:pt idx="55">
                  <c:v>-0.15929620000315481</c:v>
                </c:pt>
                <c:pt idx="56">
                  <c:v>-2.4898900002881419E-2</c:v>
                </c:pt>
                <c:pt idx="57">
                  <c:v>-3.8989000022411346E-3</c:v>
                </c:pt>
                <c:pt idx="58">
                  <c:v>-1.8865300004108576E-2</c:v>
                </c:pt>
                <c:pt idx="59">
                  <c:v>4.7192199999699369E-2</c:v>
                </c:pt>
                <c:pt idx="60">
                  <c:v>-1.6822000001411652E-2</c:v>
                </c:pt>
                <c:pt idx="61">
                  <c:v>-7.8199200004746672E-2</c:v>
                </c:pt>
                <c:pt idx="62">
                  <c:v>-3.6811600002693012E-2</c:v>
                </c:pt>
                <c:pt idx="63">
                  <c:v>-2.0084200004930608E-2</c:v>
                </c:pt>
                <c:pt idx="64">
                  <c:v>1.2198099997476675E-2</c:v>
                </c:pt>
                <c:pt idx="65">
                  <c:v>-5.1753400002780836E-2</c:v>
                </c:pt>
                <c:pt idx="66">
                  <c:v>-4.7609300003387034E-2</c:v>
                </c:pt>
                <c:pt idx="67">
                  <c:v>-2.7834100004838547E-2</c:v>
                </c:pt>
                <c:pt idx="68">
                  <c:v>-8.7341200003720587E-2</c:v>
                </c:pt>
                <c:pt idx="69">
                  <c:v>-0.13047490000462858</c:v>
                </c:pt>
                <c:pt idx="70">
                  <c:v>2.4970199996459996E-2</c:v>
                </c:pt>
                <c:pt idx="71">
                  <c:v>-3.3081400004448369E-2</c:v>
                </c:pt>
                <c:pt idx="72">
                  <c:v>0.11891859999741428</c:v>
                </c:pt>
                <c:pt idx="74">
                  <c:v>1.8689999997150153E-2</c:v>
                </c:pt>
                <c:pt idx="80">
                  <c:v>1.4942999987397343E-3</c:v>
                </c:pt>
                <c:pt idx="81">
                  <c:v>2.819899997120956E-3</c:v>
                </c:pt>
                <c:pt idx="82">
                  <c:v>6.1125999964133371E-3</c:v>
                </c:pt>
                <c:pt idx="83">
                  <c:v>-9.4998000022314955E-3</c:v>
                </c:pt>
                <c:pt idx="84">
                  <c:v>1.6275399997539353E-2</c:v>
                </c:pt>
                <c:pt idx="85">
                  <c:v>-9.2459000006783754E-3</c:v>
                </c:pt>
                <c:pt idx="86">
                  <c:v>2.5491899999906309E-2</c:v>
                </c:pt>
                <c:pt idx="87">
                  <c:v>-1.3402800002950244E-2</c:v>
                </c:pt>
                <c:pt idx="88">
                  <c:v>1.9090099998720689E-2</c:v>
                </c:pt>
                <c:pt idx="89">
                  <c:v>-5.7755000016186386E-3</c:v>
                </c:pt>
                <c:pt idx="90">
                  <c:v>-1.8950000012409873E-3</c:v>
                </c:pt>
                <c:pt idx="91">
                  <c:v>3.7306599995645229E-2</c:v>
                </c:pt>
                <c:pt idx="92">
                  <c:v>2.8234899997187313E-2</c:v>
                </c:pt>
                <c:pt idx="93">
                  <c:v>4.4488799998362083E-2</c:v>
                </c:pt>
                <c:pt idx="94">
                  <c:v>8.7488799999846378E-2</c:v>
                </c:pt>
                <c:pt idx="95">
                  <c:v>2.7694899996276945E-2</c:v>
                </c:pt>
                <c:pt idx="96">
                  <c:v>1.3915899995481595E-2</c:v>
                </c:pt>
                <c:pt idx="97">
                  <c:v>-9.7311000026820693E-3</c:v>
                </c:pt>
                <c:pt idx="98">
                  <c:v>3.1217299994750647E-2</c:v>
                </c:pt>
                <c:pt idx="99">
                  <c:v>2.6739299995824695E-2</c:v>
                </c:pt>
                <c:pt idx="100">
                  <c:v>-2.5608800006011734E-2</c:v>
                </c:pt>
                <c:pt idx="101">
                  <c:v>-1.5511800000240328E-2</c:v>
                </c:pt>
                <c:pt idx="102">
                  <c:v>3.2316399996489054E-2</c:v>
                </c:pt>
                <c:pt idx="103">
                  <c:v>9.3001899997034343E-2</c:v>
                </c:pt>
                <c:pt idx="104">
                  <c:v>5.5033099997672252E-2</c:v>
                </c:pt>
                <c:pt idx="105">
                  <c:v>0.10369749999517808</c:v>
                </c:pt>
                <c:pt idx="106">
                  <c:v>0.11012230000051204</c:v>
                </c:pt>
                <c:pt idx="107">
                  <c:v>-5.9719000055338256E-3</c:v>
                </c:pt>
                <c:pt idx="108">
                  <c:v>1.6498500001034699E-2</c:v>
                </c:pt>
                <c:pt idx="109">
                  <c:v>-2.1089300003950484E-2</c:v>
                </c:pt>
                <c:pt idx="110">
                  <c:v>-2.217450000171084E-2</c:v>
                </c:pt>
                <c:pt idx="111">
                  <c:v>-2.6886300001933705E-2</c:v>
                </c:pt>
                <c:pt idx="112">
                  <c:v>-5.7057400001212955E-2</c:v>
                </c:pt>
                <c:pt idx="113">
                  <c:v>-3.5669800003233831E-2</c:v>
                </c:pt>
                <c:pt idx="117">
                  <c:v>-4.4337200000882149E-2</c:v>
                </c:pt>
                <c:pt idx="119">
                  <c:v>-1.5955100003338885E-2</c:v>
                </c:pt>
                <c:pt idx="120">
                  <c:v>-1.1359300006006379E-2</c:v>
                </c:pt>
                <c:pt idx="121">
                  <c:v>-1.6974800004391E-2</c:v>
                </c:pt>
                <c:pt idx="122">
                  <c:v>3.6002699998789467E-2</c:v>
                </c:pt>
                <c:pt idx="123">
                  <c:v>-1.9943600003898609E-2</c:v>
                </c:pt>
                <c:pt idx="124">
                  <c:v>-1.2943600006110501E-2</c:v>
                </c:pt>
                <c:pt idx="125">
                  <c:v>3.3251999921048991E-3</c:v>
                </c:pt>
                <c:pt idx="128">
                  <c:v>-2.0513000003120396E-2</c:v>
                </c:pt>
                <c:pt idx="129">
                  <c:v>3.7692999976570718E-3</c:v>
                </c:pt>
                <c:pt idx="131">
                  <c:v>-3.8094199997431133E-2</c:v>
                </c:pt>
                <c:pt idx="138">
                  <c:v>-8.3784000016748905E-3</c:v>
                </c:pt>
                <c:pt idx="140">
                  <c:v>-5.8690000078058802E-3</c:v>
                </c:pt>
                <c:pt idx="141">
                  <c:v>-4.2690000045695342E-3</c:v>
                </c:pt>
                <c:pt idx="142">
                  <c:v>-3.9179699997475836E-2</c:v>
                </c:pt>
                <c:pt idx="143">
                  <c:v>2.1854000005987473E-3</c:v>
                </c:pt>
                <c:pt idx="145">
                  <c:v>1.118539999879431E-2</c:v>
                </c:pt>
                <c:pt idx="146">
                  <c:v>-4.731799999717623E-3</c:v>
                </c:pt>
                <c:pt idx="147">
                  <c:v>-1.3472700004058424E-2</c:v>
                </c:pt>
                <c:pt idx="148">
                  <c:v>-4.4727000058628619E-3</c:v>
                </c:pt>
                <c:pt idx="149">
                  <c:v>-1.8581100004666951E-2</c:v>
                </c:pt>
                <c:pt idx="150">
                  <c:v>-1.4581100003852043E-2</c:v>
                </c:pt>
                <c:pt idx="152">
                  <c:v>-2.308410000114236E-2</c:v>
                </c:pt>
                <c:pt idx="153">
                  <c:v>-1.3284100001328625E-2</c:v>
                </c:pt>
                <c:pt idx="154">
                  <c:v>-6.2285899999551475E-2</c:v>
                </c:pt>
                <c:pt idx="155">
                  <c:v>-5.9485899997525848E-2</c:v>
                </c:pt>
                <c:pt idx="156">
                  <c:v>-6.3889000011840835E-3</c:v>
                </c:pt>
                <c:pt idx="157">
                  <c:v>-1.7490700003691018E-2</c:v>
                </c:pt>
                <c:pt idx="158">
                  <c:v>-1.1173699997016229E-2</c:v>
                </c:pt>
                <c:pt idx="159">
                  <c:v>-1.6005600002245046E-2</c:v>
                </c:pt>
                <c:pt idx="160">
                  <c:v>-1.6323299998475704E-2</c:v>
                </c:pt>
                <c:pt idx="164">
                  <c:v>-1.7607000001589768E-2</c:v>
                </c:pt>
                <c:pt idx="176">
                  <c:v>-1.6719999985070899E-4</c:v>
                </c:pt>
                <c:pt idx="182">
                  <c:v>3.9539999852422625E-4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90F-4F79-BCC9-7910BE005D57}"/>
            </c:ext>
          </c:extLst>
        </c:ser>
        <c:ser>
          <c:idx val="2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Active!$J$21:$J$996</c:f>
              <c:numCache>
                <c:formatCode>General</c:formatCode>
                <c:ptCount val="976"/>
                <c:pt idx="127">
                  <c:v>-2.5289000041084364E-3</c:v>
                </c:pt>
                <c:pt idx="130">
                  <c:v>0</c:v>
                </c:pt>
                <c:pt idx="132">
                  <c:v>-6.241700000828132E-3</c:v>
                </c:pt>
                <c:pt idx="133">
                  <c:v>-4.1417000029468909E-3</c:v>
                </c:pt>
                <c:pt idx="134">
                  <c:v>-4.1417000029468909E-3</c:v>
                </c:pt>
                <c:pt idx="136">
                  <c:v>-4.518000059761107E-4</c:v>
                </c:pt>
                <c:pt idx="137">
                  <c:v>-1.7578400002093986E-2</c:v>
                </c:pt>
                <c:pt idx="139">
                  <c:v>4.0389999776380137E-4</c:v>
                </c:pt>
                <c:pt idx="144">
                  <c:v>7.1853999979794025E-3</c:v>
                </c:pt>
                <c:pt idx="151">
                  <c:v>-8.7646000029053539E-3</c:v>
                </c:pt>
                <c:pt idx="161">
                  <c:v>-6.5269999977317639E-3</c:v>
                </c:pt>
                <c:pt idx="166">
                  <c:v>2.4498999999195803E-2</c:v>
                </c:pt>
                <c:pt idx="167">
                  <c:v>-1.4436999990721233E-3</c:v>
                </c:pt>
                <c:pt idx="168">
                  <c:v>2.0088900004338939E-2</c:v>
                </c:pt>
                <c:pt idx="170">
                  <c:v>-1.0146900007384829E-2</c:v>
                </c:pt>
                <c:pt idx="171">
                  <c:v>5.605199999990873E-3</c:v>
                </c:pt>
                <c:pt idx="172">
                  <c:v>-2.0375000021886081E-3</c:v>
                </c:pt>
                <c:pt idx="173">
                  <c:v>1.3362499994400423E-2</c:v>
                </c:pt>
                <c:pt idx="174">
                  <c:v>-3.2281000021612272E-3</c:v>
                </c:pt>
                <c:pt idx="175">
                  <c:v>-1.4152000003377907E-3</c:v>
                </c:pt>
                <c:pt idx="177">
                  <c:v>-5.0336000058450736E-3</c:v>
                </c:pt>
                <c:pt idx="178">
                  <c:v>-4.5189000011305325E-3</c:v>
                </c:pt>
                <c:pt idx="184">
                  <c:v>4.4573000050149858E-3</c:v>
                </c:pt>
                <c:pt idx="185">
                  <c:v>-1.1737400003767107E-2</c:v>
                </c:pt>
                <c:pt idx="186">
                  <c:v>5.462599998281803E-3</c:v>
                </c:pt>
                <c:pt idx="187">
                  <c:v>-1.3138000067556277E-3</c:v>
                </c:pt>
                <c:pt idx="189">
                  <c:v>2.3832000006223097E-3</c:v>
                </c:pt>
                <c:pt idx="190">
                  <c:v>2.1974299990688451E-2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90F-4F79-BCC9-7910BE005D57}"/>
            </c:ext>
          </c:extLst>
        </c:ser>
        <c:ser>
          <c:idx val="3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Active!$K$21:$K$996</c:f>
              <c:numCache>
                <c:formatCode>General</c:formatCode>
                <c:ptCount val="976"/>
                <c:pt idx="162">
                  <c:v>-2.0005000042147003E-3</c:v>
                </c:pt>
                <c:pt idx="163">
                  <c:v>-3.4895200005848892E-2</c:v>
                </c:pt>
                <c:pt idx="165">
                  <c:v>-5.7336000027135015E-3</c:v>
                </c:pt>
                <c:pt idx="169">
                  <c:v>-3.1646000061300583E-3</c:v>
                </c:pt>
                <c:pt idx="179">
                  <c:v>-3.1584000025759451E-3</c:v>
                </c:pt>
                <c:pt idx="180">
                  <c:v>-4.7819999963394366E-3</c:v>
                </c:pt>
                <c:pt idx="181">
                  <c:v>1.9594999976106919E-3</c:v>
                </c:pt>
                <c:pt idx="183">
                  <c:v>-1.4754000003449619E-3</c:v>
                </c:pt>
                <c:pt idx="188">
                  <c:v>5.9079999991809018E-3</c:v>
                </c:pt>
                <c:pt idx="191">
                  <c:v>-9.0740000450750813E-4</c:v>
                </c:pt>
                <c:pt idx="192">
                  <c:v>-5.5103999984567054E-3</c:v>
                </c:pt>
                <c:pt idx="193">
                  <c:v>1.3952000008430332E-3</c:v>
                </c:pt>
                <c:pt idx="194">
                  <c:v>-3.2199999986914918E-4</c:v>
                </c:pt>
                <c:pt idx="195">
                  <c:v>4.3927000006078742E-3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90F-4F79-BCC9-7910BE005D57}"/>
            </c:ext>
          </c:extLst>
        </c:ser>
        <c:ser>
          <c:idx val="4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Active!$L$21:$L$996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E90F-4F79-BCC9-7910BE005D5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3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Active!$M$21:$M$996</c:f>
              <c:numCache>
                <c:formatCode>General</c:formatCode>
                <c:ptCount val="976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E90F-4F79-BCC9-7910BE005D5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Active!$N$21:$N$996</c:f>
              <c:numCache>
                <c:formatCode>General</c:formatCode>
                <c:ptCount val="976"/>
                <c:pt idx="135">
                  <c:v>-3.441700006078463E-3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E90F-4F79-BCC9-7910BE005D5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Lin.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Active!$F$21:$F$996</c:f>
              <c:numCache>
                <c:formatCode>General</c:formatCode>
                <c:ptCount val="976"/>
                <c:pt idx="0">
                  <c:v>-17062.5</c:v>
                </c:pt>
                <c:pt idx="1">
                  <c:v>-16804</c:v>
                </c:pt>
                <c:pt idx="2">
                  <c:v>-16667</c:v>
                </c:pt>
                <c:pt idx="3">
                  <c:v>-16638</c:v>
                </c:pt>
                <c:pt idx="4">
                  <c:v>-16614.5</c:v>
                </c:pt>
                <c:pt idx="5">
                  <c:v>-16585</c:v>
                </c:pt>
                <c:pt idx="6">
                  <c:v>-16575</c:v>
                </c:pt>
                <c:pt idx="7">
                  <c:v>-16397</c:v>
                </c:pt>
                <c:pt idx="8">
                  <c:v>-16237.5</c:v>
                </c:pt>
                <c:pt idx="9">
                  <c:v>-16173</c:v>
                </c:pt>
                <c:pt idx="10">
                  <c:v>-16077</c:v>
                </c:pt>
                <c:pt idx="11">
                  <c:v>-16054.5</c:v>
                </c:pt>
                <c:pt idx="12">
                  <c:v>-15960.5</c:v>
                </c:pt>
                <c:pt idx="13">
                  <c:v>-15847.5</c:v>
                </c:pt>
                <c:pt idx="14">
                  <c:v>-15840</c:v>
                </c:pt>
                <c:pt idx="15">
                  <c:v>-15732.5</c:v>
                </c:pt>
                <c:pt idx="16">
                  <c:v>-15665.5</c:v>
                </c:pt>
                <c:pt idx="17">
                  <c:v>-15653.5</c:v>
                </c:pt>
                <c:pt idx="18">
                  <c:v>-15653</c:v>
                </c:pt>
                <c:pt idx="19">
                  <c:v>-15347.5</c:v>
                </c:pt>
                <c:pt idx="20">
                  <c:v>-15336</c:v>
                </c:pt>
                <c:pt idx="21">
                  <c:v>-15239</c:v>
                </c:pt>
                <c:pt idx="22">
                  <c:v>-15217</c:v>
                </c:pt>
                <c:pt idx="23">
                  <c:v>-15034.5</c:v>
                </c:pt>
                <c:pt idx="24">
                  <c:v>-14953.5</c:v>
                </c:pt>
                <c:pt idx="25">
                  <c:v>-14633</c:v>
                </c:pt>
                <c:pt idx="26">
                  <c:v>-14625.5</c:v>
                </c:pt>
                <c:pt idx="27">
                  <c:v>-14604</c:v>
                </c:pt>
                <c:pt idx="28">
                  <c:v>-14415</c:v>
                </c:pt>
                <c:pt idx="29">
                  <c:v>-14226.5</c:v>
                </c:pt>
                <c:pt idx="30">
                  <c:v>-14214.5</c:v>
                </c:pt>
                <c:pt idx="31">
                  <c:v>-14049</c:v>
                </c:pt>
                <c:pt idx="32">
                  <c:v>-13720</c:v>
                </c:pt>
                <c:pt idx="33">
                  <c:v>-13418.5</c:v>
                </c:pt>
                <c:pt idx="34">
                  <c:v>-13377.5</c:v>
                </c:pt>
                <c:pt idx="35">
                  <c:v>-13082</c:v>
                </c:pt>
                <c:pt idx="36">
                  <c:v>-13036.5</c:v>
                </c:pt>
                <c:pt idx="37">
                  <c:v>-12805.5</c:v>
                </c:pt>
                <c:pt idx="38">
                  <c:v>-12645.5</c:v>
                </c:pt>
                <c:pt idx="39">
                  <c:v>-12622</c:v>
                </c:pt>
                <c:pt idx="40">
                  <c:v>-12621.5</c:v>
                </c:pt>
                <c:pt idx="41">
                  <c:v>-11601.5</c:v>
                </c:pt>
                <c:pt idx="42">
                  <c:v>-11246</c:v>
                </c:pt>
                <c:pt idx="43">
                  <c:v>-11223.5</c:v>
                </c:pt>
                <c:pt idx="44">
                  <c:v>-11056.5</c:v>
                </c:pt>
                <c:pt idx="45">
                  <c:v>-11047</c:v>
                </c:pt>
                <c:pt idx="46">
                  <c:v>-10970.5</c:v>
                </c:pt>
                <c:pt idx="47">
                  <c:v>-10948</c:v>
                </c:pt>
                <c:pt idx="48">
                  <c:v>-10829</c:v>
                </c:pt>
                <c:pt idx="49">
                  <c:v>-10823.5</c:v>
                </c:pt>
                <c:pt idx="50">
                  <c:v>-10823</c:v>
                </c:pt>
                <c:pt idx="51">
                  <c:v>-10782</c:v>
                </c:pt>
                <c:pt idx="52">
                  <c:v>-10736.5</c:v>
                </c:pt>
                <c:pt idx="53">
                  <c:v>-10652.5</c:v>
                </c:pt>
                <c:pt idx="54">
                  <c:v>-10647.5</c:v>
                </c:pt>
                <c:pt idx="55">
                  <c:v>-10647</c:v>
                </c:pt>
                <c:pt idx="56">
                  <c:v>-10621.5</c:v>
                </c:pt>
                <c:pt idx="57">
                  <c:v>-10621.5</c:v>
                </c:pt>
                <c:pt idx="58">
                  <c:v>-10605.5</c:v>
                </c:pt>
                <c:pt idx="59">
                  <c:v>-10593</c:v>
                </c:pt>
                <c:pt idx="60">
                  <c:v>-10570</c:v>
                </c:pt>
                <c:pt idx="61">
                  <c:v>-10452</c:v>
                </c:pt>
                <c:pt idx="62">
                  <c:v>-10446</c:v>
                </c:pt>
                <c:pt idx="63">
                  <c:v>-10427</c:v>
                </c:pt>
                <c:pt idx="64">
                  <c:v>-10426.5</c:v>
                </c:pt>
                <c:pt idx="65">
                  <c:v>-10329</c:v>
                </c:pt>
                <c:pt idx="66">
                  <c:v>-10245.5</c:v>
                </c:pt>
                <c:pt idx="67">
                  <c:v>-10233.5</c:v>
                </c:pt>
                <c:pt idx="68">
                  <c:v>-10222</c:v>
                </c:pt>
                <c:pt idx="69">
                  <c:v>-10181.5</c:v>
                </c:pt>
                <c:pt idx="70">
                  <c:v>-10163</c:v>
                </c:pt>
                <c:pt idx="71">
                  <c:v>-10009</c:v>
                </c:pt>
                <c:pt idx="72">
                  <c:v>-10009</c:v>
                </c:pt>
                <c:pt idx="73">
                  <c:v>-9917.5</c:v>
                </c:pt>
                <c:pt idx="74">
                  <c:v>-9850</c:v>
                </c:pt>
                <c:pt idx="75">
                  <c:v>-9842</c:v>
                </c:pt>
                <c:pt idx="76">
                  <c:v>-9832.5</c:v>
                </c:pt>
                <c:pt idx="77">
                  <c:v>-9826.5</c:v>
                </c:pt>
                <c:pt idx="78">
                  <c:v>-9809</c:v>
                </c:pt>
                <c:pt idx="79">
                  <c:v>-9809</c:v>
                </c:pt>
                <c:pt idx="80">
                  <c:v>-9779.5</c:v>
                </c:pt>
                <c:pt idx="81">
                  <c:v>-9743.5</c:v>
                </c:pt>
                <c:pt idx="82">
                  <c:v>-9619</c:v>
                </c:pt>
                <c:pt idx="83">
                  <c:v>-9613</c:v>
                </c:pt>
                <c:pt idx="84">
                  <c:v>-9601</c:v>
                </c:pt>
                <c:pt idx="85">
                  <c:v>-9566.5</c:v>
                </c:pt>
                <c:pt idx="86">
                  <c:v>-9423.5</c:v>
                </c:pt>
                <c:pt idx="87">
                  <c:v>-9418</c:v>
                </c:pt>
                <c:pt idx="88">
                  <c:v>-9406.5</c:v>
                </c:pt>
                <c:pt idx="89">
                  <c:v>-9342.5</c:v>
                </c:pt>
                <c:pt idx="90">
                  <c:v>-9325</c:v>
                </c:pt>
                <c:pt idx="91">
                  <c:v>-9229</c:v>
                </c:pt>
                <c:pt idx="92">
                  <c:v>-9218.5</c:v>
                </c:pt>
                <c:pt idx="93">
                  <c:v>-9172</c:v>
                </c:pt>
                <c:pt idx="94">
                  <c:v>-9172</c:v>
                </c:pt>
                <c:pt idx="95">
                  <c:v>-9118.5</c:v>
                </c:pt>
                <c:pt idx="96">
                  <c:v>-8983.5</c:v>
                </c:pt>
                <c:pt idx="97">
                  <c:v>-8428.5</c:v>
                </c:pt>
                <c:pt idx="98">
                  <c:v>-8274.5</c:v>
                </c:pt>
                <c:pt idx="99">
                  <c:v>-8204.5</c:v>
                </c:pt>
                <c:pt idx="100">
                  <c:v>-8028</c:v>
                </c:pt>
                <c:pt idx="101">
                  <c:v>-7833</c:v>
                </c:pt>
                <c:pt idx="102">
                  <c:v>-7766</c:v>
                </c:pt>
                <c:pt idx="103">
                  <c:v>-7573.5</c:v>
                </c:pt>
                <c:pt idx="104">
                  <c:v>-7201.5</c:v>
                </c:pt>
                <c:pt idx="105">
                  <c:v>-6587.5</c:v>
                </c:pt>
                <c:pt idx="106">
                  <c:v>-4599.5</c:v>
                </c:pt>
                <c:pt idx="107">
                  <c:v>-4376.5</c:v>
                </c:pt>
                <c:pt idx="108">
                  <c:v>-4152.5</c:v>
                </c:pt>
                <c:pt idx="109">
                  <c:v>-4045.5</c:v>
                </c:pt>
                <c:pt idx="110">
                  <c:v>-3907.5</c:v>
                </c:pt>
                <c:pt idx="111">
                  <c:v>-3740.5</c:v>
                </c:pt>
                <c:pt idx="112">
                  <c:v>-3569</c:v>
                </c:pt>
                <c:pt idx="113">
                  <c:v>-3563</c:v>
                </c:pt>
                <c:pt idx="114">
                  <c:v>-2619.5</c:v>
                </c:pt>
                <c:pt idx="115">
                  <c:v>-2599.5</c:v>
                </c:pt>
                <c:pt idx="116">
                  <c:v>-2553.5</c:v>
                </c:pt>
                <c:pt idx="117">
                  <c:v>-2482</c:v>
                </c:pt>
                <c:pt idx="118">
                  <c:v>-2446</c:v>
                </c:pt>
                <c:pt idx="119">
                  <c:v>-1868.5</c:v>
                </c:pt>
                <c:pt idx="120">
                  <c:v>-1495.5</c:v>
                </c:pt>
                <c:pt idx="121">
                  <c:v>-1238</c:v>
                </c:pt>
                <c:pt idx="122">
                  <c:v>-1025.5</c:v>
                </c:pt>
                <c:pt idx="123">
                  <c:v>-866</c:v>
                </c:pt>
                <c:pt idx="124">
                  <c:v>-866</c:v>
                </c:pt>
                <c:pt idx="125">
                  <c:v>-738</c:v>
                </c:pt>
                <c:pt idx="126">
                  <c:v>-624</c:v>
                </c:pt>
                <c:pt idx="127">
                  <c:v>-171.5</c:v>
                </c:pt>
                <c:pt idx="128">
                  <c:v>-155</c:v>
                </c:pt>
                <c:pt idx="129">
                  <c:v>-154.5</c:v>
                </c:pt>
                <c:pt idx="130">
                  <c:v>0</c:v>
                </c:pt>
                <c:pt idx="131">
                  <c:v>223</c:v>
                </c:pt>
                <c:pt idx="132">
                  <c:v>560.5</c:v>
                </c:pt>
                <c:pt idx="133">
                  <c:v>560.5</c:v>
                </c:pt>
                <c:pt idx="134">
                  <c:v>560.5</c:v>
                </c:pt>
                <c:pt idx="135">
                  <c:v>560.5</c:v>
                </c:pt>
                <c:pt idx="136">
                  <c:v>767</c:v>
                </c:pt>
                <c:pt idx="137">
                  <c:v>796</c:v>
                </c:pt>
                <c:pt idx="138">
                  <c:v>796</c:v>
                </c:pt>
                <c:pt idx="139">
                  <c:v>796.5</c:v>
                </c:pt>
                <c:pt idx="140">
                  <c:v>985</c:v>
                </c:pt>
                <c:pt idx="141">
                  <c:v>985</c:v>
                </c:pt>
                <c:pt idx="142">
                  <c:v>1030.5</c:v>
                </c:pt>
                <c:pt idx="143">
                  <c:v>1249</c:v>
                </c:pt>
                <c:pt idx="144">
                  <c:v>1249</c:v>
                </c:pt>
                <c:pt idx="145">
                  <c:v>1249</c:v>
                </c:pt>
                <c:pt idx="146">
                  <c:v>1467</c:v>
                </c:pt>
                <c:pt idx="147">
                  <c:v>1575.5</c:v>
                </c:pt>
                <c:pt idx="148">
                  <c:v>1575.5</c:v>
                </c:pt>
                <c:pt idx="149">
                  <c:v>1821.5</c:v>
                </c:pt>
                <c:pt idx="150">
                  <c:v>1821.5</c:v>
                </c:pt>
                <c:pt idx="151">
                  <c:v>1999</c:v>
                </c:pt>
                <c:pt idx="152">
                  <c:v>2016.5</c:v>
                </c:pt>
                <c:pt idx="153">
                  <c:v>2016.5</c:v>
                </c:pt>
                <c:pt idx="154">
                  <c:v>2033.5</c:v>
                </c:pt>
                <c:pt idx="155">
                  <c:v>2033.5</c:v>
                </c:pt>
                <c:pt idx="156">
                  <c:v>2228.5</c:v>
                </c:pt>
                <c:pt idx="157">
                  <c:v>2245.5</c:v>
                </c:pt>
                <c:pt idx="158">
                  <c:v>2640.5</c:v>
                </c:pt>
                <c:pt idx="159">
                  <c:v>2664</c:v>
                </c:pt>
                <c:pt idx="160">
                  <c:v>2664.5</c:v>
                </c:pt>
                <c:pt idx="161">
                  <c:v>2755</c:v>
                </c:pt>
                <c:pt idx="162">
                  <c:v>2782.5</c:v>
                </c:pt>
                <c:pt idx="163">
                  <c:v>2788</c:v>
                </c:pt>
                <c:pt idx="164">
                  <c:v>2955</c:v>
                </c:pt>
                <c:pt idx="165">
                  <c:v>2984</c:v>
                </c:pt>
                <c:pt idx="166">
                  <c:v>3065</c:v>
                </c:pt>
                <c:pt idx="167">
                  <c:v>3190.5</c:v>
                </c:pt>
                <c:pt idx="168">
                  <c:v>3271.5</c:v>
                </c:pt>
                <c:pt idx="169">
                  <c:v>3649</c:v>
                </c:pt>
                <c:pt idx="170">
                  <c:v>3998.5</c:v>
                </c:pt>
                <c:pt idx="171">
                  <c:v>4062</c:v>
                </c:pt>
                <c:pt idx="172">
                  <c:v>4187.5</c:v>
                </c:pt>
                <c:pt idx="173">
                  <c:v>4187.5</c:v>
                </c:pt>
                <c:pt idx="174">
                  <c:v>4376.5</c:v>
                </c:pt>
                <c:pt idx="175">
                  <c:v>4588</c:v>
                </c:pt>
                <c:pt idx="176">
                  <c:v>4968</c:v>
                </c:pt>
                <c:pt idx="177">
                  <c:v>4984</c:v>
                </c:pt>
                <c:pt idx="178">
                  <c:v>5178.5</c:v>
                </c:pt>
                <c:pt idx="179">
                  <c:v>5196</c:v>
                </c:pt>
                <c:pt idx="180">
                  <c:v>5330</c:v>
                </c:pt>
                <c:pt idx="181">
                  <c:v>5382.5</c:v>
                </c:pt>
                <c:pt idx="182">
                  <c:v>5599</c:v>
                </c:pt>
                <c:pt idx="183">
                  <c:v>5601</c:v>
                </c:pt>
                <c:pt idx="184">
                  <c:v>5625.5</c:v>
                </c:pt>
                <c:pt idx="185">
                  <c:v>5631</c:v>
                </c:pt>
                <c:pt idx="186">
                  <c:v>5631</c:v>
                </c:pt>
                <c:pt idx="187">
                  <c:v>5797</c:v>
                </c:pt>
                <c:pt idx="188">
                  <c:v>5980</c:v>
                </c:pt>
                <c:pt idx="189">
                  <c:v>5992</c:v>
                </c:pt>
                <c:pt idx="190">
                  <c:v>6020.5</c:v>
                </c:pt>
                <c:pt idx="191">
                  <c:v>6181</c:v>
                </c:pt>
                <c:pt idx="192">
                  <c:v>6376</c:v>
                </c:pt>
                <c:pt idx="193">
                  <c:v>7212</c:v>
                </c:pt>
                <c:pt idx="194">
                  <c:v>7430</c:v>
                </c:pt>
                <c:pt idx="195">
                  <c:v>7624.5</c:v>
                </c:pt>
              </c:numCache>
            </c:numRef>
          </c:xVal>
          <c:yVal>
            <c:numRef>
              <c:f>Active!$O$21:$O$996</c:f>
              <c:numCache>
                <c:formatCode>General</c:formatCode>
                <c:ptCount val="976"/>
                <c:pt idx="0">
                  <c:v>-2.3685655881875836E-2</c:v>
                </c:pt>
                <c:pt idx="1">
                  <c:v>-2.3392281257674851E-2</c:v>
                </c:pt>
                <c:pt idx="2">
                  <c:v>-2.3236798381405858E-2</c:v>
                </c:pt>
                <c:pt idx="3">
                  <c:v>-2.3203885947743079E-2</c:v>
                </c:pt>
                <c:pt idx="4">
                  <c:v>-2.317721552736117E-2</c:v>
                </c:pt>
                <c:pt idx="5">
                  <c:v>-2.3143735637945584E-2</c:v>
                </c:pt>
                <c:pt idx="7">
                  <c:v>-2.2930372274890323E-2</c:v>
                </c:pt>
                <c:pt idx="8">
                  <c:v>-2.2749353889745035E-2</c:v>
                </c:pt>
                <c:pt idx="9">
                  <c:v>-2.267615209763299E-2</c:v>
                </c:pt>
                <c:pt idx="10">
                  <c:v>-2.2567200593094132E-2</c:v>
                </c:pt>
                <c:pt idx="11">
                  <c:v>-2.254166508421784E-2</c:v>
                </c:pt>
                <c:pt idx="12">
                  <c:v>-2.243498340269021E-2</c:v>
                </c:pt>
                <c:pt idx="13">
                  <c:v>-2.2306738402555929E-2</c:v>
                </c:pt>
                <c:pt idx="14">
                  <c:v>-2.2298226566263832E-2</c:v>
                </c:pt>
                <c:pt idx="16">
                  <c:v>-2.2100184508534345E-2</c:v>
                </c:pt>
                <c:pt idx="17">
                  <c:v>-2.2086565570466989E-2</c:v>
                </c:pt>
                <c:pt idx="18">
                  <c:v>-2.2085998114714182E-2</c:v>
                </c:pt>
                <c:pt idx="19">
                  <c:v>-2.1739282649749381E-2</c:v>
                </c:pt>
                <c:pt idx="20">
                  <c:v>-2.1726231167434832E-2</c:v>
                </c:pt>
                <c:pt idx="21">
                  <c:v>-2.161614475139036E-2</c:v>
                </c:pt>
                <c:pt idx="22">
                  <c:v>-2.1591176698266872E-2</c:v>
                </c:pt>
                <c:pt idx="23">
                  <c:v>-2.1384055348492484E-2</c:v>
                </c:pt>
                <c:pt idx="24">
                  <c:v>-2.1292127516537824E-2</c:v>
                </c:pt>
                <c:pt idx="25">
                  <c:v>-2.0928388378988826E-2</c:v>
                </c:pt>
                <c:pt idx="27">
                  <c:v>-2.0895475945326047E-2</c:v>
                </c:pt>
                <c:pt idx="28">
                  <c:v>-2.0680977670765172E-2</c:v>
                </c:pt>
                <c:pt idx="29">
                  <c:v>-2.0467046851957105E-2</c:v>
                </c:pt>
                <c:pt idx="30">
                  <c:v>-2.0453427913889748E-2</c:v>
                </c:pt>
                <c:pt idx="31">
                  <c:v>-2.026560005971078E-2</c:v>
                </c:pt>
                <c:pt idx="32">
                  <c:v>-1.989221417436407E-2</c:v>
                </c:pt>
                <c:pt idx="33">
                  <c:v>-1.9550038355421726E-2</c:v>
                </c:pt>
                <c:pt idx="34">
                  <c:v>-1.950350698369159E-2</c:v>
                </c:pt>
                <c:pt idx="35">
                  <c:v>-1.9168140633782919E-2</c:v>
                </c:pt>
                <c:pt idx="37">
                  <c:v>-1.8854337602480897E-2</c:v>
                </c:pt>
                <c:pt idx="38">
                  <c:v>-1.8672751761582805E-2</c:v>
                </c:pt>
                <c:pt idx="39">
                  <c:v>-1.8646081341200896E-2</c:v>
                </c:pt>
                <c:pt idx="40">
                  <c:v>-1.8645513885448089E-2</c:v>
                </c:pt>
                <c:pt idx="41">
                  <c:v>-1.7487904149722733E-2</c:v>
                </c:pt>
                <c:pt idx="42">
                  <c:v>-1.7084443109477279E-2</c:v>
                </c:pt>
                <c:pt idx="43">
                  <c:v>-1.7058907600600984E-2</c:v>
                </c:pt>
                <c:pt idx="45">
                  <c:v>-1.6858595719860273E-2</c:v>
                </c:pt>
                <c:pt idx="46">
                  <c:v>-1.6771774989680872E-2</c:v>
                </c:pt>
                <c:pt idx="47">
                  <c:v>-1.674623948080458E-2</c:v>
                </c:pt>
                <c:pt idx="48">
                  <c:v>-1.6611185011636619E-2</c:v>
                </c:pt>
                <c:pt idx="49">
                  <c:v>-1.660494299835575E-2</c:v>
                </c:pt>
                <c:pt idx="50">
                  <c:v>-1.6604375542602939E-2</c:v>
                </c:pt>
                <c:pt idx="51">
                  <c:v>-1.6557844170872804E-2</c:v>
                </c:pt>
                <c:pt idx="52">
                  <c:v>-1.650620569736741E-2</c:v>
                </c:pt>
                <c:pt idx="53">
                  <c:v>-1.6410873130895908E-2</c:v>
                </c:pt>
                <c:pt idx="55">
                  <c:v>-1.6404631117615039E-2</c:v>
                </c:pt>
                <c:pt idx="56">
                  <c:v>-1.6375690874221902E-2</c:v>
                </c:pt>
                <c:pt idx="57">
                  <c:v>-1.6375690874221902E-2</c:v>
                </c:pt>
                <c:pt idx="58">
                  <c:v>-1.6357532290132093E-2</c:v>
                </c:pt>
                <c:pt idx="59">
                  <c:v>-1.634334589631193E-2</c:v>
                </c:pt>
                <c:pt idx="60">
                  <c:v>-1.6317242931682831E-2</c:v>
                </c:pt>
                <c:pt idx="61">
                  <c:v>-1.6183323374020484E-2</c:v>
                </c:pt>
                <c:pt idx="62">
                  <c:v>-1.6176513904986804E-2</c:v>
                </c:pt>
                <c:pt idx="63">
                  <c:v>-1.6154950586380154E-2</c:v>
                </c:pt>
                <c:pt idx="64">
                  <c:v>-1.6154383130627351E-2</c:v>
                </c:pt>
                <c:pt idx="66">
                  <c:v>-1.594896414811138E-2</c:v>
                </c:pt>
                <c:pt idx="67">
                  <c:v>-1.593534521004402E-2</c:v>
                </c:pt>
                <c:pt idx="68">
                  <c:v>-1.5922293727729471E-2</c:v>
                </c:pt>
                <c:pt idx="69">
                  <c:v>-1.5876329811752139E-2</c:v>
                </c:pt>
                <c:pt idx="70">
                  <c:v>-1.5855333948898299E-2</c:v>
                </c:pt>
                <c:pt idx="71">
                  <c:v>-1.5680557577033884E-2</c:v>
                </c:pt>
                <c:pt idx="72">
                  <c:v>-1.5680557577033884E-2</c:v>
                </c:pt>
                <c:pt idx="74">
                  <c:v>-1.5500106647641402E-2</c:v>
                </c:pt>
                <c:pt idx="75">
                  <c:v>-1.5491027355596496E-2</c:v>
                </c:pt>
                <c:pt idx="76">
                  <c:v>-1.5480245696293173E-2</c:v>
                </c:pt>
                <c:pt idx="77">
                  <c:v>-1.5473436227259494E-2</c:v>
                </c:pt>
                <c:pt idx="78">
                  <c:v>-1.5453575275911265E-2</c:v>
                </c:pt>
                <c:pt idx="79">
                  <c:v>-1.5453575275911265E-2</c:v>
                </c:pt>
                <c:pt idx="80">
                  <c:v>-1.5420095386495677E-2</c:v>
                </c:pt>
                <c:pt idx="81">
                  <c:v>-1.5379238572293607E-2</c:v>
                </c:pt>
                <c:pt idx="83">
                  <c:v>-1.5231132620811098E-2</c:v>
                </c:pt>
                <c:pt idx="84">
                  <c:v>-1.5217513682743742E-2</c:v>
                </c:pt>
                <c:pt idx="85">
                  <c:v>-1.517835923580009E-2</c:v>
                </c:pt>
                <c:pt idx="86">
                  <c:v>-1.5016066890497417E-2</c:v>
                </c:pt>
                <c:pt idx="87">
                  <c:v>-1.5009824877216546E-2</c:v>
                </c:pt>
                <c:pt idx="88">
                  <c:v>-1.4996773394901994E-2</c:v>
                </c:pt>
                <c:pt idx="89">
                  <c:v>-1.4924139058542757E-2</c:v>
                </c:pt>
                <c:pt idx="90">
                  <c:v>-1.4904278107194528E-2</c:v>
                </c:pt>
                <c:pt idx="91">
                  <c:v>-1.4795326602655671E-2</c:v>
                </c:pt>
                <c:pt idx="93">
                  <c:v>-1.4730636646835724E-2</c:v>
                </c:pt>
                <c:pt idx="94">
                  <c:v>-1.4730636646835724E-2</c:v>
                </c:pt>
                <c:pt idx="95">
                  <c:v>-1.4669918881285424E-2</c:v>
                </c:pt>
                <c:pt idx="96">
                  <c:v>-1.4516705828027656E-2</c:v>
                </c:pt>
                <c:pt idx="97">
                  <c:v>-1.3886829942412389E-2</c:v>
                </c:pt>
                <c:pt idx="98">
                  <c:v>-1.3712053570547974E-2</c:v>
                </c:pt>
                <c:pt idx="99">
                  <c:v>-1.3632609765155056E-2</c:v>
                </c:pt>
                <c:pt idx="100">
                  <c:v>-1.3432297884414345E-2</c:v>
                </c:pt>
                <c:pt idx="101">
                  <c:v>-1.3210990140819792E-2</c:v>
                </c:pt>
                <c:pt idx="103">
                  <c:v>-1.2916480605113195E-2</c:v>
                </c:pt>
                <c:pt idx="104">
                  <c:v>-1.2494293525025124E-2</c:v>
                </c:pt>
                <c:pt idx="105">
                  <c:v>-1.1797457860578685E-2</c:v>
                </c:pt>
                <c:pt idx="106">
                  <c:v>-9.5412537874198546E-3</c:v>
                </c:pt>
                <c:pt idx="107">
                  <c:v>-9.2881685216681352E-3</c:v>
                </c:pt>
                <c:pt idx="108">
                  <c:v>-9.0339483444108019E-3</c:v>
                </c:pt>
                <c:pt idx="109">
                  <c:v>-8.9125128133102013E-3</c:v>
                </c:pt>
                <c:pt idx="110">
                  <c:v>-8.7558950255355941E-3</c:v>
                </c:pt>
                <c:pt idx="111">
                  <c:v>-8.5663648040982081E-3</c:v>
                </c:pt>
                <c:pt idx="112">
                  <c:v>-8.371727480885563E-3</c:v>
                </c:pt>
                <c:pt idx="113">
                  <c:v>-8.364918011851883E-3</c:v>
                </c:pt>
                <c:pt idx="114">
                  <c:v>-7.2941290063059305E-3</c:v>
                </c:pt>
                <c:pt idx="115">
                  <c:v>-7.271430776193669E-3</c:v>
                </c:pt>
                <c:pt idx="116">
                  <c:v>-7.219224846935466E-3</c:v>
                </c:pt>
                <c:pt idx="117">
                  <c:v>-7.1380786742841294E-3</c:v>
                </c:pt>
                <c:pt idx="118">
                  <c:v>-7.0972218600820584E-3</c:v>
                </c:pt>
                <c:pt idx="119">
                  <c:v>-6.4418104655904977E-3</c:v>
                </c:pt>
                <c:pt idx="120">
                  <c:v>-6.0184884739968129E-3</c:v>
                </c:pt>
                <c:pt idx="121">
                  <c:v>-5.7262487613014418E-3</c:v>
                </c:pt>
                <c:pt idx="122">
                  <c:v>-5.4850800663586597E-3</c:v>
                </c:pt>
                <c:pt idx="123">
                  <c:v>-5.304061681213371E-3</c:v>
                </c:pt>
                <c:pt idx="124">
                  <c:v>-5.304061681213371E-3</c:v>
                </c:pt>
                <c:pt idx="125">
                  <c:v>-5.158793008494895E-3</c:v>
                </c:pt>
                <c:pt idx="126">
                  <c:v>-5.0294130968550023E-3</c:v>
                </c:pt>
                <c:pt idx="127">
                  <c:v>-4.5158656405650775E-3</c:v>
                </c:pt>
                <c:pt idx="128">
                  <c:v>-4.497139600722462E-3</c:v>
                </c:pt>
                <c:pt idx="129">
                  <c:v>-4.4965721449696551E-3</c:v>
                </c:pt>
                <c:pt idx="130">
                  <c:v>-4.3212283173524324E-3</c:v>
                </c:pt>
                <c:pt idx="131">
                  <c:v>-4.068143051600713E-3</c:v>
                </c:pt>
                <c:pt idx="132">
                  <c:v>-3.6851104184562936E-3</c:v>
                </c:pt>
                <c:pt idx="133">
                  <c:v>-3.6851104184562936E-3</c:v>
                </c:pt>
                <c:pt idx="134">
                  <c:v>-3.6851104184562936E-3</c:v>
                </c:pt>
                <c:pt idx="135">
                  <c:v>-3.6851104184562936E-3</c:v>
                </c:pt>
                <c:pt idx="136">
                  <c:v>-3.4507511925471897E-3</c:v>
                </c:pt>
                <c:pt idx="137">
                  <c:v>-3.41783875888441E-3</c:v>
                </c:pt>
                <c:pt idx="138">
                  <c:v>-3.41783875888441E-3</c:v>
                </c:pt>
                <c:pt idx="139">
                  <c:v>-3.4172713031316035E-3</c:v>
                </c:pt>
                <c:pt idx="140">
                  <c:v>-3.2033404843235355E-3</c:v>
                </c:pt>
                <c:pt idx="141">
                  <c:v>-3.2033404843235355E-3</c:v>
                </c:pt>
                <c:pt idx="142">
                  <c:v>-3.1517020108181399E-3</c:v>
                </c:pt>
                <c:pt idx="143">
                  <c:v>-2.9037238468416788E-3</c:v>
                </c:pt>
                <c:pt idx="144">
                  <c:v>-2.9037238468416788E-3</c:v>
                </c:pt>
                <c:pt idx="145">
                  <c:v>-2.9037238468416788E-3</c:v>
                </c:pt>
                <c:pt idx="146">
                  <c:v>-2.6563131386180246E-3</c:v>
                </c:pt>
                <c:pt idx="147">
                  <c:v>-2.533175240259004E-3</c:v>
                </c:pt>
                <c:pt idx="148">
                  <c:v>-2.533175240259004E-3</c:v>
                </c:pt>
                <c:pt idx="149">
                  <c:v>-2.2539870098781832E-3</c:v>
                </c:pt>
                <c:pt idx="150">
                  <c:v>-2.2539870098781832E-3</c:v>
                </c:pt>
                <c:pt idx="151">
                  <c:v>-2.052540217631859E-3</c:v>
                </c:pt>
                <c:pt idx="152">
                  <c:v>-2.0326792662836296E-3</c:v>
                </c:pt>
                <c:pt idx="153">
                  <c:v>-2.0326792662836296E-3</c:v>
                </c:pt>
                <c:pt idx="154">
                  <c:v>-2.0133857706882072E-3</c:v>
                </c:pt>
                <c:pt idx="155">
                  <c:v>-2.0133857706882072E-3</c:v>
                </c:pt>
                <c:pt idx="156">
                  <c:v>-1.792078027093654E-3</c:v>
                </c:pt>
                <c:pt idx="157">
                  <c:v>-1.7727845314982316E-3</c:v>
                </c:pt>
                <c:pt idx="158">
                  <c:v>-1.3244944867810598E-3</c:v>
                </c:pt>
                <c:pt idx="159">
                  <c:v>-1.2978240663991517E-3</c:v>
                </c:pt>
                <c:pt idx="160">
                  <c:v>-1.2972566106463452E-3</c:v>
                </c:pt>
                <c:pt idx="161">
                  <c:v>-1.1945471193883605E-3</c:v>
                </c:pt>
                <c:pt idx="162">
                  <c:v>-1.1633370529840004E-3</c:v>
                </c:pt>
                <c:pt idx="163">
                  <c:v>-1.1570950397031283E-3</c:v>
                </c:pt>
                <c:pt idx="164">
                  <c:v>-9.6756481826574181E-4</c:v>
                </c:pt>
                <c:pt idx="165">
                  <c:v>-9.3465238460296212E-4</c:v>
                </c:pt>
                <c:pt idx="166">
                  <c:v>-8.4272455264830124E-4</c:v>
                </c:pt>
                <c:pt idx="167">
                  <c:v>-7.0029315869385824E-4</c:v>
                </c:pt>
                <c:pt idx="168">
                  <c:v>-6.083653267391978E-4</c:v>
                </c:pt>
                <c:pt idx="169">
                  <c:v>-1.7993623337025488E-4</c:v>
                </c:pt>
                <c:pt idx="170">
                  <c:v>2.1671533784152139E-4</c:v>
                </c:pt>
                <c:pt idx="171">
                  <c:v>2.8878221844795288E-4</c:v>
                </c:pt>
                <c:pt idx="172">
                  <c:v>4.3121361240239589E-4</c:v>
                </c:pt>
                <c:pt idx="173">
                  <c:v>4.3121361240239589E-4</c:v>
                </c:pt>
                <c:pt idx="174">
                  <c:v>6.4571188696327039E-4</c:v>
                </c:pt>
                <c:pt idx="175">
                  <c:v>8.8574567040043944E-4</c:v>
                </c:pt>
                <c:pt idx="176">
                  <c:v>1.3170120425334154E-3</c:v>
                </c:pt>
                <c:pt idx="177">
                  <c:v>1.3351706266232248E-3</c:v>
                </c:pt>
                <c:pt idx="178">
                  <c:v>1.5559109144649714E-3</c:v>
                </c:pt>
                <c:pt idx="179">
                  <c:v>1.5757718658132008E-3</c:v>
                </c:pt>
                <c:pt idx="180">
                  <c:v>1.727850007565355E-3</c:v>
                </c:pt>
                <c:pt idx="181">
                  <c:v>1.7874328616100423E-3</c:v>
                </c:pt>
                <c:pt idx="182">
                  <c:v>2.0331412025752773E-3</c:v>
                </c:pt>
                <c:pt idx="183">
                  <c:v>2.0354110255865034E-3</c:v>
                </c:pt>
                <c:pt idx="184">
                  <c:v>2.063216357474024E-3</c:v>
                </c:pt>
                <c:pt idx="185">
                  <c:v>2.0694583707548961E-3</c:v>
                </c:pt>
                <c:pt idx="186">
                  <c:v>2.0694583707548961E-3</c:v>
                </c:pt>
                <c:pt idx="187">
                  <c:v>2.2578536806866691E-3</c:v>
                </c:pt>
                <c:pt idx="188">
                  <c:v>2.4655424862138654E-3</c:v>
                </c:pt>
                <c:pt idx="189">
                  <c:v>2.4791614242812227E-3</c:v>
                </c:pt>
                <c:pt idx="190">
                  <c:v>2.5115064021911954E-3</c:v>
                </c:pt>
                <c:pt idx="191">
                  <c:v>2.6936596988420972E-3</c:v>
                </c:pt>
                <c:pt idx="192">
                  <c:v>2.9149674424366508E-3</c:v>
                </c:pt>
                <c:pt idx="193">
                  <c:v>3.8637534611291966E-3</c:v>
                </c:pt>
                <c:pt idx="194">
                  <c:v>4.1111641693528499E-3</c:v>
                </c:pt>
                <c:pt idx="195">
                  <c:v>4.3319044571945974E-3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E90F-4F79-BCC9-7910BE005D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37875288"/>
        <c:axId val="1"/>
      </c:scatterChart>
      <c:valAx>
        <c:axId val="83787528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0354684387855775"/>
              <c:y val="0.8698224852071005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  <c:minorUnit val="1000"/>
      </c:valAx>
      <c:valAx>
        <c:axId val="1"/>
        <c:scaling>
          <c:orientation val="minMax"/>
          <c:max val="0.05"/>
          <c:min val="-0.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2.4113475177304965E-2"/>
              <c:y val="0.3550295857988165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37875288"/>
        <c:crosses val="autoZero"/>
        <c:crossBetween val="midCat"/>
        <c:majorUnit val="0.05"/>
        <c:minorUnit val="0.01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744695742819381"/>
          <c:y val="0.92307692307692313"/>
          <c:w val="0.59574557435639686"/>
          <c:h val="5.9171597633136064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1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657225</xdr:colOff>
      <xdr:row>0</xdr:row>
      <xdr:rowOff>66675</xdr:rowOff>
    </xdr:from>
    <xdr:to>
      <xdr:col>24</xdr:col>
      <xdr:colOff>200025</xdr:colOff>
      <xdr:row>18</xdr:row>
      <xdr:rowOff>142875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A6BD946E-CD8A-14D1-531F-7CF87A4391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47625</xdr:colOff>
      <xdr:row>0</xdr:row>
      <xdr:rowOff>0</xdr:rowOff>
    </xdr:from>
    <xdr:to>
      <xdr:col>15</xdr:col>
      <xdr:colOff>581025</xdr:colOff>
      <xdr:row>18</xdr:row>
      <xdr:rowOff>133350</xdr:rowOff>
    </xdr:to>
    <xdr:graphicFrame macro="">
      <xdr:nvGraphicFramePr>
        <xdr:cNvPr id="1028" name="Chart 2">
          <a:extLst>
            <a:ext uri="{FF2B5EF4-FFF2-40B4-BE49-F238E27FC236}">
              <a16:creationId xmlns:a16="http://schemas.microsoft.com/office/drawing/2014/main" id="{544DFEE8-6BEA-612E-479F-F6526F7341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s://www.aavso.org/ejaavso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vsolj.cetus-net.org/bulletin.html" TargetMode="External"/><Relationship Id="rId21" Type="http://schemas.openxmlformats.org/officeDocument/2006/relationships/hyperlink" Target="http://cdsbib.u-strasbg.fr/cgi-bin/cdsbib?1990RMxAA..21..381G" TargetMode="External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://vsolj.cetus-net.org/bulletin.html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23" Type="http://schemas.openxmlformats.org/officeDocument/2006/relationships/drawing" Target="../drawings/drawing1.xm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vsolj.cetus-net.org/bulletin.html" TargetMode="External"/><Relationship Id="rId4" Type="http://schemas.openxmlformats.org/officeDocument/2006/relationships/hyperlink" Target="https://www.aavso.org/ejaavso" TargetMode="External"/><Relationship Id="rId9" Type="http://schemas.openxmlformats.org/officeDocument/2006/relationships/hyperlink" Target="http://vsolj.cetus-net.org/bulletin.html" TargetMode="External"/><Relationship Id="rId14" Type="http://schemas.openxmlformats.org/officeDocument/2006/relationships/hyperlink" Target="http://vsolj.cetus-net.org/bulletin.html" TargetMode="External"/><Relationship Id="rId22" Type="http://schemas.openxmlformats.org/officeDocument/2006/relationships/hyperlink" Target="http://cdsbib.u-strasbg.fr/cgi-bin/cdsbib?1990RMxAA..21..381G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bav-astro.de/sfs/BAVM_link.php?BAVMnr=60" TargetMode="External"/><Relationship Id="rId13" Type="http://schemas.openxmlformats.org/officeDocument/2006/relationships/hyperlink" Target="http://www.bav-astro.de/sfs/BAVM_link.php?BAVMnr=128" TargetMode="External"/><Relationship Id="rId18" Type="http://schemas.openxmlformats.org/officeDocument/2006/relationships/hyperlink" Target="http://www.bav-astro.de/sfs/BAVM_link.php?BAVMnr=152" TargetMode="External"/><Relationship Id="rId26" Type="http://schemas.openxmlformats.org/officeDocument/2006/relationships/hyperlink" Target="http://www.bav-astro.de/sfs/BAVM_link.php?BAVMnr=201" TargetMode="External"/><Relationship Id="rId39" Type="http://schemas.openxmlformats.org/officeDocument/2006/relationships/hyperlink" Target="http://www.bav-astro.de/sfs/BAVM_link.php?BAVMnr=241" TargetMode="External"/><Relationship Id="rId3" Type="http://schemas.openxmlformats.org/officeDocument/2006/relationships/hyperlink" Target="http://www.konkoly.hu/cgi-bin/IBVS?3355" TargetMode="External"/><Relationship Id="rId21" Type="http://schemas.openxmlformats.org/officeDocument/2006/relationships/hyperlink" Target="http://www.bav-astro.de/sfs/BAVM_link.php?BAVMnr=173" TargetMode="External"/><Relationship Id="rId34" Type="http://schemas.openxmlformats.org/officeDocument/2006/relationships/hyperlink" Target="http://www.bav-astro.de/sfs/BAVM_link.php?BAVMnr=232" TargetMode="External"/><Relationship Id="rId7" Type="http://schemas.openxmlformats.org/officeDocument/2006/relationships/hyperlink" Target="http://www.bav-astro.de/sfs/BAVM_link.php?BAVMnr=60" TargetMode="External"/><Relationship Id="rId12" Type="http://schemas.openxmlformats.org/officeDocument/2006/relationships/hyperlink" Target="http://www.bav-astro.de/sfs/BAVM_link.php?BAVMnr=122" TargetMode="External"/><Relationship Id="rId17" Type="http://schemas.openxmlformats.org/officeDocument/2006/relationships/hyperlink" Target="http://www.bav-astro.de/sfs/BAVM_link.php?BAVMnr=152" TargetMode="External"/><Relationship Id="rId25" Type="http://schemas.openxmlformats.org/officeDocument/2006/relationships/hyperlink" Target="http://www.bav-astro.de/sfs/BAVM_link.php?BAVMnr=186" TargetMode="External"/><Relationship Id="rId33" Type="http://schemas.openxmlformats.org/officeDocument/2006/relationships/hyperlink" Target="http://vsolj.cetus-net.org/vsoljno56.pdf" TargetMode="External"/><Relationship Id="rId38" Type="http://schemas.openxmlformats.org/officeDocument/2006/relationships/hyperlink" Target="http://www.bav-astro.de/sfs/BAVM_link.php?BAVMnr=241" TargetMode="External"/><Relationship Id="rId2" Type="http://schemas.openxmlformats.org/officeDocument/2006/relationships/hyperlink" Target="http://www.bav-astro.de/sfs/BAVM_link.php?BAVMnr=50" TargetMode="External"/><Relationship Id="rId16" Type="http://schemas.openxmlformats.org/officeDocument/2006/relationships/hyperlink" Target="http://var.astro.cz/oejv/issues/oejv0074.pdf" TargetMode="External"/><Relationship Id="rId20" Type="http://schemas.openxmlformats.org/officeDocument/2006/relationships/hyperlink" Target="http://var.astro.cz/oejv/issues/oejv0074.pdf" TargetMode="External"/><Relationship Id="rId29" Type="http://schemas.openxmlformats.org/officeDocument/2006/relationships/hyperlink" Target="http://www.bav-astro.de/sfs/BAVM_link.php?BAVMnr=220" TargetMode="External"/><Relationship Id="rId1" Type="http://schemas.openxmlformats.org/officeDocument/2006/relationships/hyperlink" Target="http://www.konkoly.hu/cgi-bin/IBVS?3852" TargetMode="External"/><Relationship Id="rId6" Type="http://schemas.openxmlformats.org/officeDocument/2006/relationships/hyperlink" Target="http://www.bav-astro.de/sfs/BAVM_link.php?BAVMnr=56" TargetMode="External"/><Relationship Id="rId11" Type="http://schemas.openxmlformats.org/officeDocument/2006/relationships/hyperlink" Target="http://www.bav-astro.de/sfs/BAVM_link.php?BAVMnr=62" TargetMode="External"/><Relationship Id="rId24" Type="http://schemas.openxmlformats.org/officeDocument/2006/relationships/hyperlink" Target="http://www.bav-astro.de/sfs/BAVM_link.php?BAVMnr=178" TargetMode="External"/><Relationship Id="rId32" Type="http://schemas.openxmlformats.org/officeDocument/2006/relationships/hyperlink" Target="http://www.konkoly.hu/cgi-bin/IBVS?6029" TargetMode="External"/><Relationship Id="rId37" Type="http://schemas.openxmlformats.org/officeDocument/2006/relationships/hyperlink" Target="http://www.bav-astro.de/sfs/BAVM_link.php?BAVMnr=238" TargetMode="External"/><Relationship Id="rId5" Type="http://schemas.openxmlformats.org/officeDocument/2006/relationships/hyperlink" Target="http://www.konkoly.hu/cgi-bin/IBVS?3852" TargetMode="External"/><Relationship Id="rId15" Type="http://schemas.openxmlformats.org/officeDocument/2006/relationships/hyperlink" Target="http://www.konkoly.hu/cgi-bin/IBVS?5027" TargetMode="External"/><Relationship Id="rId23" Type="http://schemas.openxmlformats.org/officeDocument/2006/relationships/hyperlink" Target="http://www.bav-astro.de/sfs/BAVM_link.php?BAVMnr=178" TargetMode="External"/><Relationship Id="rId28" Type="http://schemas.openxmlformats.org/officeDocument/2006/relationships/hyperlink" Target="http://www.bav-astro.de/sfs/BAVM_link.php?BAVMnr=214" TargetMode="External"/><Relationship Id="rId36" Type="http://schemas.openxmlformats.org/officeDocument/2006/relationships/hyperlink" Target="http://www.bav-astro.de/sfs/BAVM_link.php?BAVMnr=232" TargetMode="External"/><Relationship Id="rId10" Type="http://schemas.openxmlformats.org/officeDocument/2006/relationships/hyperlink" Target="http://www.bav-astro.de/sfs/BAVM_link.php?BAVMnr=62" TargetMode="External"/><Relationship Id="rId19" Type="http://schemas.openxmlformats.org/officeDocument/2006/relationships/hyperlink" Target="http://www.bav-astro.de/sfs/BAVM_link.php?BAVMnr=152" TargetMode="External"/><Relationship Id="rId31" Type="http://schemas.openxmlformats.org/officeDocument/2006/relationships/hyperlink" Target="http://www.konkoly.hu/cgi-bin/IBVS?6050" TargetMode="External"/><Relationship Id="rId4" Type="http://schemas.openxmlformats.org/officeDocument/2006/relationships/hyperlink" Target="http://www.konkoly.hu/cgi-bin/IBVS?3852" TargetMode="External"/><Relationship Id="rId9" Type="http://schemas.openxmlformats.org/officeDocument/2006/relationships/hyperlink" Target="http://www.bav-astro.de/sfs/BAVM_link.php?BAVMnr=62" TargetMode="External"/><Relationship Id="rId14" Type="http://schemas.openxmlformats.org/officeDocument/2006/relationships/hyperlink" Target="http://www.konkoly.hu/cgi-bin/IBVS?5027" TargetMode="External"/><Relationship Id="rId22" Type="http://schemas.openxmlformats.org/officeDocument/2006/relationships/hyperlink" Target="http://www.bav-astro.de/sfs/BAVM_link.php?BAVMnr=178" TargetMode="External"/><Relationship Id="rId27" Type="http://schemas.openxmlformats.org/officeDocument/2006/relationships/hyperlink" Target="http://vsolj.cetus-net.org/vsoljno51.pdf" TargetMode="External"/><Relationship Id="rId30" Type="http://schemas.openxmlformats.org/officeDocument/2006/relationships/hyperlink" Target="http://var.astro.cz/oejv/issues/oejv0160.pdf" TargetMode="External"/><Relationship Id="rId35" Type="http://schemas.openxmlformats.org/officeDocument/2006/relationships/hyperlink" Target="http://www.bav-astro.de/sfs/BAVM_link.php?BAVMnr=2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J436"/>
  <sheetViews>
    <sheetView tabSelected="1" workbookViewId="0">
      <pane xSplit="12" ySplit="21" topLeftCell="M198" activePane="bottomRight" state="frozen"/>
      <selection pane="topRight" activeCell="M1" sqref="M1"/>
      <selection pane="bottomLeft" activeCell="A22" sqref="A22"/>
      <selection pane="bottomRight" activeCell="E8" sqref="E8"/>
    </sheetView>
  </sheetViews>
  <sheetFormatPr defaultColWidth="10.28515625" defaultRowHeight="12.75" x14ac:dyDescent="0.2"/>
  <cols>
    <col min="1" max="1" width="17.140625" customWidth="1"/>
    <col min="2" max="2" width="7.42578125" customWidth="1"/>
    <col min="3" max="3" width="14.85546875" style="19" customWidth="1"/>
    <col min="4" max="4" width="11.5703125" style="19" customWidth="1"/>
    <col min="5" max="5" width="9.85546875" customWidth="1"/>
    <col min="6" max="6" width="16.85546875" customWidth="1"/>
    <col min="7" max="14" width="10.28515625" customWidth="1"/>
    <col min="15" max="15" width="10.42578125" customWidth="1"/>
  </cols>
  <sheetData>
    <row r="1" spans="1:6" ht="20.25" x14ac:dyDescent="0.3">
      <c r="A1" s="1" t="s">
        <v>684</v>
      </c>
    </row>
    <row r="2" spans="1:6" s="49" customFormat="1" ht="12.95" customHeight="1" x14ac:dyDescent="0.2">
      <c r="A2" s="49" t="s">
        <v>16</v>
      </c>
      <c r="B2" s="49" t="s">
        <v>31</v>
      </c>
      <c r="C2" s="50"/>
      <c r="D2" s="50"/>
    </row>
    <row r="3" spans="1:6" s="49" customFormat="1" ht="12.95" customHeight="1" thickBot="1" x14ac:dyDescent="0.25">
      <c r="A3" s="49" t="s">
        <v>32</v>
      </c>
      <c r="C3" s="20" t="s">
        <v>3</v>
      </c>
      <c r="D3" s="50"/>
    </row>
    <row r="4" spans="1:6" s="49" customFormat="1" ht="12.95" customHeight="1" thickTop="1" thickBot="1" x14ac:dyDescent="0.25">
      <c r="A4" s="51" t="s">
        <v>17</v>
      </c>
      <c r="C4" s="52">
        <v>47239.591099999998</v>
      </c>
      <c r="D4" s="53">
        <v>0.91272900000000001</v>
      </c>
    </row>
    <row r="5" spans="1:6" s="49" customFormat="1" ht="12.95" customHeight="1" thickTop="1" x14ac:dyDescent="0.2">
      <c r="A5" s="6" t="s">
        <v>60</v>
      </c>
      <c r="B5" s="54"/>
      <c r="C5" s="21">
        <v>-9.5</v>
      </c>
      <c r="D5" s="55" t="s">
        <v>61</v>
      </c>
    </row>
    <row r="6" spans="1:6" s="49" customFormat="1" ht="12.95" customHeight="1" x14ac:dyDescent="0.2">
      <c r="A6" s="51" t="s">
        <v>18</v>
      </c>
      <c r="C6" s="50"/>
      <c r="D6" s="50"/>
    </row>
    <row r="7" spans="1:6" s="49" customFormat="1" ht="12.95" customHeight="1" x14ac:dyDescent="0.2">
      <c r="A7" s="49" t="s">
        <v>4</v>
      </c>
      <c r="C7" s="75">
        <v>46216.438000000002</v>
      </c>
      <c r="D7" s="50"/>
    </row>
    <row r="8" spans="1:6" s="49" customFormat="1" ht="12.95" customHeight="1" x14ac:dyDescent="0.2">
      <c r="A8" s="49" t="s">
        <v>5</v>
      </c>
      <c r="C8" s="75">
        <v>1.8254353999999999</v>
      </c>
      <c r="D8" s="50"/>
    </row>
    <row r="9" spans="1:6" s="49" customFormat="1" ht="12.95" customHeight="1" x14ac:dyDescent="0.2">
      <c r="A9" s="9" t="s">
        <v>66</v>
      </c>
      <c r="B9" s="11">
        <v>21</v>
      </c>
      <c r="C9" s="56" t="str">
        <f>"F"&amp;B9</f>
        <v>F21</v>
      </c>
      <c r="D9" s="3" t="str">
        <f>"G"&amp;B9</f>
        <v>G21</v>
      </c>
    </row>
    <row r="10" spans="1:6" s="49" customFormat="1" ht="12.95" customHeight="1" thickBot="1" x14ac:dyDescent="0.25">
      <c r="A10" s="54"/>
      <c r="B10" s="54"/>
      <c r="C10" s="57" t="s">
        <v>23</v>
      </c>
      <c r="D10" s="57" t="s">
        <v>24</v>
      </c>
      <c r="E10" s="54"/>
    </row>
    <row r="11" spans="1:6" s="49" customFormat="1" ht="12.95" customHeight="1" x14ac:dyDescent="0.2">
      <c r="A11" s="54" t="s">
        <v>19</v>
      </c>
      <c r="B11" s="54"/>
      <c r="C11" s="56">
        <f ca="1">INTERCEPT(INDIRECT($D$9):G990,INDIRECT($C$9):F990)</f>
        <v>-4.3212283173524324E-3</v>
      </c>
      <c r="D11" s="50"/>
      <c r="E11" s="54"/>
    </row>
    <row r="12" spans="1:6" s="49" customFormat="1" ht="12.95" customHeight="1" x14ac:dyDescent="0.2">
      <c r="A12" s="54" t="s">
        <v>20</v>
      </c>
      <c r="B12" s="54"/>
      <c r="C12" s="56">
        <f ca="1">SLOPE(INDIRECT($D$9):G990,INDIRECT($C$9):F990)</f>
        <v>1.1349115056130933E-6</v>
      </c>
      <c r="D12" s="50"/>
      <c r="E12" s="54"/>
    </row>
    <row r="13" spans="1:6" s="49" customFormat="1" ht="12.95" customHeight="1" x14ac:dyDescent="0.2">
      <c r="A13" s="54" t="s">
        <v>21</v>
      </c>
      <c r="B13" s="54"/>
      <c r="C13" s="50" t="s">
        <v>62</v>
      </c>
      <c r="D13" s="50"/>
    </row>
    <row r="14" spans="1:6" s="49" customFormat="1" ht="12.95" customHeight="1" x14ac:dyDescent="0.2">
      <c r="A14" s="54"/>
      <c r="B14" s="54"/>
      <c r="C14" s="55"/>
      <c r="D14" s="50"/>
    </row>
    <row r="15" spans="1:6" s="49" customFormat="1" ht="12.95" customHeight="1" x14ac:dyDescent="0.2">
      <c r="A15" s="8" t="s">
        <v>22</v>
      </c>
      <c r="B15" s="54"/>
      <c r="C15" s="23">
        <f ca="1">(C7+C11)+(C8+C12)*INT(MAX(F21:F3531))</f>
        <v>60133.561820937</v>
      </c>
      <c r="D15" s="50"/>
      <c r="E15" s="22" t="s">
        <v>72</v>
      </c>
      <c r="F15" s="7">
        <v>1</v>
      </c>
    </row>
    <row r="16" spans="1:6" s="49" customFormat="1" ht="12.95" customHeight="1" x14ac:dyDescent="0.2">
      <c r="A16" s="8" t="s">
        <v>6</v>
      </c>
      <c r="B16" s="54"/>
      <c r="C16" s="23">
        <f ca="1">+C8+C12</f>
        <v>1.8254365349115056</v>
      </c>
      <c r="D16" s="50"/>
      <c r="E16" s="22" t="s">
        <v>63</v>
      </c>
      <c r="F16" s="10">
        <f ca="1">NOW()+15018.5+$C$5/24</f>
        <v>60354.63042256944</v>
      </c>
    </row>
    <row r="17" spans="1:18" s="49" customFormat="1" ht="12.95" customHeight="1" thickBot="1" x14ac:dyDescent="0.25">
      <c r="A17" s="9" t="s">
        <v>58</v>
      </c>
      <c r="B17" s="54"/>
      <c r="C17" s="58">
        <f>COUNT(C21:C2189)</f>
        <v>196</v>
      </c>
      <c r="D17" s="50"/>
      <c r="E17" s="22" t="s">
        <v>73</v>
      </c>
      <c r="F17" s="10">
        <f ca="1">ROUND(2*(F16-$C$7)/$C$8,0)/2+F15</f>
        <v>7746</v>
      </c>
    </row>
    <row r="18" spans="1:18" s="49" customFormat="1" ht="12.95" customHeight="1" thickTop="1" thickBot="1" x14ac:dyDescent="0.25">
      <c r="A18" s="8" t="s">
        <v>7</v>
      </c>
      <c r="B18" s="54"/>
      <c r="C18" s="59">
        <f ca="1">+C15</f>
        <v>60133.561820937</v>
      </c>
      <c r="D18" s="60">
        <f ca="1">+C16</f>
        <v>1.8254365349115056</v>
      </c>
      <c r="E18" s="22" t="s">
        <v>64</v>
      </c>
      <c r="F18" s="3">
        <f ca="1">ROUND(2*(F16-$C$15)/$C$16,0)/2+F15</f>
        <v>122</v>
      </c>
    </row>
    <row r="19" spans="1:18" s="49" customFormat="1" ht="12.95" customHeight="1" thickTop="1" x14ac:dyDescent="0.2">
      <c r="C19" s="50"/>
      <c r="D19" s="50"/>
      <c r="E19" s="22" t="s">
        <v>65</v>
      </c>
      <c r="F19" s="61">
        <f ca="1">+$C$15+$C$16*F18-15018.5-$C$5/24</f>
        <v>45338.160911529543</v>
      </c>
    </row>
    <row r="20" spans="1:18" s="49" customFormat="1" ht="12.95" customHeight="1" thickBot="1" x14ac:dyDescent="0.25">
      <c r="A20" s="62"/>
      <c r="B20" s="62" t="s">
        <v>8</v>
      </c>
      <c r="C20" s="63" t="s">
        <v>25</v>
      </c>
      <c r="D20" s="63" t="s">
        <v>26</v>
      </c>
      <c r="E20" s="62" t="s">
        <v>9</v>
      </c>
      <c r="F20" s="62" t="s">
        <v>10</v>
      </c>
      <c r="G20" s="62" t="s">
        <v>11</v>
      </c>
      <c r="H20" s="62" t="s">
        <v>90</v>
      </c>
      <c r="I20" s="62" t="s">
        <v>71</v>
      </c>
      <c r="J20" s="62" t="s">
        <v>87</v>
      </c>
      <c r="K20" s="62" t="s">
        <v>85</v>
      </c>
      <c r="L20" s="62" t="s">
        <v>2</v>
      </c>
      <c r="M20" s="62" t="s">
        <v>53</v>
      </c>
      <c r="N20" s="62" t="s">
        <v>30</v>
      </c>
      <c r="O20" s="62" t="s">
        <v>27</v>
      </c>
      <c r="P20" s="62" t="s">
        <v>28</v>
      </c>
      <c r="Q20" s="62" t="s">
        <v>29</v>
      </c>
      <c r="R20" s="64"/>
    </row>
    <row r="21" spans="1:18" s="49" customFormat="1" ht="12.95" customHeight="1" x14ac:dyDescent="0.2">
      <c r="A21" s="41" t="s">
        <v>98</v>
      </c>
      <c r="B21" s="40" t="s">
        <v>55</v>
      </c>
      <c r="C21" s="41">
        <v>15069.87</v>
      </c>
      <c r="D21" s="41" t="s">
        <v>71</v>
      </c>
      <c r="E21" s="49">
        <f t="shared" ref="E21:E52" si="0">(C21-C$7)/C$8</f>
        <v>-17062.541900962369</v>
      </c>
      <c r="F21" s="49">
        <f t="shared" ref="F21:F52" si="1">+ROUND(2*E21,0)/2</f>
        <v>-17062.5</v>
      </c>
      <c r="G21" s="49">
        <f t="shared" ref="G21:G52" si="2">C21-(C$7+F21*C$8)</f>
        <v>-7.6487500004077447E-2</v>
      </c>
      <c r="I21" s="49">
        <f>G21</f>
        <v>-7.6487500004077447E-2</v>
      </c>
      <c r="O21" s="49">
        <f t="shared" ref="O21:O26" ca="1" si="3">+C$11+C$12*F21</f>
        <v>-2.3685655881875836E-2</v>
      </c>
      <c r="Q21" s="65">
        <f t="shared" ref="Q21:Q52" si="4">C21-15018.5</f>
        <v>51.3700000000008</v>
      </c>
    </row>
    <row r="22" spans="1:18" s="49" customFormat="1" ht="12.95" customHeight="1" x14ac:dyDescent="0.2">
      <c r="A22" s="41" t="s">
        <v>98</v>
      </c>
      <c r="B22" s="40" t="s">
        <v>55</v>
      </c>
      <c r="C22" s="41">
        <v>15541.718000000001</v>
      </c>
      <c r="D22" s="41" t="s">
        <v>71</v>
      </c>
      <c r="E22" s="49">
        <f t="shared" si="0"/>
        <v>-16804.05671983791</v>
      </c>
      <c r="F22" s="49">
        <f t="shared" si="1"/>
        <v>-16804</v>
      </c>
      <c r="G22" s="49">
        <f t="shared" si="2"/>
        <v>-0.10353840000243508</v>
      </c>
      <c r="I22" s="49">
        <f>G22</f>
        <v>-0.10353840000243508</v>
      </c>
      <c r="O22" s="49">
        <f t="shared" ca="1" si="3"/>
        <v>-2.3392281257674851E-2</v>
      </c>
      <c r="Q22" s="65">
        <f t="shared" si="4"/>
        <v>523.21800000000076</v>
      </c>
    </row>
    <row r="23" spans="1:18" s="49" customFormat="1" ht="12.95" customHeight="1" x14ac:dyDescent="0.2">
      <c r="A23" s="41" t="s">
        <v>98</v>
      </c>
      <c r="B23" s="40" t="s">
        <v>55</v>
      </c>
      <c r="C23" s="41">
        <v>15791.871999999999</v>
      </c>
      <c r="D23" s="41" t="s">
        <v>71</v>
      </c>
      <c r="E23" s="49">
        <f t="shared" si="0"/>
        <v>-16667.018728792049</v>
      </c>
      <c r="F23" s="49">
        <f t="shared" si="1"/>
        <v>-16667</v>
      </c>
      <c r="G23" s="49">
        <f t="shared" si="2"/>
        <v>-3.4188200002972735E-2</v>
      </c>
      <c r="I23" s="49">
        <f>G23</f>
        <v>-3.4188200002972735E-2</v>
      </c>
      <c r="O23" s="49">
        <f t="shared" ca="1" si="3"/>
        <v>-2.3236798381405858E-2</v>
      </c>
      <c r="Q23" s="65">
        <f t="shared" si="4"/>
        <v>773.37199999999939</v>
      </c>
    </row>
    <row r="24" spans="1:18" s="49" customFormat="1" ht="12.95" customHeight="1" x14ac:dyDescent="0.2">
      <c r="A24" s="41" t="s">
        <v>98</v>
      </c>
      <c r="B24" s="40" t="s">
        <v>55</v>
      </c>
      <c r="C24" s="41">
        <v>15844.84</v>
      </c>
      <c r="D24" s="41" t="s">
        <v>71</v>
      </c>
      <c r="E24" s="49">
        <f t="shared" si="0"/>
        <v>-16638.002089802798</v>
      </c>
      <c r="F24" s="49">
        <f t="shared" si="1"/>
        <v>-16638</v>
      </c>
      <c r="G24" s="49">
        <f t="shared" si="2"/>
        <v>-3.8148000021465123E-3</v>
      </c>
      <c r="I24" s="49">
        <f>G24</f>
        <v>-3.8148000021465123E-3</v>
      </c>
      <c r="O24" s="49">
        <f t="shared" ca="1" si="3"/>
        <v>-2.3203885947743079E-2</v>
      </c>
      <c r="Q24" s="65">
        <f t="shared" si="4"/>
        <v>826.34000000000015</v>
      </c>
    </row>
    <row r="25" spans="1:18" s="49" customFormat="1" ht="12.95" customHeight="1" x14ac:dyDescent="0.2">
      <c r="A25" s="41" t="s">
        <v>98</v>
      </c>
      <c r="B25" s="40" t="s">
        <v>55</v>
      </c>
      <c r="C25" s="41">
        <v>15887.737999999999</v>
      </c>
      <c r="D25" s="41" t="s">
        <v>71</v>
      </c>
      <c r="E25" s="49">
        <f t="shared" si="0"/>
        <v>-16614.501942933726</v>
      </c>
      <c r="F25" s="49">
        <f t="shared" si="1"/>
        <v>-16614.5</v>
      </c>
      <c r="G25" s="49">
        <f t="shared" si="2"/>
        <v>-3.5467000034259399E-3</v>
      </c>
      <c r="I25" s="49">
        <f>G25</f>
        <v>-3.5467000034259399E-3</v>
      </c>
      <c r="O25" s="49">
        <f t="shared" ca="1" si="3"/>
        <v>-2.317721552736117E-2</v>
      </c>
      <c r="Q25" s="65">
        <f t="shared" si="4"/>
        <v>869.23799999999937</v>
      </c>
    </row>
    <row r="26" spans="1:18" s="49" customFormat="1" ht="12.95" customHeight="1" x14ac:dyDescent="0.2">
      <c r="A26" s="41" t="s">
        <v>98</v>
      </c>
      <c r="B26" s="40" t="s">
        <v>55</v>
      </c>
      <c r="C26" s="41">
        <v>15941.647999999999</v>
      </c>
      <c r="D26" s="41" t="s">
        <v>71</v>
      </c>
      <c r="E26" s="49">
        <f t="shared" si="0"/>
        <v>-16584.969262675633</v>
      </c>
      <c r="F26" s="49">
        <f t="shared" si="1"/>
        <v>-16585</v>
      </c>
      <c r="G26" s="49">
        <f t="shared" si="2"/>
        <v>5.6108999995558406E-2</v>
      </c>
      <c r="I26" s="49">
        <f>G26</f>
        <v>5.6108999995558406E-2</v>
      </c>
      <c r="O26" s="49">
        <f t="shared" ca="1" si="3"/>
        <v>-2.3143735637945584E-2</v>
      </c>
      <c r="Q26" s="65">
        <f t="shared" si="4"/>
        <v>923.14799999999923</v>
      </c>
    </row>
    <row r="27" spans="1:18" s="49" customFormat="1" ht="12.95" customHeight="1" x14ac:dyDescent="0.2">
      <c r="A27" s="49" t="s">
        <v>14</v>
      </c>
      <c r="B27" s="67"/>
      <c r="C27" s="66">
        <v>15959.790999999999</v>
      </c>
      <c r="D27" s="66"/>
      <c r="E27" s="49">
        <f t="shared" si="0"/>
        <v>-16575.030264012632</v>
      </c>
      <c r="F27" s="49">
        <f t="shared" si="1"/>
        <v>-16575</v>
      </c>
      <c r="G27" s="49">
        <f t="shared" si="2"/>
        <v>-5.5245000005015754E-2</v>
      </c>
      <c r="I27" s="49">
        <f>G27</f>
        <v>-5.5245000005015754E-2</v>
      </c>
      <c r="Q27" s="65">
        <f t="shared" si="4"/>
        <v>941.29099999999926</v>
      </c>
    </row>
    <row r="28" spans="1:18" s="49" customFormat="1" ht="12.95" customHeight="1" x14ac:dyDescent="0.2">
      <c r="A28" s="41" t="s">
        <v>98</v>
      </c>
      <c r="B28" s="40" t="s">
        <v>55</v>
      </c>
      <c r="C28" s="41">
        <v>16284.661</v>
      </c>
      <c r="D28" s="41" t="s">
        <v>71</v>
      </c>
      <c r="E28" s="49">
        <f t="shared" si="0"/>
        <v>-16397.06176400436</v>
      </c>
      <c r="F28" s="49">
        <f t="shared" si="1"/>
        <v>-16397</v>
      </c>
      <c r="G28" s="49">
        <f t="shared" si="2"/>
        <v>-0.11274620000403957</v>
      </c>
      <c r="I28" s="49">
        <f>G28</f>
        <v>-0.11274620000403957</v>
      </c>
      <c r="O28" s="49">
        <f t="shared" ref="O28:O35" ca="1" si="5">+C$11+C$12*F28</f>
        <v>-2.2930372274890323E-2</v>
      </c>
      <c r="Q28" s="65">
        <f t="shared" si="4"/>
        <v>1266.1610000000001</v>
      </c>
    </row>
    <row r="29" spans="1:18" s="49" customFormat="1" ht="12.95" customHeight="1" x14ac:dyDescent="0.2">
      <c r="A29" s="41" t="s">
        <v>98</v>
      </c>
      <c r="B29" s="40" t="s">
        <v>55</v>
      </c>
      <c r="C29" s="41">
        <v>16575.786</v>
      </c>
      <c r="D29" s="41" t="s">
        <v>71</v>
      </c>
      <c r="E29" s="49">
        <f t="shared" si="0"/>
        <v>-16237.579264651054</v>
      </c>
      <c r="F29" s="49">
        <f t="shared" si="1"/>
        <v>-16237.5</v>
      </c>
      <c r="G29" s="49">
        <f t="shared" si="2"/>
        <v>-0.1446925000018382</v>
      </c>
      <c r="I29" s="49">
        <f>G29</f>
        <v>-0.1446925000018382</v>
      </c>
      <c r="O29" s="49">
        <f t="shared" ca="1" si="5"/>
        <v>-2.2749353889745035E-2</v>
      </c>
      <c r="Q29" s="65">
        <f t="shared" si="4"/>
        <v>1557.2860000000001</v>
      </c>
    </row>
    <row r="30" spans="1:18" s="49" customFormat="1" ht="12.95" customHeight="1" x14ac:dyDescent="0.2">
      <c r="A30" s="41" t="s">
        <v>98</v>
      </c>
      <c r="B30" s="40" t="s">
        <v>55</v>
      </c>
      <c r="C30" s="41">
        <v>16693.602999999999</v>
      </c>
      <c r="D30" s="41" t="s">
        <v>71</v>
      </c>
      <c r="E30" s="49">
        <f t="shared" si="0"/>
        <v>-16173.037402473954</v>
      </c>
      <c r="F30" s="49">
        <f t="shared" si="1"/>
        <v>-16173</v>
      </c>
      <c r="G30" s="49">
        <f t="shared" si="2"/>
        <v>-6.8275800003902987E-2</v>
      </c>
      <c r="I30" s="49">
        <f>G30</f>
        <v>-6.8275800003902987E-2</v>
      </c>
      <c r="O30" s="49">
        <f t="shared" ca="1" si="5"/>
        <v>-2.267615209763299E-2</v>
      </c>
      <c r="Q30" s="65">
        <f t="shared" si="4"/>
        <v>1675.1029999999992</v>
      </c>
    </row>
    <row r="31" spans="1:18" s="49" customFormat="1" ht="12.95" customHeight="1" x14ac:dyDescent="0.2">
      <c r="A31" s="41" t="s">
        <v>98</v>
      </c>
      <c r="B31" s="40" t="s">
        <v>55</v>
      </c>
      <c r="C31" s="41">
        <v>16868.901000000002</v>
      </c>
      <c r="D31" s="41" t="s">
        <v>71</v>
      </c>
      <c r="E31" s="49">
        <f t="shared" si="0"/>
        <v>-16077.006614421964</v>
      </c>
      <c r="F31" s="49">
        <f t="shared" si="1"/>
        <v>-16077</v>
      </c>
      <c r="G31" s="49">
        <f t="shared" si="2"/>
        <v>-1.2074199999915436E-2</v>
      </c>
      <c r="I31" s="49">
        <f>G31</f>
        <v>-1.2074199999915436E-2</v>
      </c>
      <c r="O31" s="49">
        <f t="shared" ca="1" si="5"/>
        <v>-2.2567200593094132E-2</v>
      </c>
      <c r="Q31" s="65">
        <f t="shared" si="4"/>
        <v>1850.4010000000017</v>
      </c>
    </row>
    <row r="32" spans="1:18" s="49" customFormat="1" ht="12.95" customHeight="1" x14ac:dyDescent="0.2">
      <c r="A32" s="41" t="s">
        <v>98</v>
      </c>
      <c r="B32" s="40" t="s">
        <v>55</v>
      </c>
      <c r="C32" s="41">
        <v>16909.89</v>
      </c>
      <c r="D32" s="41" t="s">
        <v>71</v>
      </c>
      <c r="E32" s="49">
        <f t="shared" si="0"/>
        <v>-16054.552245453333</v>
      </c>
      <c r="F32" s="49">
        <f t="shared" si="1"/>
        <v>-16054.5</v>
      </c>
      <c r="G32" s="49">
        <f t="shared" si="2"/>
        <v>-9.537070000442327E-2</v>
      </c>
      <c r="I32" s="49">
        <f>G32</f>
        <v>-9.537070000442327E-2</v>
      </c>
      <c r="O32" s="49">
        <f t="shared" ca="1" si="5"/>
        <v>-2.254166508421784E-2</v>
      </c>
      <c r="Q32" s="65">
        <f t="shared" si="4"/>
        <v>1891.3899999999994</v>
      </c>
    </row>
    <row r="33" spans="1:17" s="49" customFormat="1" ht="12.95" customHeight="1" x14ac:dyDescent="0.2">
      <c r="A33" s="41" t="s">
        <v>98</v>
      </c>
      <c r="B33" s="40" t="s">
        <v>55</v>
      </c>
      <c r="C33" s="41">
        <v>17081.544000000002</v>
      </c>
      <c r="D33" s="41" t="s">
        <v>71</v>
      </c>
      <c r="E33" s="49">
        <f t="shared" si="0"/>
        <v>-15960.517693477403</v>
      </c>
      <c r="F33" s="49">
        <f t="shared" si="1"/>
        <v>-15960.5</v>
      </c>
      <c r="G33" s="49">
        <f t="shared" si="2"/>
        <v>-3.2298300000547897E-2</v>
      </c>
      <c r="I33" s="49">
        <f>G33</f>
        <v>-3.2298300000547897E-2</v>
      </c>
      <c r="O33" s="49">
        <f t="shared" ca="1" si="5"/>
        <v>-2.243498340269021E-2</v>
      </c>
      <c r="Q33" s="65">
        <f t="shared" si="4"/>
        <v>2063.0440000000017</v>
      </c>
    </row>
    <row r="34" spans="1:17" s="49" customFormat="1" ht="12.95" customHeight="1" x14ac:dyDescent="0.2">
      <c r="A34" s="41" t="s">
        <v>98</v>
      </c>
      <c r="B34" s="40" t="s">
        <v>55</v>
      </c>
      <c r="C34" s="41">
        <v>17287.891</v>
      </c>
      <c r="D34" s="41" t="s">
        <v>71</v>
      </c>
      <c r="E34" s="49">
        <f t="shared" si="0"/>
        <v>-15847.477812690608</v>
      </c>
      <c r="F34" s="49">
        <f t="shared" si="1"/>
        <v>-15847.5</v>
      </c>
      <c r="G34" s="49">
        <f t="shared" si="2"/>
        <v>4.0501499996025814E-2</v>
      </c>
      <c r="I34" s="49">
        <f>G34</f>
        <v>4.0501499996025814E-2</v>
      </c>
      <c r="O34" s="49">
        <f t="shared" ca="1" si="5"/>
        <v>-2.2306738402555929E-2</v>
      </c>
      <c r="Q34" s="65">
        <f t="shared" si="4"/>
        <v>2269.3909999999996</v>
      </c>
    </row>
    <row r="35" spans="1:17" s="49" customFormat="1" ht="12.95" customHeight="1" x14ac:dyDescent="0.2">
      <c r="A35" s="41" t="s">
        <v>98</v>
      </c>
      <c r="B35" s="40" t="s">
        <v>54</v>
      </c>
      <c r="C35" s="41">
        <v>17301.881000000001</v>
      </c>
      <c r="D35" s="41" t="s">
        <v>71</v>
      </c>
      <c r="E35" s="49">
        <f t="shared" si="0"/>
        <v>-15839.813887689481</v>
      </c>
      <c r="F35" s="49">
        <f t="shared" si="1"/>
        <v>-15840</v>
      </c>
      <c r="G35" s="49">
        <f t="shared" si="2"/>
        <v>0.33973599999808357</v>
      </c>
      <c r="I35" s="49">
        <f>G35</f>
        <v>0.33973599999808357</v>
      </c>
      <c r="O35" s="49">
        <f t="shared" ca="1" si="5"/>
        <v>-2.2298226566263832E-2</v>
      </c>
      <c r="Q35" s="65">
        <f t="shared" si="4"/>
        <v>2283.3810000000012</v>
      </c>
    </row>
    <row r="36" spans="1:17" s="49" customFormat="1" ht="12.95" customHeight="1" x14ac:dyDescent="0.2">
      <c r="A36" s="49" t="s">
        <v>14</v>
      </c>
      <c r="B36" s="67"/>
      <c r="C36" s="66">
        <v>17497.726999999999</v>
      </c>
      <c r="D36" s="66"/>
      <c r="E36" s="49">
        <f t="shared" si="0"/>
        <v>-15732.526607076867</v>
      </c>
      <c r="F36" s="49">
        <f t="shared" si="1"/>
        <v>-15732.5</v>
      </c>
      <c r="G36" s="49">
        <f t="shared" si="2"/>
        <v>-4.8569500002486166E-2</v>
      </c>
      <c r="I36" s="49">
        <f>G36</f>
        <v>-4.8569500002486166E-2</v>
      </c>
      <c r="Q36" s="65">
        <f t="shared" si="4"/>
        <v>2479.226999999999</v>
      </c>
    </row>
    <row r="37" spans="1:17" s="49" customFormat="1" ht="12.95" customHeight="1" x14ac:dyDescent="0.2">
      <c r="A37" s="41" t="s">
        <v>98</v>
      </c>
      <c r="B37" s="40" t="s">
        <v>55</v>
      </c>
      <c r="C37" s="41">
        <v>17619.91</v>
      </c>
      <c r="D37" s="41" t="s">
        <v>71</v>
      </c>
      <c r="E37" s="49">
        <f t="shared" si="0"/>
        <v>-15665.592986747164</v>
      </c>
      <c r="F37" s="49">
        <f t="shared" si="1"/>
        <v>-15665.5</v>
      </c>
      <c r="G37" s="49">
        <f t="shared" si="2"/>
        <v>-0.16974130000380683</v>
      </c>
      <c r="I37" s="49">
        <f>G37</f>
        <v>-0.16974130000380683</v>
      </c>
      <c r="O37" s="49">
        <f t="shared" ref="O37:O46" ca="1" si="6">+C$11+C$12*F37</f>
        <v>-2.2100184508534345E-2</v>
      </c>
      <c r="Q37" s="65">
        <f t="shared" si="4"/>
        <v>2601.41</v>
      </c>
    </row>
    <row r="38" spans="1:17" s="49" customFormat="1" ht="12.95" customHeight="1" x14ac:dyDescent="0.2">
      <c r="A38" s="41" t="s">
        <v>98</v>
      </c>
      <c r="B38" s="40" t="s">
        <v>55</v>
      </c>
      <c r="C38" s="41">
        <v>17641.879000000001</v>
      </c>
      <c r="D38" s="41" t="s">
        <v>71</v>
      </c>
      <c r="E38" s="49">
        <f t="shared" si="0"/>
        <v>-15653.558049767196</v>
      </c>
      <c r="F38" s="49">
        <f t="shared" si="1"/>
        <v>-15653.5</v>
      </c>
      <c r="G38" s="49">
        <f t="shared" si="2"/>
        <v>-0.10596610000357032</v>
      </c>
      <c r="I38" s="49">
        <f>G38</f>
        <v>-0.10596610000357032</v>
      </c>
      <c r="O38" s="49">
        <f t="shared" ca="1" si="6"/>
        <v>-2.2086565570466989E-2</v>
      </c>
      <c r="Q38" s="65">
        <f t="shared" si="4"/>
        <v>2623.3790000000008</v>
      </c>
    </row>
    <row r="39" spans="1:17" s="49" customFormat="1" ht="12.95" customHeight="1" x14ac:dyDescent="0.2">
      <c r="A39" s="41" t="s">
        <v>98</v>
      </c>
      <c r="B39" s="40" t="s">
        <v>55</v>
      </c>
      <c r="C39" s="41">
        <v>17642.876</v>
      </c>
      <c r="D39" s="41" t="s">
        <v>71</v>
      </c>
      <c r="E39" s="49">
        <f t="shared" si="0"/>
        <v>-15653.011878700283</v>
      </c>
      <c r="F39" s="49">
        <f t="shared" si="1"/>
        <v>-15653</v>
      </c>
      <c r="G39" s="49">
        <f t="shared" si="2"/>
        <v>-2.1683800001483178E-2</v>
      </c>
      <c r="I39" s="49">
        <f>G39</f>
        <v>-2.1683800001483178E-2</v>
      </c>
      <c r="O39" s="49">
        <f t="shared" ca="1" si="6"/>
        <v>-2.2085998114714182E-2</v>
      </c>
      <c r="Q39" s="65">
        <f t="shared" si="4"/>
        <v>2624.3760000000002</v>
      </c>
    </row>
    <row r="40" spans="1:17" s="49" customFormat="1" ht="12.95" customHeight="1" x14ac:dyDescent="0.2">
      <c r="A40" s="41" t="s">
        <v>98</v>
      </c>
      <c r="B40" s="40" t="s">
        <v>55</v>
      </c>
      <c r="C40" s="41">
        <v>18200.561000000002</v>
      </c>
      <c r="D40" s="41" t="s">
        <v>71</v>
      </c>
      <c r="E40" s="49">
        <f t="shared" si="0"/>
        <v>-15347.503943442754</v>
      </c>
      <c r="F40" s="49">
        <f t="shared" si="1"/>
        <v>-15347.5</v>
      </c>
      <c r="G40" s="49">
        <f t="shared" si="2"/>
        <v>-7.1985000031418167E-3</v>
      </c>
      <c r="I40" s="49">
        <f>G40</f>
        <v>-7.1985000031418167E-3</v>
      </c>
      <c r="O40" s="49">
        <f t="shared" ca="1" si="6"/>
        <v>-2.1739282649749381E-2</v>
      </c>
      <c r="Q40" s="65">
        <f t="shared" si="4"/>
        <v>3182.0610000000015</v>
      </c>
    </row>
    <row r="41" spans="1:17" s="49" customFormat="1" ht="12.95" customHeight="1" x14ac:dyDescent="0.2">
      <c r="A41" s="41" t="s">
        <v>98</v>
      </c>
      <c r="B41" s="40" t="s">
        <v>55</v>
      </c>
      <c r="C41" s="41">
        <v>18221.502</v>
      </c>
      <c r="D41" s="41" t="s">
        <v>71</v>
      </c>
      <c r="E41" s="49">
        <f t="shared" si="0"/>
        <v>-15336.032159779526</v>
      </c>
      <c r="F41" s="49">
        <f t="shared" si="1"/>
        <v>-15336</v>
      </c>
      <c r="G41" s="49">
        <f t="shared" si="2"/>
        <v>-5.8705600004032021E-2</v>
      </c>
      <c r="I41" s="49">
        <f>G41</f>
        <v>-5.8705600004032021E-2</v>
      </c>
      <c r="O41" s="49">
        <f t="shared" ca="1" si="6"/>
        <v>-2.1726231167434832E-2</v>
      </c>
      <c r="Q41" s="65">
        <f t="shared" si="4"/>
        <v>3203.0020000000004</v>
      </c>
    </row>
    <row r="42" spans="1:17" s="49" customFormat="1" ht="12.95" customHeight="1" x14ac:dyDescent="0.2">
      <c r="A42" s="41" t="s">
        <v>98</v>
      </c>
      <c r="B42" s="40" t="s">
        <v>55</v>
      </c>
      <c r="C42" s="41">
        <v>18398.696</v>
      </c>
      <c r="D42" s="41" t="s">
        <v>71</v>
      </c>
      <c r="E42" s="49">
        <f t="shared" si="0"/>
        <v>-15238.962715415732</v>
      </c>
      <c r="F42" s="49">
        <f t="shared" si="1"/>
        <v>-15239</v>
      </c>
      <c r="G42" s="49">
        <f t="shared" si="2"/>
        <v>6.8060599998716498E-2</v>
      </c>
      <c r="I42" s="49">
        <f>G42</f>
        <v>6.8060599998716498E-2</v>
      </c>
      <c r="O42" s="49">
        <f t="shared" ca="1" si="6"/>
        <v>-2.161614475139036E-2</v>
      </c>
      <c r="Q42" s="65">
        <f t="shared" si="4"/>
        <v>3380.1959999999999</v>
      </c>
    </row>
    <row r="43" spans="1:17" s="49" customFormat="1" ht="12.95" customHeight="1" x14ac:dyDescent="0.2">
      <c r="A43" s="41" t="s">
        <v>98</v>
      </c>
      <c r="B43" s="40" t="s">
        <v>55</v>
      </c>
      <c r="C43" s="41">
        <v>18438.754000000001</v>
      </c>
      <c r="D43" s="41" t="s">
        <v>71</v>
      </c>
      <c r="E43" s="49">
        <f t="shared" si="0"/>
        <v>-15217.018361756325</v>
      </c>
      <c r="F43" s="49">
        <f t="shared" si="1"/>
        <v>-15217</v>
      </c>
      <c r="G43" s="49">
        <f t="shared" si="2"/>
        <v>-3.3518200001708465E-2</v>
      </c>
      <c r="I43" s="49">
        <f>G43</f>
        <v>-3.3518200001708465E-2</v>
      </c>
      <c r="O43" s="49">
        <f t="shared" ca="1" si="6"/>
        <v>-2.1591176698266872E-2</v>
      </c>
      <c r="Q43" s="65">
        <f t="shared" si="4"/>
        <v>3420.2540000000008</v>
      </c>
    </row>
    <row r="44" spans="1:17" s="49" customFormat="1" ht="12.95" customHeight="1" x14ac:dyDescent="0.2">
      <c r="A44" s="41" t="s">
        <v>98</v>
      </c>
      <c r="B44" s="40" t="s">
        <v>55</v>
      </c>
      <c r="C44" s="41">
        <v>18771.824000000001</v>
      </c>
      <c r="D44" s="41" t="s">
        <v>71</v>
      </c>
      <c r="E44" s="49">
        <f t="shared" si="0"/>
        <v>-15034.557782762404</v>
      </c>
      <c r="F44" s="49">
        <f t="shared" si="1"/>
        <v>-15034.5</v>
      </c>
      <c r="G44" s="49">
        <f t="shared" si="2"/>
        <v>-0.10547870000300463</v>
      </c>
      <c r="I44" s="49">
        <f>G44</f>
        <v>-0.10547870000300463</v>
      </c>
      <c r="O44" s="49">
        <f t="shared" ca="1" si="6"/>
        <v>-2.1384055348492484E-2</v>
      </c>
      <c r="Q44" s="65">
        <f t="shared" si="4"/>
        <v>3753.3240000000005</v>
      </c>
    </row>
    <row r="45" spans="1:17" s="49" customFormat="1" ht="12.95" customHeight="1" x14ac:dyDescent="0.2">
      <c r="A45" s="41" t="s">
        <v>98</v>
      </c>
      <c r="B45" s="40" t="s">
        <v>54</v>
      </c>
      <c r="C45" s="41">
        <v>18919.493999999999</v>
      </c>
      <c r="D45" s="41" t="s">
        <v>71</v>
      </c>
      <c r="E45" s="49">
        <f t="shared" si="0"/>
        <v>-14953.662014004989</v>
      </c>
      <c r="F45" s="49">
        <f t="shared" si="1"/>
        <v>-14953.5</v>
      </c>
      <c r="G45" s="49">
        <f t="shared" si="2"/>
        <v>-0.29574610000418033</v>
      </c>
      <c r="I45" s="49">
        <f>G45</f>
        <v>-0.29574610000418033</v>
      </c>
      <c r="O45" s="49">
        <f t="shared" ca="1" si="6"/>
        <v>-2.1292127516537824E-2</v>
      </c>
      <c r="Q45" s="65">
        <f t="shared" si="4"/>
        <v>3900.9939999999988</v>
      </c>
    </row>
    <row r="46" spans="1:17" s="49" customFormat="1" ht="12.95" customHeight="1" x14ac:dyDescent="0.2">
      <c r="A46" s="41" t="s">
        <v>98</v>
      </c>
      <c r="B46" s="40" t="s">
        <v>55</v>
      </c>
      <c r="C46" s="41">
        <v>19504.837</v>
      </c>
      <c r="D46" s="41" t="s">
        <v>71</v>
      </c>
      <c r="E46" s="49">
        <f t="shared" si="0"/>
        <v>-14633.002625017572</v>
      </c>
      <c r="F46" s="49">
        <f t="shared" si="1"/>
        <v>-14633</v>
      </c>
      <c r="G46" s="49">
        <f t="shared" si="2"/>
        <v>-4.7918000018398743E-3</v>
      </c>
      <c r="I46" s="49">
        <f>G46</f>
        <v>-4.7918000018398743E-3</v>
      </c>
      <c r="O46" s="49">
        <f t="shared" ca="1" si="6"/>
        <v>-2.0928388378988826E-2</v>
      </c>
      <c r="Q46" s="65">
        <f t="shared" si="4"/>
        <v>4486.3369999999995</v>
      </c>
    </row>
    <row r="47" spans="1:17" s="49" customFormat="1" ht="12.95" customHeight="1" x14ac:dyDescent="0.2">
      <c r="A47" s="49" t="s">
        <v>14</v>
      </c>
      <c r="B47" s="67"/>
      <c r="C47" s="66">
        <v>19518.518</v>
      </c>
      <c r="D47" s="66"/>
      <c r="E47" s="49">
        <f t="shared" si="0"/>
        <v>-14625.507974700175</v>
      </c>
      <c r="F47" s="49">
        <f t="shared" si="1"/>
        <v>-14625.5</v>
      </c>
      <c r="G47" s="49">
        <f t="shared" si="2"/>
        <v>-1.4557300004526041E-2</v>
      </c>
      <c r="I47" s="49">
        <f>G47</f>
        <v>-1.4557300004526041E-2</v>
      </c>
      <c r="Q47" s="65">
        <f t="shared" si="4"/>
        <v>4500.018</v>
      </c>
    </row>
    <row r="48" spans="1:17" s="49" customFormat="1" ht="12.95" customHeight="1" x14ac:dyDescent="0.2">
      <c r="A48" s="41" t="s">
        <v>98</v>
      </c>
      <c r="B48" s="40" t="s">
        <v>55</v>
      </c>
      <c r="C48" s="41">
        <v>19557.787</v>
      </c>
      <c r="D48" s="41" t="s">
        <v>71</v>
      </c>
      <c r="E48" s="49">
        <f t="shared" si="0"/>
        <v>-14603.99584668951</v>
      </c>
      <c r="F48" s="49">
        <f t="shared" si="1"/>
        <v>-14604</v>
      </c>
      <c r="G48" s="49">
        <f t="shared" si="2"/>
        <v>7.5815999989572447E-3</v>
      </c>
      <c r="I48" s="49">
        <f>G48</f>
        <v>7.5815999989572447E-3</v>
      </c>
      <c r="O48" s="49">
        <f t="shared" ref="O48:O56" ca="1" si="7">+C$11+C$12*F48</f>
        <v>-2.0895475945326047E-2</v>
      </c>
      <c r="Q48" s="65">
        <f t="shared" si="4"/>
        <v>4539.2870000000003</v>
      </c>
    </row>
    <row r="49" spans="1:17" s="49" customFormat="1" ht="12.95" customHeight="1" x14ac:dyDescent="0.2">
      <c r="A49" s="41" t="s">
        <v>98</v>
      </c>
      <c r="B49" s="40" t="s">
        <v>55</v>
      </c>
      <c r="C49" s="41">
        <v>19902.757000000001</v>
      </c>
      <c r="D49" s="41" t="s">
        <v>71</v>
      </c>
      <c r="E49" s="49">
        <f t="shared" si="0"/>
        <v>-14415.016275021291</v>
      </c>
      <c r="F49" s="49">
        <f t="shared" si="1"/>
        <v>-14415</v>
      </c>
      <c r="G49" s="49">
        <f t="shared" si="2"/>
        <v>-2.9709000002185348E-2</v>
      </c>
      <c r="I49" s="49">
        <f>G49</f>
        <v>-2.9709000002185348E-2</v>
      </c>
      <c r="O49" s="49">
        <f t="shared" ca="1" si="7"/>
        <v>-2.0680977670765172E-2</v>
      </c>
      <c r="Q49" s="65">
        <f t="shared" si="4"/>
        <v>4884.2570000000014</v>
      </c>
    </row>
    <row r="50" spans="1:17" s="49" customFormat="1" ht="12.95" customHeight="1" x14ac:dyDescent="0.2">
      <c r="A50" s="41" t="s">
        <v>98</v>
      </c>
      <c r="B50" s="40" t="s">
        <v>55</v>
      </c>
      <c r="C50" s="41">
        <v>20246.822</v>
      </c>
      <c r="D50" s="41" t="s">
        <v>71</v>
      </c>
      <c r="E50" s="49">
        <f t="shared" si="0"/>
        <v>-14226.532475485028</v>
      </c>
      <c r="F50" s="49">
        <f t="shared" si="1"/>
        <v>-14226.5</v>
      </c>
      <c r="G50" s="49">
        <f t="shared" si="2"/>
        <v>-5.928190000122413E-2</v>
      </c>
      <c r="I50" s="49">
        <f>G50</f>
        <v>-5.928190000122413E-2</v>
      </c>
      <c r="O50" s="49">
        <f t="shared" ca="1" si="7"/>
        <v>-2.0467046851957105E-2</v>
      </c>
      <c r="Q50" s="65">
        <f t="shared" si="4"/>
        <v>5228.3220000000001</v>
      </c>
    </row>
    <row r="51" spans="1:17" s="49" customFormat="1" ht="12.95" customHeight="1" x14ac:dyDescent="0.2">
      <c r="A51" s="41" t="s">
        <v>98</v>
      </c>
      <c r="B51" s="40" t="s">
        <v>55</v>
      </c>
      <c r="C51" s="41">
        <v>20268.788</v>
      </c>
      <c r="D51" s="41" t="s">
        <v>71</v>
      </c>
      <c r="E51" s="49">
        <f t="shared" si="0"/>
        <v>-14214.499181948593</v>
      </c>
      <c r="F51" s="49">
        <f t="shared" si="1"/>
        <v>-14214.5</v>
      </c>
      <c r="G51" s="49">
        <f t="shared" si="2"/>
        <v>1.4932999984011985E-3</v>
      </c>
      <c r="I51" s="49">
        <f>G51</f>
        <v>1.4932999984011985E-3</v>
      </c>
      <c r="O51" s="49">
        <f t="shared" ca="1" si="7"/>
        <v>-2.0453427913889748E-2</v>
      </c>
      <c r="Q51" s="65">
        <f t="shared" si="4"/>
        <v>5250.2880000000005</v>
      </c>
    </row>
    <row r="52" spans="1:17" s="49" customFormat="1" ht="12.95" customHeight="1" x14ac:dyDescent="0.2">
      <c r="A52" s="41" t="s">
        <v>98</v>
      </c>
      <c r="B52" s="40" t="s">
        <v>55</v>
      </c>
      <c r="C52" s="41">
        <v>20570.913</v>
      </c>
      <c r="D52" s="41" t="s">
        <v>71</v>
      </c>
      <c r="E52" s="49">
        <f t="shared" si="0"/>
        <v>-14048.990722980392</v>
      </c>
      <c r="F52" s="49">
        <f t="shared" si="1"/>
        <v>-14049</v>
      </c>
      <c r="G52" s="49">
        <f t="shared" si="2"/>
        <v>1.6934599996602628E-2</v>
      </c>
      <c r="I52" s="49">
        <f>G52</f>
        <v>1.6934599996602628E-2</v>
      </c>
      <c r="O52" s="49">
        <f t="shared" ca="1" si="7"/>
        <v>-2.026560005971078E-2</v>
      </c>
      <c r="Q52" s="65">
        <f t="shared" si="4"/>
        <v>5552.4130000000005</v>
      </c>
    </row>
    <row r="53" spans="1:17" s="49" customFormat="1" ht="12.95" customHeight="1" x14ac:dyDescent="0.2">
      <c r="A53" s="41" t="s">
        <v>98</v>
      </c>
      <c r="B53" s="40" t="s">
        <v>55</v>
      </c>
      <c r="C53" s="41">
        <v>21171.48</v>
      </c>
      <c r="D53" s="41" t="s">
        <v>71</v>
      </c>
      <c r="E53" s="49">
        <f t="shared" ref="E53:E84" si="8">(C53-C$7)/C$8</f>
        <v>-13719.991405885961</v>
      </c>
      <c r="F53" s="49">
        <f t="shared" ref="F53:F84" si="9">+ROUND(2*E53,0)/2</f>
        <v>-13720</v>
      </c>
      <c r="G53" s="49">
        <f t="shared" ref="G53:G84" si="10">C53-(C$7+F53*C$8)</f>
        <v>1.5687999995861901E-2</v>
      </c>
      <c r="I53" s="49">
        <f>G53</f>
        <v>1.5687999995861901E-2</v>
      </c>
      <c r="O53" s="49">
        <f t="shared" ca="1" si="7"/>
        <v>-1.989221417436407E-2</v>
      </c>
      <c r="Q53" s="65">
        <f t="shared" ref="Q53:Q84" si="11">C53-15018.5</f>
        <v>6152.98</v>
      </c>
    </row>
    <row r="54" spans="1:17" s="49" customFormat="1" ht="12.95" customHeight="1" x14ac:dyDescent="0.2">
      <c r="A54" s="41" t="s">
        <v>98</v>
      </c>
      <c r="B54" s="40" t="s">
        <v>55</v>
      </c>
      <c r="C54" s="41">
        <v>21721.749</v>
      </c>
      <c r="D54" s="41" t="s">
        <v>71</v>
      </c>
      <c r="E54" s="49">
        <f t="shared" si="8"/>
        <v>-13418.546063037895</v>
      </c>
      <c r="F54" s="49">
        <f t="shared" si="9"/>
        <v>-13418.5</v>
      </c>
      <c r="G54" s="49">
        <f t="shared" si="10"/>
        <v>-8.4085100002994295E-2</v>
      </c>
      <c r="I54" s="49">
        <f>G54</f>
        <v>-8.4085100002994295E-2</v>
      </c>
      <c r="O54" s="49">
        <f t="shared" ca="1" si="7"/>
        <v>-1.9550038355421726E-2</v>
      </c>
      <c r="Q54" s="65">
        <f t="shared" si="11"/>
        <v>6703.2489999999998</v>
      </c>
    </row>
    <row r="55" spans="1:17" s="49" customFormat="1" ht="12.95" customHeight="1" x14ac:dyDescent="0.2">
      <c r="A55" s="41" t="s">
        <v>98</v>
      </c>
      <c r="B55" s="40" t="s">
        <v>55</v>
      </c>
      <c r="C55" s="41">
        <v>21796.616000000002</v>
      </c>
      <c r="D55" s="41" t="s">
        <v>71</v>
      </c>
      <c r="E55" s="49">
        <f t="shared" si="8"/>
        <v>-13377.532834084406</v>
      </c>
      <c r="F55" s="49">
        <f t="shared" si="9"/>
        <v>-13377.5</v>
      </c>
      <c r="G55" s="49">
        <f t="shared" si="10"/>
        <v>-5.9936500001640525E-2</v>
      </c>
      <c r="I55" s="49">
        <f>G55</f>
        <v>-5.9936500001640525E-2</v>
      </c>
      <c r="O55" s="49">
        <f t="shared" ca="1" si="7"/>
        <v>-1.950350698369159E-2</v>
      </c>
      <c r="Q55" s="65">
        <f t="shared" si="11"/>
        <v>6778.1160000000018</v>
      </c>
    </row>
    <row r="56" spans="1:17" s="49" customFormat="1" ht="12.95" customHeight="1" x14ac:dyDescent="0.2">
      <c r="A56" s="41" t="s">
        <v>98</v>
      </c>
      <c r="B56" s="40" t="s">
        <v>55</v>
      </c>
      <c r="C56" s="41">
        <v>22335.97</v>
      </c>
      <c r="D56" s="41" t="s">
        <v>71</v>
      </c>
      <c r="E56" s="49">
        <f t="shared" si="8"/>
        <v>-13082.066886617846</v>
      </c>
      <c r="F56" s="49">
        <f t="shared" si="9"/>
        <v>-13082</v>
      </c>
      <c r="G56" s="49">
        <f t="shared" si="10"/>
        <v>-0.12209720000100788</v>
      </c>
      <c r="I56" s="49">
        <f>G56</f>
        <v>-0.12209720000100788</v>
      </c>
      <c r="O56" s="49">
        <f t="shared" ca="1" si="7"/>
        <v>-1.9168140633782919E-2</v>
      </c>
      <c r="Q56" s="65">
        <f t="shared" si="11"/>
        <v>7317.4700000000012</v>
      </c>
    </row>
    <row r="57" spans="1:17" s="49" customFormat="1" ht="12.95" customHeight="1" x14ac:dyDescent="0.2">
      <c r="A57" s="49" t="s">
        <v>14</v>
      </c>
      <c r="B57" s="67"/>
      <c r="C57" s="66">
        <v>22419.105</v>
      </c>
      <c r="D57" s="66"/>
      <c r="E57" s="49">
        <f t="shared" si="8"/>
        <v>-13036.524327292</v>
      </c>
      <c r="F57" s="49">
        <f t="shared" si="9"/>
        <v>-13036.5</v>
      </c>
      <c r="G57" s="49">
        <f t="shared" si="10"/>
        <v>-4.4407900004443945E-2</v>
      </c>
      <c r="I57" s="49">
        <f>G57</f>
        <v>-4.4407900004443945E-2</v>
      </c>
      <c r="Q57" s="65">
        <f t="shared" si="11"/>
        <v>7400.6049999999996</v>
      </c>
    </row>
    <row r="58" spans="1:17" s="49" customFormat="1" ht="12.95" customHeight="1" x14ac:dyDescent="0.2">
      <c r="A58" s="41" t="s">
        <v>98</v>
      </c>
      <c r="B58" s="40" t="s">
        <v>55</v>
      </c>
      <c r="C58" s="41">
        <v>22840.73</v>
      </c>
      <c r="D58" s="41" t="s">
        <v>71</v>
      </c>
      <c r="E58" s="49">
        <f t="shared" si="8"/>
        <v>-12805.552034325621</v>
      </c>
      <c r="F58" s="49">
        <f t="shared" si="9"/>
        <v>-12805.5</v>
      </c>
      <c r="G58" s="49">
        <f t="shared" si="10"/>
        <v>-9.4985300002008444E-2</v>
      </c>
      <c r="I58" s="49">
        <f>G58</f>
        <v>-9.4985300002008444E-2</v>
      </c>
      <c r="O58" s="49">
        <f t="shared" ref="O58:O64" ca="1" si="12">+C$11+C$12*F58</f>
        <v>-1.8854337602480897E-2</v>
      </c>
      <c r="Q58" s="65">
        <f t="shared" si="11"/>
        <v>7822.23</v>
      </c>
    </row>
    <row r="59" spans="1:17" s="49" customFormat="1" ht="12.95" customHeight="1" x14ac:dyDescent="0.2">
      <c r="A59" s="41" t="s">
        <v>98</v>
      </c>
      <c r="B59" s="40" t="s">
        <v>55</v>
      </c>
      <c r="C59" s="41">
        <v>23132.876</v>
      </c>
      <c r="D59" s="41" t="s">
        <v>71</v>
      </c>
      <c r="E59" s="49">
        <f t="shared" si="8"/>
        <v>-12645.510216357152</v>
      </c>
      <c r="F59" s="49">
        <f t="shared" si="9"/>
        <v>-12645.5</v>
      </c>
      <c r="G59" s="49">
        <f t="shared" si="10"/>
        <v>-1.8649300003744429E-2</v>
      </c>
      <c r="I59" s="49">
        <f>G59</f>
        <v>-1.8649300003744429E-2</v>
      </c>
      <c r="O59" s="49">
        <f t="shared" ca="1" si="12"/>
        <v>-1.8672751761582805E-2</v>
      </c>
      <c r="Q59" s="65">
        <f t="shared" si="11"/>
        <v>8114.3760000000002</v>
      </c>
    </row>
    <row r="60" spans="1:17" s="49" customFormat="1" ht="12.95" customHeight="1" x14ac:dyDescent="0.2">
      <c r="A60" s="41" t="s">
        <v>98</v>
      </c>
      <c r="B60" s="40" t="s">
        <v>55</v>
      </c>
      <c r="C60" s="41">
        <v>23175.762999999999</v>
      </c>
      <c r="D60" s="41" t="s">
        <v>71</v>
      </c>
      <c r="E60" s="49">
        <f t="shared" si="8"/>
        <v>-12622.016095447696</v>
      </c>
      <c r="F60" s="49">
        <f t="shared" si="9"/>
        <v>-12622</v>
      </c>
      <c r="G60" s="49">
        <f t="shared" si="10"/>
        <v>-2.9381200005445862E-2</v>
      </c>
      <c r="I60" s="49">
        <f>G60</f>
        <v>-2.9381200005445862E-2</v>
      </c>
      <c r="O60" s="49">
        <f t="shared" ca="1" si="12"/>
        <v>-1.8646081341200896E-2</v>
      </c>
      <c r="Q60" s="65">
        <f t="shared" si="11"/>
        <v>8157.262999999999</v>
      </c>
    </row>
    <row r="61" spans="1:17" s="49" customFormat="1" ht="12.95" customHeight="1" x14ac:dyDescent="0.2">
      <c r="A61" s="41" t="s">
        <v>98</v>
      </c>
      <c r="B61" s="40" t="s">
        <v>55</v>
      </c>
      <c r="C61" s="41">
        <v>23176.742999999999</v>
      </c>
      <c r="D61" s="41" t="s">
        <v>71</v>
      </c>
      <c r="E61" s="49">
        <f t="shared" si="8"/>
        <v>-12621.479237227461</v>
      </c>
      <c r="F61" s="49">
        <f t="shared" si="9"/>
        <v>-12621.5</v>
      </c>
      <c r="G61" s="49">
        <f t="shared" si="10"/>
        <v>3.7901099996815901E-2</v>
      </c>
      <c r="I61" s="49">
        <f>G61</f>
        <v>3.7901099996815901E-2</v>
      </c>
      <c r="O61" s="49">
        <f t="shared" ca="1" si="12"/>
        <v>-1.8645513885448089E-2</v>
      </c>
      <c r="Q61" s="65">
        <f t="shared" si="11"/>
        <v>8158.2429999999986</v>
      </c>
    </row>
    <row r="62" spans="1:17" s="49" customFormat="1" ht="12.95" customHeight="1" x14ac:dyDescent="0.2">
      <c r="A62" s="41" t="s">
        <v>98</v>
      </c>
      <c r="B62" s="40" t="s">
        <v>55</v>
      </c>
      <c r="C62" s="41">
        <v>25038.698</v>
      </c>
      <c r="D62" s="41" t="s">
        <v>71</v>
      </c>
      <c r="E62" s="49">
        <f t="shared" si="8"/>
        <v>-11601.473270431812</v>
      </c>
      <c r="F62" s="49">
        <f t="shared" si="9"/>
        <v>-11601.5</v>
      </c>
      <c r="G62" s="49">
        <f t="shared" si="10"/>
        <v>4.8793099998874823E-2</v>
      </c>
      <c r="I62" s="49">
        <f>G62</f>
        <v>4.8793099998874823E-2</v>
      </c>
      <c r="O62" s="49">
        <f t="shared" ca="1" si="12"/>
        <v>-1.7487904149722733E-2</v>
      </c>
      <c r="Q62" s="65">
        <f t="shared" si="11"/>
        <v>10020.198</v>
      </c>
    </row>
    <row r="63" spans="1:17" s="49" customFormat="1" ht="12.95" customHeight="1" x14ac:dyDescent="0.2">
      <c r="A63" s="41" t="s">
        <v>210</v>
      </c>
      <c r="B63" s="40" t="s">
        <v>55</v>
      </c>
      <c r="C63" s="41">
        <v>25687.56</v>
      </c>
      <c r="D63" s="41" t="s">
        <v>71</v>
      </c>
      <c r="E63" s="49">
        <f t="shared" si="8"/>
        <v>-11246.017251555439</v>
      </c>
      <c r="F63" s="49">
        <f t="shared" si="9"/>
        <v>-11246</v>
      </c>
      <c r="G63" s="49">
        <f t="shared" si="10"/>
        <v>-3.1491600002482301E-2</v>
      </c>
      <c r="I63" s="49">
        <f>G63</f>
        <v>-3.1491600002482301E-2</v>
      </c>
      <c r="O63" s="49">
        <f t="shared" ca="1" si="12"/>
        <v>-1.7084443109477279E-2</v>
      </c>
      <c r="Q63" s="65">
        <f t="shared" si="11"/>
        <v>10669.060000000001</v>
      </c>
    </row>
    <row r="64" spans="1:17" s="49" customFormat="1" ht="12.95" customHeight="1" x14ac:dyDescent="0.2">
      <c r="A64" s="41" t="s">
        <v>98</v>
      </c>
      <c r="B64" s="40" t="s">
        <v>55</v>
      </c>
      <c r="C64" s="41">
        <v>25728.766</v>
      </c>
      <c r="D64" s="41" t="s">
        <v>71</v>
      </c>
      <c r="E64" s="49">
        <f t="shared" si="8"/>
        <v>-11223.444006838041</v>
      </c>
      <c r="F64" s="49">
        <f t="shared" si="9"/>
        <v>-11223.5</v>
      </c>
      <c r="G64" s="49">
        <f t="shared" si="10"/>
        <v>0.10221189999720082</v>
      </c>
      <c r="I64" s="49">
        <f>G64</f>
        <v>0.10221189999720082</v>
      </c>
      <c r="O64" s="49">
        <f t="shared" ca="1" si="12"/>
        <v>-1.7058907600600984E-2</v>
      </c>
      <c r="Q64" s="65">
        <f t="shared" si="11"/>
        <v>10710.266</v>
      </c>
    </row>
    <row r="65" spans="1:17" s="49" customFormat="1" ht="12.95" customHeight="1" x14ac:dyDescent="0.2">
      <c r="A65" s="49" t="s">
        <v>14</v>
      </c>
      <c r="B65" s="67"/>
      <c r="C65" s="66">
        <v>26033.518</v>
      </c>
      <c r="D65" s="66"/>
      <c r="E65" s="49">
        <f t="shared" si="8"/>
        <v>-11056.496439150902</v>
      </c>
      <c r="F65" s="49">
        <f t="shared" si="9"/>
        <v>-11056.5</v>
      </c>
      <c r="G65" s="49">
        <f t="shared" si="10"/>
        <v>6.5000999966287054E-3</v>
      </c>
      <c r="I65" s="49">
        <f>G65</f>
        <v>6.5000999966287054E-3</v>
      </c>
      <c r="Q65" s="65">
        <f t="shared" si="11"/>
        <v>11015.018</v>
      </c>
    </row>
    <row r="66" spans="1:17" s="49" customFormat="1" ht="12.95" customHeight="1" x14ac:dyDescent="0.2">
      <c r="A66" s="41" t="s">
        <v>98</v>
      </c>
      <c r="B66" s="40" t="s">
        <v>55</v>
      </c>
      <c r="C66" s="41">
        <v>26050.875</v>
      </c>
      <c r="D66" s="41" t="s">
        <v>71</v>
      </c>
      <c r="E66" s="49">
        <f t="shared" si="8"/>
        <v>-11046.988022693107</v>
      </c>
      <c r="F66" s="49">
        <f t="shared" si="9"/>
        <v>-11047</v>
      </c>
      <c r="G66" s="49">
        <f t="shared" si="10"/>
        <v>2.1863799996935995E-2</v>
      </c>
      <c r="I66" s="49">
        <f>G66</f>
        <v>2.1863799996935995E-2</v>
      </c>
      <c r="O66" s="49">
        <f t="shared" ref="O66:O74" ca="1" si="13">+C$11+C$12*F66</f>
        <v>-1.6858595719860273E-2</v>
      </c>
      <c r="Q66" s="65">
        <f t="shared" si="11"/>
        <v>11032.375</v>
      </c>
    </row>
    <row r="67" spans="1:17" s="49" customFormat="1" ht="12.95" customHeight="1" x14ac:dyDescent="0.2">
      <c r="A67" s="41" t="s">
        <v>210</v>
      </c>
      <c r="B67" s="40" t="s">
        <v>55</v>
      </c>
      <c r="C67" s="41">
        <v>26190.457999999999</v>
      </c>
      <c r="D67" s="41" t="s">
        <v>71</v>
      </c>
      <c r="E67" s="49">
        <f t="shared" si="8"/>
        <v>-10970.522429881663</v>
      </c>
      <c r="F67" s="49">
        <f t="shared" si="9"/>
        <v>-10970.5</v>
      </c>
      <c r="G67" s="49">
        <f t="shared" si="10"/>
        <v>-4.0944300002593081E-2</v>
      </c>
      <c r="I67" s="49">
        <f>G67</f>
        <v>-4.0944300002593081E-2</v>
      </c>
      <c r="O67" s="49">
        <f t="shared" ca="1" si="13"/>
        <v>-1.6771774989680872E-2</v>
      </c>
      <c r="Q67" s="65">
        <f t="shared" si="11"/>
        <v>11171.957999999999</v>
      </c>
    </row>
    <row r="68" spans="1:17" s="49" customFormat="1" ht="12.95" customHeight="1" x14ac:dyDescent="0.2">
      <c r="A68" s="41" t="s">
        <v>98</v>
      </c>
      <c r="B68" s="40" t="s">
        <v>55</v>
      </c>
      <c r="C68" s="41">
        <v>26231.522000000001</v>
      </c>
      <c r="D68" s="41" t="s">
        <v>71</v>
      </c>
      <c r="E68" s="49">
        <f t="shared" si="8"/>
        <v>-10948.026974824747</v>
      </c>
      <c r="F68" s="49">
        <f t="shared" si="9"/>
        <v>-10948</v>
      </c>
      <c r="G68" s="49">
        <f t="shared" si="10"/>
        <v>-4.9240800002735341E-2</v>
      </c>
      <c r="I68" s="49">
        <f>G68</f>
        <v>-4.9240800002735341E-2</v>
      </c>
      <c r="O68" s="49">
        <f t="shared" ca="1" si="13"/>
        <v>-1.674623948080458E-2</v>
      </c>
      <c r="Q68" s="65">
        <f t="shared" si="11"/>
        <v>11213.022000000001</v>
      </c>
    </row>
    <row r="69" spans="1:17" s="49" customFormat="1" ht="12.95" customHeight="1" x14ac:dyDescent="0.2">
      <c r="A69" s="41" t="s">
        <v>98</v>
      </c>
      <c r="B69" s="40" t="s">
        <v>55</v>
      </c>
      <c r="C69" s="41">
        <v>26448.830999999998</v>
      </c>
      <c r="D69" s="41" t="s">
        <v>71</v>
      </c>
      <c r="E69" s="49">
        <f t="shared" si="8"/>
        <v>-10828.981951374453</v>
      </c>
      <c r="F69" s="49">
        <f t="shared" si="9"/>
        <v>-10829</v>
      </c>
      <c r="G69" s="49">
        <f t="shared" si="10"/>
        <v>3.2946599996648729E-2</v>
      </c>
      <c r="I69" s="49">
        <f>G69</f>
        <v>3.2946599996648729E-2</v>
      </c>
      <c r="O69" s="49">
        <f t="shared" ca="1" si="13"/>
        <v>-1.6611185011636619E-2</v>
      </c>
      <c r="Q69" s="65">
        <f t="shared" si="11"/>
        <v>11430.330999999998</v>
      </c>
    </row>
    <row r="70" spans="1:17" s="49" customFormat="1" ht="12.95" customHeight="1" x14ac:dyDescent="0.2">
      <c r="A70" s="41" t="s">
        <v>98</v>
      </c>
      <c r="B70" s="40" t="s">
        <v>55</v>
      </c>
      <c r="C70" s="41">
        <v>26458.802</v>
      </c>
      <c r="D70" s="41" t="s">
        <v>71</v>
      </c>
      <c r="E70" s="49">
        <f t="shared" si="8"/>
        <v>-10823.519692890804</v>
      </c>
      <c r="F70" s="49">
        <f t="shared" si="9"/>
        <v>-10823.5</v>
      </c>
      <c r="G70" s="49">
        <f t="shared" si="10"/>
        <v>-3.5948100001405692E-2</v>
      </c>
      <c r="I70" s="49">
        <f>G70</f>
        <v>-3.5948100001405692E-2</v>
      </c>
      <c r="O70" s="49">
        <f t="shared" ca="1" si="13"/>
        <v>-1.660494299835575E-2</v>
      </c>
      <c r="Q70" s="65">
        <f t="shared" si="11"/>
        <v>11440.302</v>
      </c>
    </row>
    <row r="71" spans="1:17" s="49" customFormat="1" ht="12.95" customHeight="1" x14ac:dyDescent="0.2">
      <c r="A71" s="41" t="s">
        <v>98</v>
      </c>
      <c r="B71" s="40" t="s">
        <v>55</v>
      </c>
      <c r="C71" s="41">
        <v>26459.758999999998</v>
      </c>
      <c r="D71" s="41" t="s">
        <v>71</v>
      </c>
      <c r="E71" s="49">
        <f t="shared" si="8"/>
        <v>-10822.995434404309</v>
      </c>
      <c r="F71" s="49">
        <f t="shared" si="9"/>
        <v>-10823</v>
      </c>
      <c r="G71" s="49">
        <f t="shared" si="10"/>
        <v>8.334199996170355E-3</v>
      </c>
      <c r="I71" s="49">
        <f>G71</f>
        <v>8.334199996170355E-3</v>
      </c>
      <c r="O71" s="49">
        <f t="shared" ca="1" si="13"/>
        <v>-1.6604375542602939E-2</v>
      </c>
      <c r="Q71" s="65">
        <f t="shared" si="11"/>
        <v>11441.258999999998</v>
      </c>
    </row>
    <row r="72" spans="1:17" s="49" customFormat="1" ht="12.95" customHeight="1" x14ac:dyDescent="0.2">
      <c r="A72" s="41" t="s">
        <v>98</v>
      </c>
      <c r="B72" s="40" t="s">
        <v>55</v>
      </c>
      <c r="C72" s="41">
        <v>26534.682000000001</v>
      </c>
      <c r="D72" s="41" t="s">
        <v>71</v>
      </c>
      <c r="E72" s="49">
        <f t="shared" si="8"/>
        <v>-10781.951527838237</v>
      </c>
      <c r="F72" s="49">
        <f t="shared" si="9"/>
        <v>-10782</v>
      </c>
      <c r="G72" s="49">
        <f t="shared" si="10"/>
        <v>8.8482799998018891E-2</v>
      </c>
      <c r="I72" s="49">
        <f>G72</f>
        <v>8.8482799998018891E-2</v>
      </c>
      <c r="O72" s="49">
        <f t="shared" ca="1" si="13"/>
        <v>-1.6557844170872804E-2</v>
      </c>
      <c r="Q72" s="65">
        <f t="shared" si="11"/>
        <v>11516.182000000001</v>
      </c>
    </row>
    <row r="73" spans="1:17" s="49" customFormat="1" ht="12.95" customHeight="1" x14ac:dyDescent="0.2">
      <c r="A73" s="41" t="s">
        <v>98</v>
      </c>
      <c r="B73" s="40" t="s">
        <v>55</v>
      </c>
      <c r="C73" s="41">
        <v>26617.5</v>
      </c>
      <c r="D73" s="41" t="s">
        <v>71</v>
      </c>
      <c r="E73" s="49">
        <f t="shared" si="8"/>
        <v>-10736.582625712201</v>
      </c>
      <c r="F73" s="49">
        <f t="shared" si="9"/>
        <v>-10736.5</v>
      </c>
      <c r="G73" s="49">
        <f t="shared" si="10"/>
        <v>-0.15082790000087698</v>
      </c>
      <c r="I73" s="49">
        <f>G73</f>
        <v>-0.15082790000087698</v>
      </c>
      <c r="O73" s="49">
        <f t="shared" ca="1" si="13"/>
        <v>-1.650620569736741E-2</v>
      </c>
      <c r="Q73" s="65">
        <f t="shared" si="11"/>
        <v>11599</v>
      </c>
    </row>
    <row r="74" spans="1:17" s="49" customFormat="1" ht="12.95" customHeight="1" x14ac:dyDescent="0.2">
      <c r="A74" s="41" t="s">
        <v>98</v>
      </c>
      <c r="B74" s="40" t="s">
        <v>55</v>
      </c>
      <c r="C74" s="41">
        <v>26770.905999999999</v>
      </c>
      <c r="D74" s="41" t="s">
        <v>71</v>
      </c>
      <c r="E74" s="49">
        <f t="shared" si="8"/>
        <v>-10652.544592922874</v>
      </c>
      <c r="F74" s="49">
        <f t="shared" si="9"/>
        <v>-10652.5</v>
      </c>
      <c r="G74" s="49">
        <f t="shared" si="10"/>
        <v>-8.1401500003266847E-2</v>
      </c>
      <c r="I74" s="49">
        <f>G74</f>
        <v>-8.1401500003266847E-2</v>
      </c>
      <c r="O74" s="49">
        <f t="shared" ca="1" si="13"/>
        <v>-1.6410873130895908E-2</v>
      </c>
      <c r="Q74" s="65">
        <f t="shared" si="11"/>
        <v>11752.405999999999</v>
      </c>
    </row>
    <row r="75" spans="1:17" s="49" customFormat="1" ht="12.95" customHeight="1" x14ac:dyDescent="0.2">
      <c r="A75" s="49" t="s">
        <v>14</v>
      </c>
      <c r="B75" s="67"/>
      <c r="C75" s="66">
        <v>26780.079000000002</v>
      </c>
      <c r="D75" s="66"/>
      <c r="E75" s="49">
        <f t="shared" si="8"/>
        <v>-10647.519490418561</v>
      </c>
      <c r="F75" s="49">
        <f t="shared" si="9"/>
        <v>-10647.5</v>
      </c>
      <c r="G75" s="49">
        <f t="shared" si="10"/>
        <v>-3.5578500002884539E-2</v>
      </c>
      <c r="I75" s="49">
        <f>G75</f>
        <v>-3.5578500002884539E-2</v>
      </c>
      <c r="Q75" s="65">
        <f t="shared" si="11"/>
        <v>11761.579000000002</v>
      </c>
    </row>
    <row r="76" spans="1:17" s="49" customFormat="1" ht="12.95" customHeight="1" x14ac:dyDescent="0.2">
      <c r="A76" s="41" t="s">
        <v>98</v>
      </c>
      <c r="B76" s="40" t="s">
        <v>55</v>
      </c>
      <c r="C76" s="41">
        <v>26780.867999999999</v>
      </c>
      <c r="D76" s="41" t="s">
        <v>71</v>
      </c>
      <c r="E76" s="49">
        <f t="shared" si="8"/>
        <v>-10647.087264769822</v>
      </c>
      <c r="F76" s="49">
        <f t="shared" si="9"/>
        <v>-10647</v>
      </c>
      <c r="G76" s="49">
        <f t="shared" si="10"/>
        <v>-0.15929620000315481</v>
      </c>
      <c r="I76" s="49">
        <f>G76</f>
        <v>-0.15929620000315481</v>
      </c>
      <c r="O76" s="49">
        <f t="shared" ref="O76:O85" ca="1" si="14">+C$11+C$12*F76</f>
        <v>-1.6404631117615039E-2</v>
      </c>
      <c r="Q76" s="65">
        <f t="shared" si="11"/>
        <v>11762.367999999999</v>
      </c>
    </row>
    <row r="77" spans="1:17" s="49" customFormat="1" ht="12.95" customHeight="1" x14ac:dyDescent="0.2">
      <c r="A77" s="41" t="s">
        <v>210</v>
      </c>
      <c r="B77" s="40" t="s">
        <v>55</v>
      </c>
      <c r="C77" s="41">
        <v>26827.550999999999</v>
      </c>
      <c r="D77" s="41" t="s">
        <v>71</v>
      </c>
      <c r="E77" s="49">
        <f t="shared" si="8"/>
        <v>-10621.513639978715</v>
      </c>
      <c r="F77" s="49">
        <f t="shared" si="9"/>
        <v>-10621.5</v>
      </c>
      <c r="G77" s="49">
        <f t="shared" si="10"/>
        <v>-2.4898900002881419E-2</v>
      </c>
      <c r="I77" s="49">
        <f>G77</f>
        <v>-2.4898900002881419E-2</v>
      </c>
      <c r="O77" s="49">
        <f t="shared" ca="1" si="14"/>
        <v>-1.6375690874221902E-2</v>
      </c>
      <c r="Q77" s="65">
        <f t="shared" si="11"/>
        <v>11809.050999999999</v>
      </c>
    </row>
    <row r="78" spans="1:17" s="49" customFormat="1" ht="12.95" customHeight="1" x14ac:dyDescent="0.2">
      <c r="A78" s="41" t="s">
        <v>210</v>
      </c>
      <c r="B78" s="40" t="s">
        <v>55</v>
      </c>
      <c r="C78" s="41">
        <v>26827.572</v>
      </c>
      <c r="D78" s="41" t="s">
        <v>71</v>
      </c>
      <c r="E78" s="49">
        <f t="shared" si="8"/>
        <v>-10621.502135873996</v>
      </c>
      <c r="F78" s="49">
        <f t="shared" si="9"/>
        <v>-10621.5</v>
      </c>
      <c r="G78" s="49">
        <f t="shared" si="10"/>
        <v>-3.8989000022411346E-3</v>
      </c>
      <c r="I78" s="49">
        <f>G78</f>
        <v>-3.8989000022411346E-3</v>
      </c>
      <c r="O78" s="49">
        <f t="shared" ca="1" si="14"/>
        <v>-1.6375690874221902E-2</v>
      </c>
      <c r="Q78" s="65">
        <f t="shared" si="11"/>
        <v>11809.072</v>
      </c>
    </row>
    <row r="79" spans="1:17" s="49" customFormat="1" ht="12.95" customHeight="1" x14ac:dyDescent="0.2">
      <c r="A79" s="41" t="s">
        <v>98</v>
      </c>
      <c r="B79" s="40" t="s">
        <v>55</v>
      </c>
      <c r="C79" s="41">
        <v>26856.763999999999</v>
      </c>
      <c r="D79" s="41" t="s">
        <v>71</v>
      </c>
      <c r="E79" s="49">
        <f t="shared" si="8"/>
        <v>-10605.510334685086</v>
      </c>
      <c r="F79" s="49">
        <f t="shared" si="9"/>
        <v>-10605.5</v>
      </c>
      <c r="G79" s="49">
        <f t="shared" si="10"/>
        <v>-1.8865300004108576E-2</v>
      </c>
      <c r="I79" s="49">
        <f>G79</f>
        <v>-1.8865300004108576E-2</v>
      </c>
      <c r="O79" s="49">
        <f t="shared" ca="1" si="14"/>
        <v>-1.6357532290132093E-2</v>
      </c>
      <c r="Q79" s="65">
        <f t="shared" si="11"/>
        <v>11838.263999999999</v>
      </c>
    </row>
    <row r="80" spans="1:17" s="49" customFormat="1" ht="12.95" customHeight="1" x14ac:dyDescent="0.2">
      <c r="A80" s="41" t="s">
        <v>98</v>
      </c>
      <c r="B80" s="40" t="s">
        <v>55</v>
      </c>
      <c r="C80" s="41">
        <v>26879.648000000001</v>
      </c>
      <c r="D80" s="41" t="s">
        <v>71</v>
      </c>
      <c r="E80" s="49">
        <f t="shared" si="8"/>
        <v>-10592.974147428062</v>
      </c>
      <c r="F80" s="49">
        <f t="shared" si="9"/>
        <v>-10593</v>
      </c>
      <c r="G80" s="49">
        <f t="shared" si="10"/>
        <v>4.7192199999699369E-2</v>
      </c>
      <c r="I80" s="49">
        <f>G80</f>
        <v>4.7192199999699369E-2</v>
      </c>
      <c r="O80" s="49">
        <f t="shared" ca="1" si="14"/>
        <v>-1.634334589631193E-2</v>
      </c>
      <c r="Q80" s="65">
        <f t="shared" si="11"/>
        <v>11861.148000000001</v>
      </c>
    </row>
    <row r="81" spans="1:17" s="49" customFormat="1" ht="12.95" customHeight="1" x14ac:dyDescent="0.2">
      <c r="A81" s="41" t="s">
        <v>98</v>
      </c>
      <c r="B81" s="40" t="s">
        <v>55</v>
      </c>
      <c r="C81" s="41">
        <v>26921.569</v>
      </c>
      <c r="D81" s="41" t="s">
        <v>71</v>
      </c>
      <c r="E81" s="49">
        <f t="shared" si="8"/>
        <v>-10570.009215335696</v>
      </c>
      <c r="F81" s="49">
        <f t="shared" si="9"/>
        <v>-10570</v>
      </c>
      <c r="G81" s="49">
        <f t="shared" si="10"/>
        <v>-1.6822000001411652E-2</v>
      </c>
      <c r="I81" s="49">
        <f>G81</f>
        <v>-1.6822000001411652E-2</v>
      </c>
      <c r="O81" s="49">
        <f t="shared" ca="1" si="14"/>
        <v>-1.6317242931682831E-2</v>
      </c>
      <c r="Q81" s="65">
        <f t="shared" si="11"/>
        <v>11903.069</v>
      </c>
    </row>
    <row r="82" spans="1:17" s="49" customFormat="1" ht="12.95" customHeight="1" x14ac:dyDescent="0.2">
      <c r="A82" s="41" t="s">
        <v>98</v>
      </c>
      <c r="B82" s="40" t="s">
        <v>55</v>
      </c>
      <c r="C82" s="41">
        <v>27136.909</v>
      </c>
      <c r="D82" s="41" t="s">
        <v>71</v>
      </c>
      <c r="E82" s="49">
        <f t="shared" si="8"/>
        <v>-10452.042838656467</v>
      </c>
      <c r="F82" s="49">
        <f t="shared" si="9"/>
        <v>-10452</v>
      </c>
      <c r="G82" s="49">
        <f t="shared" si="10"/>
        <v>-7.8199200004746672E-2</v>
      </c>
      <c r="I82" s="49">
        <f>G82</f>
        <v>-7.8199200004746672E-2</v>
      </c>
      <c r="O82" s="49">
        <f t="shared" ca="1" si="14"/>
        <v>-1.6183323374020484E-2</v>
      </c>
      <c r="Q82" s="65">
        <f t="shared" si="11"/>
        <v>12118.409</v>
      </c>
    </row>
    <row r="83" spans="1:17" s="49" customFormat="1" ht="12.95" customHeight="1" x14ac:dyDescent="0.2">
      <c r="A83" s="41" t="s">
        <v>98</v>
      </c>
      <c r="B83" s="40" t="s">
        <v>55</v>
      </c>
      <c r="C83" s="41">
        <v>27147.902999999998</v>
      </c>
      <c r="D83" s="41" t="s">
        <v>71</v>
      </c>
      <c r="E83" s="49">
        <f t="shared" si="8"/>
        <v>-10446.020165928636</v>
      </c>
      <c r="F83" s="49">
        <f t="shared" si="9"/>
        <v>-10446</v>
      </c>
      <c r="G83" s="49">
        <f t="shared" si="10"/>
        <v>-3.6811600002693012E-2</v>
      </c>
      <c r="I83" s="49">
        <f>G83</f>
        <v>-3.6811600002693012E-2</v>
      </c>
      <c r="O83" s="49">
        <f t="shared" ca="1" si="14"/>
        <v>-1.6176513904986804E-2</v>
      </c>
      <c r="Q83" s="65">
        <f t="shared" si="11"/>
        <v>12129.402999999998</v>
      </c>
    </row>
    <row r="84" spans="1:17" s="49" customFormat="1" ht="12.95" customHeight="1" x14ac:dyDescent="0.2">
      <c r="A84" s="41" t="s">
        <v>210</v>
      </c>
      <c r="B84" s="40" t="s">
        <v>55</v>
      </c>
      <c r="C84" s="41">
        <v>27182.602999999999</v>
      </c>
      <c r="D84" s="41" t="s">
        <v>71</v>
      </c>
      <c r="E84" s="49">
        <f t="shared" si="8"/>
        <v>-10427.011002416193</v>
      </c>
      <c r="F84" s="49">
        <f t="shared" si="9"/>
        <v>-10427</v>
      </c>
      <c r="G84" s="49">
        <f t="shared" si="10"/>
        <v>-2.0084200004930608E-2</v>
      </c>
      <c r="I84" s="49">
        <f>G84</f>
        <v>-2.0084200004930608E-2</v>
      </c>
      <c r="O84" s="49">
        <f t="shared" ca="1" si="14"/>
        <v>-1.6154950586380154E-2</v>
      </c>
      <c r="Q84" s="65">
        <f t="shared" si="11"/>
        <v>12164.102999999999</v>
      </c>
    </row>
    <row r="85" spans="1:17" s="49" customFormat="1" ht="12.95" customHeight="1" x14ac:dyDescent="0.2">
      <c r="A85" s="41" t="s">
        <v>210</v>
      </c>
      <c r="B85" s="40" t="s">
        <v>55</v>
      </c>
      <c r="C85" s="41">
        <v>27183.547999999999</v>
      </c>
      <c r="D85" s="41" t="s">
        <v>71</v>
      </c>
      <c r="E85" s="49">
        <f t="shared" ref="E85:E116" si="15">(C85-C$7)/C$8</f>
        <v>-10426.493317703822</v>
      </c>
      <c r="F85" s="49">
        <f t="shared" ref="F85:F116" si="16">+ROUND(2*E85,0)/2</f>
        <v>-10426.5</v>
      </c>
      <c r="G85" s="49">
        <f t="shared" ref="G85:G116" si="17">C85-(C$7+F85*C$8)</f>
        <v>1.2198099997476675E-2</v>
      </c>
      <c r="I85" s="49">
        <f>G85</f>
        <v>1.2198099997476675E-2</v>
      </c>
      <c r="O85" s="49">
        <f t="shared" ca="1" si="14"/>
        <v>-1.6154383130627351E-2</v>
      </c>
      <c r="Q85" s="65">
        <f t="shared" ref="Q85:Q116" si="18">C85-15018.5</f>
        <v>12165.047999999999</v>
      </c>
    </row>
    <row r="86" spans="1:17" s="49" customFormat="1" ht="12.95" customHeight="1" x14ac:dyDescent="0.2">
      <c r="A86" s="49" t="s">
        <v>14</v>
      </c>
      <c r="B86" s="67"/>
      <c r="C86" s="66">
        <v>27361.464</v>
      </c>
      <c r="D86" s="66"/>
      <c r="E86" s="49">
        <f t="shared" si="15"/>
        <v>-10329.028351263487</v>
      </c>
      <c r="F86" s="49">
        <f t="shared" si="16"/>
        <v>-10329</v>
      </c>
      <c r="G86" s="49">
        <f t="shared" si="17"/>
        <v>-5.1753400002780836E-2</v>
      </c>
      <c r="I86" s="49">
        <f>G86</f>
        <v>-5.1753400002780836E-2</v>
      </c>
      <c r="Q86" s="65">
        <f t="shared" si="18"/>
        <v>12342.964</v>
      </c>
    </row>
    <row r="87" spans="1:17" s="49" customFormat="1" ht="12.95" customHeight="1" x14ac:dyDescent="0.2">
      <c r="A87" s="41" t="s">
        <v>98</v>
      </c>
      <c r="B87" s="40" t="s">
        <v>55</v>
      </c>
      <c r="C87" s="41">
        <v>27513.892</v>
      </c>
      <c r="D87" s="41" t="s">
        <v>71</v>
      </c>
      <c r="E87" s="49">
        <f t="shared" si="15"/>
        <v>-10245.526081065374</v>
      </c>
      <c r="F87" s="49">
        <f t="shared" si="16"/>
        <v>-10245.5</v>
      </c>
      <c r="G87" s="49">
        <f t="shared" si="17"/>
        <v>-4.7609300003387034E-2</v>
      </c>
      <c r="I87" s="49">
        <f>G87</f>
        <v>-4.7609300003387034E-2</v>
      </c>
      <c r="O87" s="49">
        <f t="shared" ref="O87:O93" ca="1" si="19">+C$11+C$12*F87</f>
        <v>-1.594896414811138E-2</v>
      </c>
      <c r="Q87" s="65">
        <f t="shared" si="18"/>
        <v>12495.392</v>
      </c>
    </row>
    <row r="88" spans="1:17" s="49" customFormat="1" ht="12.95" customHeight="1" x14ac:dyDescent="0.2">
      <c r="A88" s="41" t="s">
        <v>98</v>
      </c>
      <c r="B88" s="40" t="s">
        <v>55</v>
      </c>
      <c r="C88" s="41">
        <v>27535.816999999999</v>
      </c>
      <c r="D88" s="41" t="s">
        <v>71</v>
      </c>
      <c r="E88" s="49">
        <f t="shared" si="15"/>
        <v>-10233.515247923868</v>
      </c>
      <c r="F88" s="49">
        <f t="shared" si="16"/>
        <v>-10233.5</v>
      </c>
      <c r="G88" s="49">
        <f t="shared" si="17"/>
        <v>-2.7834100004838547E-2</v>
      </c>
      <c r="I88" s="49">
        <f>G88</f>
        <v>-2.7834100004838547E-2</v>
      </c>
      <c r="O88" s="49">
        <f t="shared" ca="1" si="19"/>
        <v>-1.593534521004402E-2</v>
      </c>
      <c r="Q88" s="65">
        <f t="shared" si="18"/>
        <v>12517.316999999999</v>
      </c>
    </row>
    <row r="89" spans="1:17" s="49" customFormat="1" ht="12.95" customHeight="1" x14ac:dyDescent="0.2">
      <c r="A89" s="41" t="s">
        <v>98</v>
      </c>
      <c r="B89" s="40" t="s">
        <v>55</v>
      </c>
      <c r="C89" s="41">
        <v>27556.75</v>
      </c>
      <c r="D89" s="41" t="s">
        <v>71</v>
      </c>
      <c r="E89" s="49">
        <f t="shared" si="15"/>
        <v>-10222.047846776721</v>
      </c>
      <c r="F89" s="49">
        <f t="shared" si="16"/>
        <v>-10222</v>
      </c>
      <c r="G89" s="49">
        <f t="shared" si="17"/>
        <v>-8.7341200003720587E-2</v>
      </c>
      <c r="I89" s="49">
        <f>G89</f>
        <v>-8.7341200003720587E-2</v>
      </c>
      <c r="O89" s="49">
        <f t="shared" ca="1" si="19"/>
        <v>-1.5922293727729471E-2</v>
      </c>
      <c r="Q89" s="65">
        <f t="shared" si="18"/>
        <v>12538.25</v>
      </c>
    </row>
    <row r="90" spans="1:17" s="49" customFormat="1" ht="12.95" customHeight="1" x14ac:dyDescent="0.2">
      <c r="A90" s="41" t="s">
        <v>98</v>
      </c>
      <c r="B90" s="40" t="s">
        <v>55</v>
      </c>
      <c r="C90" s="41">
        <v>27630.636999999999</v>
      </c>
      <c r="D90" s="41" t="s">
        <v>71</v>
      </c>
      <c r="E90" s="49">
        <f t="shared" si="15"/>
        <v>-10181.571476043471</v>
      </c>
      <c r="F90" s="49">
        <f t="shared" si="16"/>
        <v>-10181.5</v>
      </c>
      <c r="G90" s="49">
        <f t="shared" si="17"/>
        <v>-0.13047490000462858</v>
      </c>
      <c r="I90" s="49">
        <f>G90</f>
        <v>-0.13047490000462858</v>
      </c>
      <c r="O90" s="49">
        <f t="shared" ca="1" si="19"/>
        <v>-1.5876329811752139E-2</v>
      </c>
      <c r="Q90" s="65">
        <f t="shared" si="18"/>
        <v>12612.136999999999</v>
      </c>
    </row>
    <row r="91" spans="1:17" s="49" customFormat="1" ht="12.95" customHeight="1" x14ac:dyDescent="0.2">
      <c r="A91" s="41" t="s">
        <v>98</v>
      </c>
      <c r="B91" s="40" t="s">
        <v>55</v>
      </c>
      <c r="C91" s="41">
        <v>27664.562999999998</v>
      </c>
      <c r="D91" s="41" t="s">
        <v>71</v>
      </c>
      <c r="E91" s="49">
        <f t="shared" si="15"/>
        <v>-10162.986320962114</v>
      </c>
      <c r="F91" s="49">
        <f t="shared" si="16"/>
        <v>-10163</v>
      </c>
      <c r="G91" s="49">
        <f t="shared" si="17"/>
        <v>2.4970199996459996E-2</v>
      </c>
      <c r="I91" s="49">
        <f>G91</f>
        <v>2.4970199996459996E-2</v>
      </c>
      <c r="O91" s="49">
        <f t="shared" ca="1" si="19"/>
        <v>-1.5855333948898299E-2</v>
      </c>
      <c r="Q91" s="65">
        <f t="shared" si="18"/>
        <v>12646.062999999998</v>
      </c>
    </row>
    <row r="92" spans="1:17" s="49" customFormat="1" ht="12.95" customHeight="1" x14ac:dyDescent="0.2">
      <c r="A92" s="41" t="s">
        <v>98</v>
      </c>
      <c r="B92" s="40" t="s">
        <v>55</v>
      </c>
      <c r="C92" s="41">
        <v>27945.621999999999</v>
      </c>
      <c r="D92" s="41" t="s">
        <v>71</v>
      </c>
      <c r="E92" s="49">
        <f t="shared" si="15"/>
        <v>-10009.018122470947</v>
      </c>
      <c r="F92" s="49">
        <f t="shared" si="16"/>
        <v>-10009</v>
      </c>
      <c r="G92" s="49">
        <f t="shared" si="17"/>
        <v>-3.3081400004448369E-2</v>
      </c>
      <c r="I92" s="49">
        <f>G92</f>
        <v>-3.3081400004448369E-2</v>
      </c>
      <c r="O92" s="49">
        <f t="shared" ca="1" si="19"/>
        <v>-1.5680557577033884E-2</v>
      </c>
      <c r="Q92" s="65">
        <f t="shared" si="18"/>
        <v>12927.121999999999</v>
      </c>
    </row>
    <row r="93" spans="1:17" s="49" customFormat="1" ht="12.95" customHeight="1" x14ac:dyDescent="0.2">
      <c r="A93" s="41" t="s">
        <v>98</v>
      </c>
      <c r="B93" s="40" t="s">
        <v>55</v>
      </c>
      <c r="C93" s="41">
        <v>27945.774000000001</v>
      </c>
      <c r="D93" s="41" t="s">
        <v>71</v>
      </c>
      <c r="E93" s="49">
        <f t="shared" si="15"/>
        <v>-10008.934854665358</v>
      </c>
      <c r="F93" s="49">
        <f t="shared" si="16"/>
        <v>-10009</v>
      </c>
      <c r="G93" s="49">
        <f t="shared" si="17"/>
        <v>0.11891859999741428</v>
      </c>
      <c r="I93" s="49">
        <f>G93</f>
        <v>0.11891859999741428</v>
      </c>
      <c r="O93" s="49">
        <f t="shared" ca="1" si="19"/>
        <v>-1.5680557577033884E-2</v>
      </c>
      <c r="Q93" s="65">
        <f t="shared" si="18"/>
        <v>12927.274000000001</v>
      </c>
    </row>
    <row r="94" spans="1:17" s="49" customFormat="1" ht="12.95" customHeight="1" x14ac:dyDescent="0.2">
      <c r="A94" s="49" t="s">
        <v>14</v>
      </c>
      <c r="B94" s="67"/>
      <c r="C94" s="66">
        <v>28112.707999999999</v>
      </c>
      <c r="D94" s="66"/>
      <c r="E94" s="49">
        <f t="shared" si="15"/>
        <v>-9917.4859871787321</v>
      </c>
      <c r="F94" s="49">
        <f t="shared" si="16"/>
        <v>-9917.5</v>
      </c>
      <c r="G94" s="49">
        <f t="shared" si="17"/>
        <v>2.5579499997547828E-2</v>
      </c>
      <c r="H94" s="49">
        <f t="shared" ref="H85:H116" si="20">G94</f>
        <v>2.5579499997547828E-2</v>
      </c>
      <c r="Q94" s="65">
        <f t="shared" si="18"/>
        <v>13094.207999999999</v>
      </c>
    </row>
    <row r="95" spans="1:17" s="49" customFormat="1" ht="12.95" customHeight="1" x14ac:dyDescent="0.2">
      <c r="A95" s="41" t="s">
        <v>98</v>
      </c>
      <c r="B95" s="40" t="s">
        <v>55</v>
      </c>
      <c r="C95" s="41">
        <v>28235.918000000001</v>
      </c>
      <c r="D95" s="41" t="s">
        <v>71</v>
      </c>
      <c r="E95" s="49">
        <f t="shared" si="15"/>
        <v>-9849.9897613468002</v>
      </c>
      <c r="F95" s="49">
        <f t="shared" si="16"/>
        <v>-9850</v>
      </c>
      <c r="G95" s="49">
        <f t="shared" si="17"/>
        <v>1.8689999997150153E-2</v>
      </c>
      <c r="I95" s="49">
        <f>G95</f>
        <v>1.8689999997150153E-2</v>
      </c>
      <c r="O95" s="49">
        <f t="shared" ref="O95:O102" ca="1" si="21">+C$11+C$12*F95</f>
        <v>-1.5500106647641402E-2</v>
      </c>
      <c r="Q95" s="65">
        <f t="shared" si="18"/>
        <v>13217.418000000001</v>
      </c>
    </row>
    <row r="96" spans="1:17" s="49" customFormat="1" ht="12.95" customHeight="1" x14ac:dyDescent="0.2">
      <c r="A96" s="41" t="s">
        <v>210</v>
      </c>
      <c r="B96" s="40" t="s">
        <v>55</v>
      </c>
      <c r="C96" s="41">
        <v>28250.532999999999</v>
      </c>
      <c r="D96" s="41" t="s">
        <v>90</v>
      </c>
      <c r="E96" s="49">
        <f t="shared" si="15"/>
        <v>-9841.9834522766469</v>
      </c>
      <c r="F96" s="49">
        <f t="shared" si="16"/>
        <v>-9842</v>
      </c>
      <c r="G96" s="49">
        <f t="shared" si="17"/>
        <v>3.0206799998268252E-2</v>
      </c>
      <c r="H96" s="49">
        <f t="shared" si="20"/>
        <v>3.0206799998268252E-2</v>
      </c>
      <c r="O96" s="49">
        <f t="shared" ca="1" si="21"/>
        <v>-1.5491027355596496E-2</v>
      </c>
      <c r="Q96" s="65">
        <f t="shared" si="18"/>
        <v>13232.032999999999</v>
      </c>
    </row>
    <row r="97" spans="1:17" s="49" customFormat="1" ht="12.95" customHeight="1" x14ac:dyDescent="0.2">
      <c r="A97" s="41" t="s">
        <v>98</v>
      </c>
      <c r="B97" s="40" t="s">
        <v>55</v>
      </c>
      <c r="C97" s="41">
        <v>28267.861000000001</v>
      </c>
      <c r="D97" s="41" t="s">
        <v>90</v>
      </c>
      <c r="E97" s="49">
        <f t="shared" si="15"/>
        <v>-9832.4909224396561</v>
      </c>
      <c r="F97" s="49">
        <f t="shared" si="16"/>
        <v>-9832.5</v>
      </c>
      <c r="G97" s="49">
        <f t="shared" si="17"/>
        <v>1.6570499999943422E-2</v>
      </c>
      <c r="H97" s="49">
        <f t="shared" si="20"/>
        <v>1.6570499999943422E-2</v>
      </c>
      <c r="O97" s="49">
        <f t="shared" ca="1" si="21"/>
        <v>-1.5480245696293173E-2</v>
      </c>
      <c r="Q97" s="65">
        <f t="shared" si="18"/>
        <v>13249.361000000001</v>
      </c>
    </row>
    <row r="98" spans="1:17" s="49" customFormat="1" ht="12.95" customHeight="1" x14ac:dyDescent="0.2">
      <c r="A98" s="41" t="s">
        <v>98</v>
      </c>
      <c r="B98" s="40" t="s">
        <v>55</v>
      </c>
      <c r="C98" s="41">
        <v>28278.841</v>
      </c>
      <c r="D98" s="41" t="s">
        <v>90</v>
      </c>
      <c r="E98" s="49">
        <f t="shared" si="15"/>
        <v>-9826.4759191149697</v>
      </c>
      <c r="F98" s="49">
        <f t="shared" si="16"/>
        <v>-9826.5</v>
      </c>
      <c r="G98" s="49">
        <f t="shared" si="17"/>
        <v>4.3958099999144906E-2</v>
      </c>
      <c r="H98" s="49">
        <f t="shared" si="20"/>
        <v>4.3958099999144906E-2</v>
      </c>
      <c r="O98" s="49">
        <f t="shared" ca="1" si="21"/>
        <v>-1.5473436227259494E-2</v>
      </c>
      <c r="Q98" s="65">
        <f t="shared" si="18"/>
        <v>13260.341</v>
      </c>
    </row>
    <row r="99" spans="1:17" s="49" customFormat="1" ht="12.95" customHeight="1" x14ac:dyDescent="0.2">
      <c r="A99" s="41" t="s">
        <v>98</v>
      </c>
      <c r="B99" s="40" t="s">
        <v>55</v>
      </c>
      <c r="C99" s="41">
        <v>28310.728999999999</v>
      </c>
      <c r="D99" s="41" t="s">
        <v>90</v>
      </c>
      <c r="E99" s="49">
        <f t="shared" si="15"/>
        <v>-9809.0072100058987</v>
      </c>
      <c r="F99" s="49">
        <f t="shared" si="16"/>
        <v>-9809</v>
      </c>
      <c r="G99" s="49">
        <f t="shared" si="17"/>
        <v>-1.3161400001990842E-2</v>
      </c>
      <c r="H99" s="49">
        <f t="shared" si="20"/>
        <v>-1.3161400001990842E-2</v>
      </c>
      <c r="O99" s="49">
        <f t="shared" ca="1" si="21"/>
        <v>-1.5453575275911265E-2</v>
      </c>
      <c r="Q99" s="65">
        <f t="shared" si="18"/>
        <v>13292.228999999999</v>
      </c>
    </row>
    <row r="100" spans="1:17" s="49" customFormat="1" ht="12.95" customHeight="1" x14ac:dyDescent="0.2">
      <c r="A100" s="41" t="s">
        <v>98</v>
      </c>
      <c r="B100" s="40" t="s">
        <v>55</v>
      </c>
      <c r="C100" s="41">
        <v>28310.775000000001</v>
      </c>
      <c r="D100" s="41" t="s">
        <v>90</v>
      </c>
      <c r="E100" s="49">
        <f t="shared" si="15"/>
        <v>-9808.9820105384188</v>
      </c>
      <c r="F100" s="49">
        <f t="shared" si="16"/>
        <v>-9809</v>
      </c>
      <c r="G100" s="49">
        <f t="shared" si="17"/>
        <v>3.2838600000104634E-2</v>
      </c>
      <c r="H100" s="49">
        <f t="shared" si="20"/>
        <v>3.2838600000104634E-2</v>
      </c>
      <c r="O100" s="49">
        <f t="shared" ca="1" si="21"/>
        <v>-1.5453575275911265E-2</v>
      </c>
      <c r="Q100" s="65">
        <f t="shared" si="18"/>
        <v>13292.275000000001</v>
      </c>
    </row>
    <row r="101" spans="1:17" s="49" customFormat="1" ht="12.95" customHeight="1" x14ac:dyDescent="0.2">
      <c r="A101" s="41" t="s">
        <v>98</v>
      </c>
      <c r="B101" s="40" t="s">
        <v>55</v>
      </c>
      <c r="C101" s="41">
        <v>28364.594000000001</v>
      </c>
      <c r="D101" s="41" t="s">
        <v>71</v>
      </c>
      <c r="E101" s="49">
        <f t="shared" si="15"/>
        <v>-9779.4991814007772</v>
      </c>
      <c r="F101" s="49">
        <f t="shared" si="16"/>
        <v>-9779.5</v>
      </c>
      <c r="G101" s="49">
        <f t="shared" si="17"/>
        <v>1.4942999987397343E-3</v>
      </c>
      <c r="I101" s="49">
        <f>G101</f>
        <v>1.4942999987397343E-3</v>
      </c>
      <c r="O101" s="49">
        <f t="shared" ca="1" si="21"/>
        <v>-1.5420095386495677E-2</v>
      </c>
      <c r="Q101" s="65">
        <f t="shared" si="18"/>
        <v>13346.094000000001</v>
      </c>
    </row>
    <row r="102" spans="1:17" s="49" customFormat="1" ht="12.95" customHeight="1" x14ac:dyDescent="0.2">
      <c r="A102" s="41" t="s">
        <v>210</v>
      </c>
      <c r="B102" s="40" t="s">
        <v>55</v>
      </c>
      <c r="C102" s="41">
        <v>28430.311000000002</v>
      </c>
      <c r="D102" s="41" t="s">
        <v>71</v>
      </c>
      <c r="E102" s="49">
        <f t="shared" si="15"/>
        <v>-9743.498455217863</v>
      </c>
      <c r="F102" s="49">
        <f t="shared" si="16"/>
        <v>-9743.5</v>
      </c>
      <c r="G102" s="49">
        <f t="shared" si="17"/>
        <v>2.819899997120956E-3</v>
      </c>
      <c r="I102" s="49">
        <f>G102</f>
        <v>2.819899997120956E-3</v>
      </c>
      <c r="O102" s="49">
        <f t="shared" ca="1" si="21"/>
        <v>-1.5379238572293607E-2</v>
      </c>
      <c r="Q102" s="65">
        <f t="shared" si="18"/>
        <v>13411.811000000002</v>
      </c>
    </row>
    <row r="103" spans="1:17" s="49" customFormat="1" ht="12.95" customHeight="1" x14ac:dyDescent="0.2">
      <c r="A103" s="49" t="s">
        <v>14</v>
      </c>
      <c r="B103" s="67"/>
      <c r="C103" s="66">
        <v>28657.580999999998</v>
      </c>
      <c r="D103" s="66"/>
      <c r="E103" s="49">
        <f t="shared" si="15"/>
        <v>-9618.9966514290263</v>
      </c>
      <c r="F103" s="49">
        <f t="shared" si="16"/>
        <v>-9619</v>
      </c>
      <c r="G103" s="49">
        <f t="shared" si="17"/>
        <v>6.1125999964133371E-3</v>
      </c>
      <c r="I103" s="49">
        <f>G103</f>
        <v>6.1125999964133371E-3</v>
      </c>
      <c r="Q103" s="65">
        <f t="shared" si="18"/>
        <v>13639.080999999998</v>
      </c>
    </row>
    <row r="104" spans="1:17" s="49" customFormat="1" ht="12.95" customHeight="1" x14ac:dyDescent="0.2">
      <c r="A104" s="41" t="s">
        <v>210</v>
      </c>
      <c r="B104" s="40" t="s">
        <v>55</v>
      </c>
      <c r="C104" s="41">
        <v>28668.518</v>
      </c>
      <c r="D104" s="41" t="s">
        <v>71</v>
      </c>
      <c r="E104" s="49">
        <f t="shared" si="15"/>
        <v>-9613.005204128287</v>
      </c>
      <c r="F104" s="49">
        <f t="shared" si="16"/>
        <v>-9613</v>
      </c>
      <c r="G104" s="49">
        <f t="shared" si="17"/>
        <v>-9.4998000022314955E-3</v>
      </c>
      <c r="I104" s="49">
        <f>G104</f>
        <v>-9.4998000022314955E-3</v>
      </c>
      <c r="O104" s="49">
        <f t="shared" ref="O104:O112" ca="1" si="22">+C$11+C$12*F104</f>
        <v>-1.5231132620811098E-2</v>
      </c>
      <c r="Q104" s="65">
        <f t="shared" si="18"/>
        <v>13650.018</v>
      </c>
    </row>
    <row r="105" spans="1:17" s="49" customFormat="1" ht="12.95" customHeight="1" x14ac:dyDescent="0.2">
      <c r="A105" s="41" t="s">
        <v>210</v>
      </c>
      <c r="B105" s="40" t="s">
        <v>55</v>
      </c>
      <c r="C105" s="41">
        <v>28690.449000000001</v>
      </c>
      <c r="D105" s="41" t="s">
        <v>71</v>
      </c>
      <c r="E105" s="49">
        <f t="shared" si="15"/>
        <v>-9600.9910840997181</v>
      </c>
      <c r="F105" s="49">
        <f t="shared" si="16"/>
        <v>-9601</v>
      </c>
      <c r="G105" s="49">
        <f t="shared" si="17"/>
        <v>1.6275399997539353E-2</v>
      </c>
      <c r="I105" s="49">
        <f>G105</f>
        <v>1.6275399997539353E-2</v>
      </c>
      <c r="O105" s="49">
        <f t="shared" ca="1" si="22"/>
        <v>-1.5217513682743742E-2</v>
      </c>
      <c r="Q105" s="65">
        <f t="shared" si="18"/>
        <v>13671.949000000001</v>
      </c>
    </row>
    <row r="106" spans="1:17" s="49" customFormat="1" ht="12.95" customHeight="1" x14ac:dyDescent="0.2">
      <c r="A106" s="41" t="s">
        <v>210</v>
      </c>
      <c r="B106" s="40" t="s">
        <v>55</v>
      </c>
      <c r="C106" s="41">
        <v>28753.401000000002</v>
      </c>
      <c r="D106" s="41" t="s">
        <v>71</v>
      </c>
      <c r="E106" s="49">
        <f t="shared" si="15"/>
        <v>-9566.5050650381818</v>
      </c>
      <c r="F106" s="49">
        <f t="shared" si="16"/>
        <v>-9566.5</v>
      </c>
      <c r="G106" s="49">
        <f t="shared" si="17"/>
        <v>-9.2459000006783754E-3</v>
      </c>
      <c r="I106" s="49">
        <f>G106</f>
        <v>-9.2459000006783754E-3</v>
      </c>
      <c r="O106" s="49">
        <f t="shared" ca="1" si="22"/>
        <v>-1.517835923580009E-2</v>
      </c>
      <c r="Q106" s="65">
        <f t="shared" si="18"/>
        <v>13734.901000000002</v>
      </c>
    </row>
    <row r="107" spans="1:17" s="49" customFormat="1" ht="12.95" customHeight="1" x14ac:dyDescent="0.2">
      <c r="A107" s="41" t="s">
        <v>210</v>
      </c>
      <c r="B107" s="40" t="s">
        <v>55</v>
      </c>
      <c r="C107" s="41">
        <v>29014.473000000002</v>
      </c>
      <c r="D107" s="41" t="s">
        <v>71</v>
      </c>
      <c r="E107" s="49">
        <f t="shared" si="15"/>
        <v>-9423.4860351672814</v>
      </c>
      <c r="F107" s="49">
        <f t="shared" si="16"/>
        <v>-9423.5</v>
      </c>
      <c r="G107" s="49">
        <f t="shared" si="17"/>
        <v>2.5491899999906309E-2</v>
      </c>
      <c r="I107" s="49">
        <f>G107</f>
        <v>2.5491899999906309E-2</v>
      </c>
      <c r="O107" s="49">
        <f t="shared" ca="1" si="22"/>
        <v>-1.5016066890497417E-2</v>
      </c>
      <c r="Q107" s="65">
        <f t="shared" si="18"/>
        <v>13995.973000000002</v>
      </c>
    </row>
    <row r="108" spans="1:17" s="49" customFormat="1" ht="12.95" customHeight="1" x14ac:dyDescent="0.2">
      <c r="A108" s="41" t="s">
        <v>210</v>
      </c>
      <c r="B108" s="40" t="s">
        <v>55</v>
      </c>
      <c r="C108" s="41">
        <v>29024.473999999998</v>
      </c>
      <c r="D108" s="41" t="s">
        <v>71</v>
      </c>
      <c r="E108" s="49">
        <f t="shared" si="15"/>
        <v>-9418.0073422483238</v>
      </c>
      <c r="F108" s="49">
        <f t="shared" si="16"/>
        <v>-9418</v>
      </c>
      <c r="G108" s="49">
        <f t="shared" si="17"/>
        <v>-1.3402800002950244E-2</v>
      </c>
      <c r="I108" s="49">
        <f>G108</f>
        <v>-1.3402800002950244E-2</v>
      </c>
      <c r="O108" s="49">
        <f t="shared" ca="1" si="22"/>
        <v>-1.5009824877216546E-2</v>
      </c>
      <c r="Q108" s="65">
        <f t="shared" si="18"/>
        <v>14005.973999999998</v>
      </c>
    </row>
    <row r="109" spans="1:17" s="49" customFormat="1" ht="12.95" customHeight="1" x14ac:dyDescent="0.2">
      <c r="A109" s="41" t="s">
        <v>210</v>
      </c>
      <c r="B109" s="40" t="s">
        <v>55</v>
      </c>
      <c r="C109" s="41">
        <v>29045.499</v>
      </c>
      <c r="D109" s="41" t="s">
        <v>71</v>
      </c>
      <c r="E109" s="49">
        <f t="shared" si="15"/>
        <v>-9406.489542166215</v>
      </c>
      <c r="F109" s="49">
        <f t="shared" si="16"/>
        <v>-9406.5</v>
      </c>
      <c r="G109" s="49">
        <f t="shared" si="17"/>
        <v>1.9090099998720689E-2</v>
      </c>
      <c r="I109" s="49">
        <f>G109</f>
        <v>1.9090099998720689E-2</v>
      </c>
      <c r="O109" s="49">
        <f t="shared" ca="1" si="22"/>
        <v>-1.4996773394901994E-2</v>
      </c>
      <c r="Q109" s="65">
        <f t="shared" si="18"/>
        <v>14026.999</v>
      </c>
    </row>
    <row r="110" spans="1:17" s="49" customFormat="1" ht="12.95" customHeight="1" x14ac:dyDescent="0.2">
      <c r="A110" s="41" t="s">
        <v>210</v>
      </c>
      <c r="B110" s="40" t="s">
        <v>55</v>
      </c>
      <c r="C110" s="41">
        <v>29162.302</v>
      </c>
      <c r="D110" s="41" t="s">
        <v>71</v>
      </c>
      <c r="E110" s="49">
        <f t="shared" si="15"/>
        <v>-9342.5031639027075</v>
      </c>
      <c r="F110" s="49">
        <f t="shared" si="16"/>
        <v>-9342.5</v>
      </c>
      <c r="G110" s="49">
        <f t="shared" si="17"/>
        <v>-5.7755000016186386E-3</v>
      </c>
      <c r="I110" s="49">
        <f>G110</f>
        <v>-5.7755000016186386E-3</v>
      </c>
      <c r="O110" s="49">
        <f t="shared" ca="1" si="22"/>
        <v>-1.4924139058542757E-2</v>
      </c>
      <c r="Q110" s="65">
        <f t="shared" si="18"/>
        <v>14143.802</v>
      </c>
    </row>
    <row r="111" spans="1:17" s="49" customFormat="1" ht="12.95" customHeight="1" x14ac:dyDescent="0.2">
      <c r="A111" s="41" t="s">
        <v>210</v>
      </c>
      <c r="B111" s="40" t="s">
        <v>55</v>
      </c>
      <c r="C111" s="41">
        <v>29194.251</v>
      </c>
      <c r="D111" s="41" t="s">
        <v>71</v>
      </c>
      <c r="E111" s="49">
        <f t="shared" si="15"/>
        <v>-9325.0010381084994</v>
      </c>
      <c r="F111" s="49">
        <f t="shared" si="16"/>
        <v>-9325</v>
      </c>
      <c r="G111" s="49">
        <f t="shared" si="17"/>
        <v>-1.8950000012409873E-3</v>
      </c>
      <c r="I111" s="49">
        <f>G111</f>
        <v>-1.8950000012409873E-3</v>
      </c>
      <c r="O111" s="49">
        <f t="shared" ca="1" si="22"/>
        <v>-1.4904278107194528E-2</v>
      </c>
      <c r="Q111" s="65">
        <f t="shared" si="18"/>
        <v>14175.751</v>
      </c>
    </row>
    <row r="112" spans="1:17" s="49" customFormat="1" ht="12.95" customHeight="1" x14ac:dyDescent="0.2">
      <c r="A112" s="41" t="s">
        <v>210</v>
      </c>
      <c r="B112" s="40" t="s">
        <v>55</v>
      </c>
      <c r="C112" s="41">
        <v>29369.531999999999</v>
      </c>
      <c r="D112" s="41" t="s">
        <v>71</v>
      </c>
      <c r="E112" s="49">
        <f t="shared" si="15"/>
        <v>-9228.9795629031869</v>
      </c>
      <c r="F112" s="49">
        <f t="shared" si="16"/>
        <v>-9229</v>
      </c>
      <c r="G112" s="49">
        <f t="shared" si="17"/>
        <v>3.7306599995645229E-2</v>
      </c>
      <c r="I112" s="49">
        <f>G112</f>
        <v>3.7306599995645229E-2</v>
      </c>
      <c r="O112" s="49">
        <f t="shared" ca="1" si="22"/>
        <v>-1.4795326602655671E-2</v>
      </c>
      <c r="Q112" s="65">
        <f t="shared" si="18"/>
        <v>14351.031999999999</v>
      </c>
    </row>
    <row r="113" spans="1:17" s="49" customFormat="1" ht="12.95" customHeight="1" x14ac:dyDescent="0.2">
      <c r="A113" s="49" t="s">
        <v>14</v>
      </c>
      <c r="B113" s="67"/>
      <c r="C113" s="66">
        <v>29388.69</v>
      </c>
      <c r="D113" s="66"/>
      <c r="E113" s="49">
        <f t="shared" si="15"/>
        <v>-9218.4845325120805</v>
      </c>
      <c r="F113" s="49">
        <f t="shared" si="16"/>
        <v>-9218.5</v>
      </c>
      <c r="G113" s="49">
        <f t="shared" si="17"/>
        <v>2.8234899997187313E-2</v>
      </c>
      <c r="I113" s="49">
        <f>G113</f>
        <v>2.8234899997187313E-2</v>
      </c>
      <c r="Q113" s="65">
        <f t="shared" si="18"/>
        <v>14370.189999999999</v>
      </c>
    </row>
    <row r="114" spans="1:17" s="49" customFormat="1" ht="12.95" customHeight="1" x14ac:dyDescent="0.2">
      <c r="A114" s="41" t="s">
        <v>98</v>
      </c>
      <c r="B114" s="40" t="s">
        <v>55</v>
      </c>
      <c r="C114" s="41">
        <v>29473.589</v>
      </c>
      <c r="D114" s="41" t="s">
        <v>71</v>
      </c>
      <c r="E114" s="49">
        <f t="shared" si="15"/>
        <v>-9171.9756283898096</v>
      </c>
      <c r="F114" s="49">
        <f t="shared" si="16"/>
        <v>-9172</v>
      </c>
      <c r="G114" s="49">
        <f t="shared" si="17"/>
        <v>4.4488799998362083E-2</v>
      </c>
      <c r="I114" s="49">
        <f>G114</f>
        <v>4.4488799998362083E-2</v>
      </c>
      <c r="O114" s="49">
        <f t="shared" ref="O114:O122" ca="1" si="23">+C$11+C$12*F114</f>
        <v>-1.4730636646835724E-2</v>
      </c>
      <c r="Q114" s="65">
        <f t="shared" si="18"/>
        <v>14455.089</v>
      </c>
    </row>
    <row r="115" spans="1:17" s="49" customFormat="1" ht="12.95" customHeight="1" x14ac:dyDescent="0.2">
      <c r="A115" s="41" t="s">
        <v>98</v>
      </c>
      <c r="B115" s="40" t="s">
        <v>55</v>
      </c>
      <c r="C115" s="41">
        <v>29473.632000000001</v>
      </c>
      <c r="D115" s="41" t="s">
        <v>71</v>
      </c>
      <c r="E115" s="49">
        <f t="shared" si="15"/>
        <v>-9171.9520723658588</v>
      </c>
      <c r="F115" s="49">
        <f t="shared" si="16"/>
        <v>-9172</v>
      </c>
      <c r="G115" s="49">
        <f t="shared" si="17"/>
        <v>8.7488799999846378E-2</v>
      </c>
      <c r="I115" s="49">
        <f>G115</f>
        <v>8.7488799999846378E-2</v>
      </c>
      <c r="O115" s="49">
        <f t="shared" ca="1" si="23"/>
        <v>-1.4730636646835724E-2</v>
      </c>
      <c r="Q115" s="65">
        <f t="shared" si="18"/>
        <v>14455.132000000001</v>
      </c>
    </row>
    <row r="116" spans="1:17" s="49" customFormat="1" ht="12.95" customHeight="1" x14ac:dyDescent="0.2">
      <c r="A116" s="41" t="s">
        <v>210</v>
      </c>
      <c r="B116" s="40" t="s">
        <v>55</v>
      </c>
      <c r="C116" s="41">
        <v>29571.233</v>
      </c>
      <c r="D116" s="41" t="s">
        <v>71</v>
      </c>
      <c r="E116" s="49">
        <f t="shared" si="15"/>
        <v>-9118.4848283319152</v>
      </c>
      <c r="F116" s="49">
        <f t="shared" si="16"/>
        <v>-9118.5</v>
      </c>
      <c r="G116" s="49">
        <f t="shared" si="17"/>
        <v>2.7694899996276945E-2</v>
      </c>
      <c r="I116" s="49">
        <f>G116</f>
        <v>2.7694899996276945E-2</v>
      </c>
      <c r="O116" s="49">
        <f t="shared" ca="1" si="23"/>
        <v>-1.4669918881285424E-2</v>
      </c>
      <c r="Q116" s="65">
        <f t="shared" si="18"/>
        <v>14552.733</v>
      </c>
    </row>
    <row r="117" spans="1:17" s="49" customFormat="1" ht="12.95" customHeight="1" x14ac:dyDescent="0.2">
      <c r="A117" s="41" t="s">
        <v>98</v>
      </c>
      <c r="B117" s="40" t="s">
        <v>55</v>
      </c>
      <c r="C117" s="41">
        <v>29817.652999999998</v>
      </c>
      <c r="D117" s="41" t="s">
        <v>71</v>
      </c>
      <c r="E117" s="49">
        <f t="shared" ref="E117:E148" si="24">(C117-C$7)/C$8</f>
        <v>-8983.4923766680567</v>
      </c>
      <c r="F117" s="49">
        <f t="shared" ref="F117:F148" si="25">+ROUND(2*E117,0)/2</f>
        <v>-8983.5</v>
      </c>
      <c r="G117" s="49">
        <f t="shared" ref="G117:G134" si="26">C117-(C$7+F117*C$8)</f>
        <v>1.3915899995481595E-2</v>
      </c>
      <c r="I117" s="49">
        <f>G117</f>
        <v>1.3915899995481595E-2</v>
      </c>
      <c r="O117" s="49">
        <f t="shared" ca="1" si="23"/>
        <v>-1.4516705828027656E-2</v>
      </c>
      <c r="Q117" s="65">
        <f t="shared" ref="Q117:Q148" si="27">C117-15018.5</f>
        <v>14799.152999999998</v>
      </c>
    </row>
    <row r="118" spans="1:17" s="49" customFormat="1" ht="12.95" customHeight="1" x14ac:dyDescent="0.2">
      <c r="A118" s="41" t="s">
        <v>98</v>
      </c>
      <c r="B118" s="40" t="s">
        <v>55</v>
      </c>
      <c r="C118" s="41">
        <v>30830.745999999999</v>
      </c>
      <c r="D118" s="41" t="s">
        <v>71</v>
      </c>
      <c r="E118" s="49">
        <f t="shared" si="24"/>
        <v>-8428.5053308377846</v>
      </c>
      <c r="F118" s="49">
        <f t="shared" si="25"/>
        <v>-8428.5</v>
      </c>
      <c r="G118" s="49">
        <f t="shared" si="26"/>
        <v>-9.7311000026820693E-3</v>
      </c>
      <c r="I118" s="49">
        <f>G118</f>
        <v>-9.7311000026820693E-3</v>
      </c>
      <c r="O118" s="49">
        <f t="shared" ca="1" si="23"/>
        <v>-1.3886829942412389E-2</v>
      </c>
      <c r="Q118" s="65">
        <f t="shared" si="27"/>
        <v>15812.245999999999</v>
      </c>
    </row>
    <row r="119" spans="1:17" s="49" customFormat="1" ht="12.95" customHeight="1" x14ac:dyDescent="0.2">
      <c r="A119" s="41" t="s">
        <v>98</v>
      </c>
      <c r="B119" s="40" t="s">
        <v>55</v>
      </c>
      <c r="C119" s="41">
        <v>31111.903999999999</v>
      </c>
      <c r="D119" s="41" t="s">
        <v>71</v>
      </c>
      <c r="E119" s="49">
        <f t="shared" si="24"/>
        <v>-8274.4828987100846</v>
      </c>
      <c r="F119" s="49">
        <f t="shared" si="25"/>
        <v>-8274.5</v>
      </c>
      <c r="G119" s="49">
        <f t="shared" si="26"/>
        <v>3.1217299994750647E-2</v>
      </c>
      <c r="I119" s="49">
        <f>G119</f>
        <v>3.1217299994750647E-2</v>
      </c>
      <c r="O119" s="49">
        <f t="shared" ca="1" si="23"/>
        <v>-1.3712053570547974E-2</v>
      </c>
      <c r="Q119" s="65">
        <f t="shared" si="27"/>
        <v>16093.403999999999</v>
      </c>
    </row>
    <row r="120" spans="1:17" s="49" customFormat="1" ht="12.95" customHeight="1" x14ac:dyDescent="0.2">
      <c r="A120" s="41" t="s">
        <v>98</v>
      </c>
      <c r="B120" s="40" t="s">
        <v>55</v>
      </c>
      <c r="C120" s="41">
        <v>31239.68</v>
      </c>
      <c r="D120" s="41" t="s">
        <v>71</v>
      </c>
      <c r="E120" s="49">
        <f t="shared" si="24"/>
        <v>-8204.4853518234613</v>
      </c>
      <c r="F120" s="49">
        <f t="shared" si="25"/>
        <v>-8204.5</v>
      </c>
      <c r="G120" s="49">
        <f t="shared" si="26"/>
        <v>2.6739299995824695E-2</v>
      </c>
      <c r="I120" s="49">
        <f>G120</f>
        <v>2.6739299995824695E-2</v>
      </c>
      <c r="O120" s="49">
        <f t="shared" ca="1" si="23"/>
        <v>-1.3632609765155056E-2</v>
      </c>
      <c r="Q120" s="65">
        <f t="shared" si="27"/>
        <v>16221.18</v>
      </c>
    </row>
    <row r="121" spans="1:17" s="49" customFormat="1" ht="12.95" customHeight="1" x14ac:dyDescent="0.2">
      <c r="A121" s="41" t="s">
        <v>98</v>
      </c>
      <c r="B121" s="40" t="s">
        <v>55</v>
      </c>
      <c r="C121" s="41">
        <v>31561.816999999999</v>
      </c>
      <c r="D121" s="41" t="s">
        <v>71</v>
      </c>
      <c r="E121" s="49">
        <f t="shared" si="24"/>
        <v>-8028.0140288722368</v>
      </c>
      <c r="F121" s="49">
        <f t="shared" si="25"/>
        <v>-8028</v>
      </c>
      <c r="G121" s="49">
        <f t="shared" si="26"/>
        <v>-2.5608800006011734E-2</v>
      </c>
      <c r="I121" s="49">
        <f>G121</f>
        <v>-2.5608800006011734E-2</v>
      </c>
      <c r="O121" s="49">
        <f t="shared" ca="1" si="23"/>
        <v>-1.3432297884414345E-2</v>
      </c>
      <c r="Q121" s="65">
        <f t="shared" si="27"/>
        <v>16543.316999999999</v>
      </c>
    </row>
    <row r="122" spans="1:17" s="49" customFormat="1" ht="12.95" customHeight="1" x14ac:dyDescent="0.2">
      <c r="A122" s="41" t="s">
        <v>98</v>
      </c>
      <c r="B122" s="40" t="s">
        <v>55</v>
      </c>
      <c r="C122" s="41">
        <v>31917.787</v>
      </c>
      <c r="D122" s="41" t="s">
        <v>71</v>
      </c>
      <c r="E122" s="49">
        <f t="shared" si="24"/>
        <v>-7833.0084975891241</v>
      </c>
      <c r="F122" s="49">
        <f t="shared" si="25"/>
        <v>-7833</v>
      </c>
      <c r="G122" s="49">
        <f t="shared" si="26"/>
        <v>-1.5511800000240328E-2</v>
      </c>
      <c r="I122" s="49">
        <f>G122</f>
        <v>-1.5511800000240328E-2</v>
      </c>
      <c r="O122" s="49">
        <f t="shared" ca="1" si="23"/>
        <v>-1.3210990140819792E-2</v>
      </c>
      <c r="Q122" s="65">
        <f t="shared" si="27"/>
        <v>16899.287</v>
      </c>
    </row>
    <row r="123" spans="1:17" s="49" customFormat="1" ht="12.95" customHeight="1" x14ac:dyDescent="0.2">
      <c r="A123" s="49" t="s">
        <v>14</v>
      </c>
      <c r="B123" s="67"/>
      <c r="C123" s="66">
        <v>32040.138999999999</v>
      </c>
      <c r="D123" s="66"/>
      <c r="E123" s="49">
        <f t="shared" si="24"/>
        <v>-7765.9822966071561</v>
      </c>
      <c r="F123" s="49">
        <f t="shared" si="25"/>
        <v>-7766</v>
      </c>
      <c r="G123" s="49">
        <f t="shared" si="26"/>
        <v>3.2316399996489054E-2</v>
      </c>
      <c r="I123" s="49">
        <f>G123</f>
        <v>3.2316399996489054E-2</v>
      </c>
      <c r="Q123" s="65">
        <f t="shared" si="27"/>
        <v>17021.638999999999</v>
      </c>
    </row>
    <row r="124" spans="1:17" s="49" customFormat="1" ht="12.95" customHeight="1" x14ac:dyDescent="0.2">
      <c r="A124" s="41" t="s">
        <v>98</v>
      </c>
      <c r="B124" s="40" t="s">
        <v>55</v>
      </c>
      <c r="C124" s="41">
        <v>32391.596000000001</v>
      </c>
      <c r="D124" s="41" t="s">
        <v>71</v>
      </c>
      <c r="E124" s="49">
        <f t="shared" si="24"/>
        <v>-7573.4490522096812</v>
      </c>
      <c r="F124" s="49">
        <f t="shared" si="25"/>
        <v>-7573.5</v>
      </c>
      <c r="G124" s="49">
        <f t="shared" si="26"/>
        <v>9.3001899997034343E-2</v>
      </c>
      <c r="I124" s="49">
        <f>G124</f>
        <v>9.3001899997034343E-2</v>
      </c>
      <c r="O124" s="49">
        <f t="shared" ref="O124:O155" ca="1" si="28">+C$11+C$12*F124</f>
        <v>-1.2916480605113195E-2</v>
      </c>
      <c r="Q124" s="65">
        <f t="shared" si="27"/>
        <v>17373.096000000001</v>
      </c>
    </row>
    <row r="125" spans="1:17" s="49" customFormat="1" ht="12.95" customHeight="1" x14ac:dyDescent="0.2">
      <c r="A125" s="41" t="s">
        <v>98</v>
      </c>
      <c r="B125" s="40" t="s">
        <v>55</v>
      </c>
      <c r="C125" s="41">
        <v>33070.620000000003</v>
      </c>
      <c r="D125" s="41" t="s">
        <v>71</v>
      </c>
      <c r="E125" s="49">
        <f t="shared" si="24"/>
        <v>-7201.4698520692655</v>
      </c>
      <c r="F125" s="49">
        <f t="shared" si="25"/>
        <v>-7201.5</v>
      </c>
      <c r="G125" s="49">
        <f t="shared" si="26"/>
        <v>5.5033099997672252E-2</v>
      </c>
      <c r="I125" s="49">
        <f>G125</f>
        <v>5.5033099997672252E-2</v>
      </c>
      <c r="O125" s="49">
        <f t="shared" ca="1" si="28"/>
        <v>-1.2494293525025124E-2</v>
      </c>
      <c r="Q125" s="65">
        <f t="shared" si="27"/>
        <v>18052.120000000003</v>
      </c>
    </row>
    <row r="126" spans="1:17" s="49" customFormat="1" ht="12.95" customHeight="1" x14ac:dyDescent="0.2">
      <c r="A126" s="41" t="s">
        <v>210</v>
      </c>
      <c r="B126" s="40" t="s">
        <v>55</v>
      </c>
      <c r="C126" s="41">
        <v>34191.485999999997</v>
      </c>
      <c r="D126" s="41" t="s">
        <v>71</v>
      </c>
      <c r="E126" s="49">
        <f t="shared" si="24"/>
        <v>-6587.4431930048058</v>
      </c>
      <c r="F126" s="49">
        <f t="shared" si="25"/>
        <v>-6587.5</v>
      </c>
      <c r="G126" s="49">
        <f t="shared" si="26"/>
        <v>0.10369749999517808</v>
      </c>
      <c r="I126" s="49">
        <f>G126</f>
        <v>0.10369749999517808</v>
      </c>
      <c r="O126" s="49">
        <f t="shared" ca="1" si="28"/>
        <v>-1.1797457860578685E-2</v>
      </c>
      <c r="Q126" s="65">
        <f t="shared" si="27"/>
        <v>19172.985999999997</v>
      </c>
    </row>
    <row r="127" spans="1:17" s="49" customFormat="1" ht="12.95" customHeight="1" x14ac:dyDescent="0.2">
      <c r="A127" s="41" t="s">
        <v>210</v>
      </c>
      <c r="B127" s="40" t="s">
        <v>55</v>
      </c>
      <c r="C127" s="41">
        <v>37820.457999999999</v>
      </c>
      <c r="D127" s="41" t="s">
        <v>71</v>
      </c>
      <c r="E127" s="49">
        <f t="shared" si="24"/>
        <v>-4599.4396734061384</v>
      </c>
      <c r="F127" s="49">
        <f t="shared" si="25"/>
        <v>-4599.5</v>
      </c>
      <c r="G127" s="49">
        <f t="shared" si="26"/>
        <v>0.11012230000051204</v>
      </c>
      <c r="I127" s="49">
        <f>G127</f>
        <v>0.11012230000051204</v>
      </c>
      <c r="O127" s="49">
        <f t="shared" ca="1" si="28"/>
        <v>-9.5412537874198546E-3</v>
      </c>
      <c r="Q127" s="65">
        <f t="shared" si="27"/>
        <v>22801.957999999999</v>
      </c>
    </row>
    <row r="128" spans="1:17" s="49" customFormat="1" ht="12.95" customHeight="1" x14ac:dyDescent="0.2">
      <c r="A128" s="41" t="s">
        <v>372</v>
      </c>
      <c r="B128" s="40" t="s">
        <v>55</v>
      </c>
      <c r="C128" s="41">
        <v>38227.413999999997</v>
      </c>
      <c r="D128" s="41" t="s">
        <v>71</v>
      </c>
      <c r="E128" s="49">
        <f t="shared" si="24"/>
        <v>-4376.5032714934778</v>
      </c>
      <c r="F128" s="49">
        <f t="shared" si="25"/>
        <v>-4376.5</v>
      </c>
      <c r="G128" s="49">
        <f t="shared" si="26"/>
        <v>-5.9719000055338256E-3</v>
      </c>
      <c r="I128" s="49">
        <f>G128</f>
        <v>-5.9719000055338256E-3</v>
      </c>
      <c r="O128" s="49">
        <f t="shared" ca="1" si="28"/>
        <v>-9.2881685216681352E-3</v>
      </c>
      <c r="Q128" s="65">
        <f t="shared" si="27"/>
        <v>23208.913999999997</v>
      </c>
    </row>
    <row r="129" spans="1:36" s="49" customFormat="1" ht="12.95" customHeight="1" x14ac:dyDescent="0.2">
      <c r="A129" s="41" t="s">
        <v>372</v>
      </c>
      <c r="B129" s="40" t="s">
        <v>55</v>
      </c>
      <c r="C129" s="41">
        <v>38636.334000000003</v>
      </c>
      <c r="D129" s="41" t="s">
        <v>71</v>
      </c>
      <c r="E129" s="49">
        <f t="shared" si="24"/>
        <v>-4152.4909618822994</v>
      </c>
      <c r="F129" s="49">
        <f t="shared" si="25"/>
        <v>-4152.5</v>
      </c>
      <c r="G129" s="49">
        <f t="shared" si="26"/>
        <v>1.6498500001034699E-2</v>
      </c>
      <c r="I129" s="49">
        <f>G129</f>
        <v>1.6498500001034699E-2</v>
      </c>
      <c r="O129" s="49">
        <f t="shared" ca="1" si="28"/>
        <v>-9.0339483444108019E-3</v>
      </c>
      <c r="Q129" s="65">
        <f t="shared" si="27"/>
        <v>23617.834000000003</v>
      </c>
    </row>
    <row r="130" spans="1:36" s="49" customFormat="1" ht="12.95" customHeight="1" x14ac:dyDescent="0.2">
      <c r="A130" s="41" t="s">
        <v>372</v>
      </c>
      <c r="B130" s="40" t="s">
        <v>55</v>
      </c>
      <c r="C130" s="41">
        <v>38831.618000000002</v>
      </c>
      <c r="D130" s="41" t="s">
        <v>71</v>
      </c>
      <c r="E130" s="49">
        <f t="shared" si="24"/>
        <v>-4045.5115530245553</v>
      </c>
      <c r="F130" s="49">
        <f t="shared" si="25"/>
        <v>-4045.5</v>
      </c>
      <c r="G130" s="49">
        <f t="shared" si="26"/>
        <v>-2.1089300003950484E-2</v>
      </c>
      <c r="I130" s="49">
        <f>G130</f>
        <v>-2.1089300003950484E-2</v>
      </c>
      <c r="O130" s="49">
        <f t="shared" ca="1" si="28"/>
        <v>-8.9125128133102013E-3</v>
      </c>
      <c r="Q130" s="65">
        <f t="shared" si="27"/>
        <v>23813.118000000002</v>
      </c>
    </row>
    <row r="131" spans="1:36" s="49" customFormat="1" ht="12.95" customHeight="1" x14ac:dyDescent="0.2">
      <c r="A131" s="49" t="s">
        <v>14</v>
      </c>
      <c r="B131" s="67"/>
      <c r="C131" s="66">
        <v>39083.527000000002</v>
      </c>
      <c r="D131" s="66"/>
      <c r="E131" s="49">
        <f t="shared" si="24"/>
        <v>-3907.5121475128622</v>
      </c>
      <c r="F131" s="49">
        <f t="shared" si="25"/>
        <v>-3907.5</v>
      </c>
      <c r="G131" s="49">
        <f t="shared" si="26"/>
        <v>-2.217450000171084E-2</v>
      </c>
      <c r="I131" s="49">
        <f>G131</f>
        <v>-2.217450000171084E-2</v>
      </c>
      <c r="O131" s="49">
        <f t="shared" ca="1" si="28"/>
        <v>-8.7558950255355941E-3</v>
      </c>
      <c r="Q131" s="65">
        <f t="shared" si="27"/>
        <v>24065.027000000002</v>
      </c>
    </row>
    <row r="132" spans="1:36" s="49" customFormat="1" ht="12.95" customHeight="1" x14ac:dyDescent="0.2">
      <c r="A132" s="41" t="s">
        <v>372</v>
      </c>
      <c r="B132" s="40" t="s">
        <v>55</v>
      </c>
      <c r="C132" s="41">
        <v>39388.370000000003</v>
      </c>
      <c r="D132" s="41" t="s">
        <v>71</v>
      </c>
      <c r="E132" s="49">
        <f t="shared" si="24"/>
        <v>-3740.5147287052719</v>
      </c>
      <c r="F132" s="49">
        <f t="shared" si="25"/>
        <v>-3740.5</v>
      </c>
      <c r="G132" s="49">
        <f t="shared" si="26"/>
        <v>-2.6886300001933705E-2</v>
      </c>
      <c r="I132" s="49">
        <f>G132</f>
        <v>-2.6886300001933705E-2</v>
      </c>
      <c r="O132" s="49">
        <f t="shared" ca="1" si="28"/>
        <v>-8.5663648040982081E-3</v>
      </c>
      <c r="Q132" s="65">
        <f t="shared" si="27"/>
        <v>24369.870000000003</v>
      </c>
    </row>
    <row r="133" spans="1:36" s="49" customFormat="1" ht="12.95" customHeight="1" x14ac:dyDescent="0.2">
      <c r="A133" s="41" t="s">
        <v>372</v>
      </c>
      <c r="B133" s="40" t="s">
        <v>55</v>
      </c>
      <c r="C133" s="41">
        <v>39701.402000000002</v>
      </c>
      <c r="D133" s="41" t="s">
        <v>71</v>
      </c>
      <c r="E133" s="49">
        <f t="shared" si="24"/>
        <v>-3569.0312568716486</v>
      </c>
      <c r="F133" s="49">
        <f t="shared" si="25"/>
        <v>-3569</v>
      </c>
      <c r="G133" s="49">
        <f t="shared" si="26"/>
        <v>-5.7057400001212955E-2</v>
      </c>
      <c r="I133" s="49">
        <f>G133</f>
        <v>-5.7057400001212955E-2</v>
      </c>
      <c r="O133" s="49">
        <f t="shared" ca="1" si="28"/>
        <v>-8.371727480885563E-3</v>
      </c>
      <c r="Q133" s="65">
        <f t="shared" si="27"/>
        <v>24682.902000000002</v>
      </c>
    </row>
    <row r="134" spans="1:36" s="49" customFormat="1" ht="12.95" customHeight="1" x14ac:dyDescent="0.2">
      <c r="A134" s="41" t="s">
        <v>372</v>
      </c>
      <c r="B134" s="40" t="s">
        <v>55</v>
      </c>
      <c r="C134" s="41">
        <v>39712.375999999997</v>
      </c>
      <c r="D134" s="41" t="s">
        <v>71</v>
      </c>
      <c r="E134" s="49">
        <f t="shared" si="24"/>
        <v>-3563.0195404340279</v>
      </c>
      <c r="F134" s="49">
        <f t="shared" si="25"/>
        <v>-3563</v>
      </c>
      <c r="G134" s="49">
        <f t="shared" si="26"/>
        <v>-3.5669800003233831E-2</v>
      </c>
      <c r="I134" s="49">
        <f>G134</f>
        <v>-3.5669800003233831E-2</v>
      </c>
      <c r="O134" s="49">
        <f t="shared" ca="1" si="28"/>
        <v>-8.364918011851883E-3</v>
      </c>
      <c r="Q134" s="65">
        <f t="shared" si="27"/>
        <v>24693.875999999997</v>
      </c>
    </row>
    <row r="135" spans="1:36" s="49" customFormat="1" ht="12.95" customHeight="1" x14ac:dyDescent="0.2">
      <c r="A135" s="49" t="s">
        <v>36</v>
      </c>
      <c r="B135" s="67" t="s">
        <v>54</v>
      </c>
      <c r="C135" s="50">
        <v>41434.428999999996</v>
      </c>
      <c r="D135" s="50"/>
      <c r="E135" s="49">
        <f t="shared" si="24"/>
        <v>-2619.6539192786586</v>
      </c>
      <c r="F135" s="49">
        <f t="shared" si="25"/>
        <v>-2619.5</v>
      </c>
      <c r="O135" s="49">
        <f t="shared" ca="1" si="28"/>
        <v>-7.2941290063059305E-3</v>
      </c>
      <c r="Q135" s="65">
        <f t="shared" si="27"/>
        <v>26415.928999999996</v>
      </c>
      <c r="R135" s="3"/>
      <c r="AF135" s="49">
        <v>7</v>
      </c>
      <c r="AH135" s="49" t="s">
        <v>35</v>
      </c>
      <c r="AJ135" s="49" t="s">
        <v>37</v>
      </c>
    </row>
    <row r="136" spans="1:36" s="49" customFormat="1" ht="12.95" customHeight="1" x14ac:dyDescent="0.2">
      <c r="A136" s="49" t="s">
        <v>36</v>
      </c>
      <c r="B136" s="67"/>
      <c r="C136" s="50">
        <v>41471.394</v>
      </c>
      <c r="D136" s="50"/>
      <c r="E136" s="49">
        <f t="shared" si="24"/>
        <v>-2599.4039559000566</v>
      </c>
      <c r="F136" s="49">
        <f t="shared" si="25"/>
        <v>-2599.5</v>
      </c>
      <c r="O136" s="49">
        <f t="shared" ca="1" si="28"/>
        <v>-7.271430776193669E-3</v>
      </c>
      <c r="Q136" s="65">
        <f t="shared" si="27"/>
        <v>26452.894</v>
      </c>
      <c r="R136" s="3"/>
      <c r="AF136" s="49">
        <v>9</v>
      </c>
      <c r="AH136" s="49" t="s">
        <v>35</v>
      </c>
      <c r="AJ136" s="49" t="s">
        <v>37</v>
      </c>
    </row>
    <row r="137" spans="1:36" s="49" customFormat="1" ht="12.95" customHeight="1" x14ac:dyDescent="0.2">
      <c r="A137" s="49" t="s">
        <v>38</v>
      </c>
      <c r="B137" s="67"/>
      <c r="C137" s="50">
        <v>41555.341999999997</v>
      </c>
      <c r="D137" s="50"/>
      <c r="E137" s="49">
        <f t="shared" si="24"/>
        <v>-2553.41602337722</v>
      </c>
      <c r="F137" s="49">
        <f t="shared" si="25"/>
        <v>-2553.5</v>
      </c>
      <c r="O137" s="49">
        <f t="shared" ca="1" si="28"/>
        <v>-7.219224846935466E-3</v>
      </c>
      <c r="Q137" s="65">
        <f t="shared" si="27"/>
        <v>26536.841999999997</v>
      </c>
      <c r="R137" s="3"/>
      <c r="AF137" s="49">
        <v>7</v>
      </c>
      <c r="AH137" s="49" t="s">
        <v>35</v>
      </c>
      <c r="AJ137" s="49" t="s">
        <v>37</v>
      </c>
    </row>
    <row r="138" spans="1:36" s="49" customFormat="1" ht="12.95" customHeight="1" x14ac:dyDescent="0.2">
      <c r="A138" s="41" t="s">
        <v>372</v>
      </c>
      <c r="B138" s="40" t="s">
        <v>55</v>
      </c>
      <c r="C138" s="41">
        <v>41685.663</v>
      </c>
      <c r="D138" s="41" t="s">
        <v>71</v>
      </c>
      <c r="E138" s="49">
        <f t="shared" si="24"/>
        <v>-2482.0242885615135</v>
      </c>
      <c r="F138" s="49">
        <f t="shared" si="25"/>
        <v>-2482</v>
      </c>
      <c r="G138" s="49">
        <f>C138-(C$7+F138*C$8)</f>
        <v>-4.4337200000882149E-2</v>
      </c>
      <c r="I138" s="49">
        <f>G138</f>
        <v>-4.4337200000882149E-2</v>
      </c>
      <c r="O138" s="49">
        <f t="shared" ca="1" si="28"/>
        <v>-7.1380786742841294E-3</v>
      </c>
      <c r="Q138" s="65">
        <f t="shared" si="27"/>
        <v>26667.163</v>
      </c>
    </row>
    <row r="139" spans="1:36" s="49" customFormat="1" ht="12.95" customHeight="1" x14ac:dyDescent="0.2">
      <c r="A139" s="49" t="s">
        <v>39</v>
      </c>
      <c r="B139" s="67"/>
      <c r="C139" s="50">
        <v>41751.578999999998</v>
      </c>
      <c r="D139" s="50"/>
      <c r="E139" s="49">
        <f t="shared" si="24"/>
        <v>-2445.9145472910213</v>
      </c>
      <c r="F139" s="49">
        <f t="shared" si="25"/>
        <v>-2446</v>
      </c>
      <c r="O139" s="49">
        <f t="shared" ca="1" si="28"/>
        <v>-7.0972218600820584E-3</v>
      </c>
      <c r="Q139" s="65">
        <f t="shared" si="27"/>
        <v>26733.078999999998</v>
      </c>
      <c r="R139" s="3"/>
      <c r="AF139" s="49">
        <v>6</v>
      </c>
      <c r="AH139" s="49" t="s">
        <v>35</v>
      </c>
      <c r="AJ139" s="49" t="s">
        <v>37</v>
      </c>
    </row>
    <row r="140" spans="1:36" s="49" customFormat="1" ht="12.95" customHeight="1" x14ac:dyDescent="0.2">
      <c r="A140" s="41" t="s">
        <v>372</v>
      </c>
      <c r="B140" s="40" t="s">
        <v>55</v>
      </c>
      <c r="C140" s="41">
        <v>42805.595999999998</v>
      </c>
      <c r="D140" s="41" t="s">
        <v>71</v>
      </c>
      <c r="E140" s="49">
        <f t="shared" si="24"/>
        <v>-1868.508740435298</v>
      </c>
      <c r="F140" s="49">
        <f t="shared" si="25"/>
        <v>-1868.5</v>
      </c>
      <c r="G140" s="49">
        <f t="shared" ref="G140:G146" si="29">C140-(C$7+F140*C$8)</f>
        <v>-1.5955100003338885E-2</v>
      </c>
      <c r="I140" s="49">
        <f>G140</f>
        <v>-1.5955100003338885E-2</v>
      </c>
      <c r="O140" s="49">
        <f t="shared" ca="1" si="28"/>
        <v>-6.4418104655904977E-3</v>
      </c>
      <c r="Q140" s="65">
        <f t="shared" si="27"/>
        <v>27787.095999999998</v>
      </c>
    </row>
    <row r="141" spans="1:36" s="49" customFormat="1" ht="12.95" customHeight="1" x14ac:dyDescent="0.2">
      <c r="A141" s="49" t="s">
        <v>14</v>
      </c>
      <c r="B141" s="67"/>
      <c r="C141" s="66">
        <v>43486.487999999998</v>
      </c>
      <c r="D141" s="66"/>
      <c r="E141" s="49">
        <f t="shared" si="24"/>
        <v>-1495.5062227893709</v>
      </c>
      <c r="F141" s="49">
        <f t="shared" si="25"/>
        <v>-1495.5</v>
      </c>
      <c r="G141" s="49">
        <f t="shared" si="29"/>
        <v>-1.1359300006006379E-2</v>
      </c>
      <c r="I141" s="49">
        <f t="shared" ref="I141:I146" si="30">+G141</f>
        <v>-1.1359300006006379E-2</v>
      </c>
      <c r="O141" s="49">
        <f t="shared" ca="1" si="28"/>
        <v>-6.0184884739968129E-3</v>
      </c>
      <c r="Q141" s="65">
        <f t="shared" si="27"/>
        <v>28467.987999999998</v>
      </c>
    </row>
    <row r="142" spans="1:36" s="49" customFormat="1" ht="12.95" customHeight="1" x14ac:dyDescent="0.2">
      <c r="A142" s="41" t="s">
        <v>372</v>
      </c>
      <c r="B142" s="40" t="s">
        <v>55</v>
      </c>
      <c r="C142" s="41">
        <v>43956.531999999999</v>
      </c>
      <c r="D142" s="41" t="s">
        <v>71</v>
      </c>
      <c r="E142" s="49">
        <f t="shared" si="24"/>
        <v>-1238.0092990417534</v>
      </c>
      <c r="F142" s="49">
        <f t="shared" si="25"/>
        <v>-1238</v>
      </c>
      <c r="G142" s="49">
        <f t="shared" si="29"/>
        <v>-1.6974800004391E-2</v>
      </c>
      <c r="I142" s="49">
        <f t="shared" si="30"/>
        <v>-1.6974800004391E-2</v>
      </c>
      <c r="O142" s="49">
        <f t="shared" ca="1" si="28"/>
        <v>-5.7262487613014418E-3</v>
      </c>
      <c r="Q142" s="65">
        <f t="shared" si="27"/>
        <v>28938.031999999999</v>
      </c>
    </row>
    <row r="143" spans="1:36" s="49" customFormat="1" ht="12.95" customHeight="1" x14ac:dyDescent="0.2">
      <c r="A143" s="41" t="s">
        <v>372</v>
      </c>
      <c r="B143" s="40" t="s">
        <v>55</v>
      </c>
      <c r="C143" s="41">
        <v>44344.49</v>
      </c>
      <c r="D143" s="41" t="s">
        <v>71</v>
      </c>
      <c r="E143" s="49">
        <f t="shared" si="24"/>
        <v>-1025.4802771985271</v>
      </c>
      <c r="F143" s="49">
        <f t="shared" si="25"/>
        <v>-1025.5</v>
      </c>
      <c r="G143" s="49">
        <f t="shared" si="29"/>
        <v>3.6002699998789467E-2</v>
      </c>
      <c r="I143" s="49">
        <f t="shared" si="30"/>
        <v>3.6002699998789467E-2</v>
      </c>
      <c r="O143" s="49">
        <f t="shared" ca="1" si="28"/>
        <v>-5.4850800663586597E-3</v>
      </c>
      <c r="Q143" s="65">
        <f t="shared" si="27"/>
        <v>29325.989999999998</v>
      </c>
    </row>
    <row r="144" spans="1:36" s="49" customFormat="1" ht="12.95" customHeight="1" x14ac:dyDescent="0.2">
      <c r="A144" s="49" t="s">
        <v>12</v>
      </c>
      <c r="B144" s="67"/>
      <c r="C144" s="50">
        <v>44635.591</v>
      </c>
      <c r="D144" s="50"/>
      <c r="E144" s="49">
        <f t="shared" si="24"/>
        <v>-866.01092539347144</v>
      </c>
      <c r="F144" s="49">
        <f t="shared" si="25"/>
        <v>-866</v>
      </c>
      <c r="G144" s="49">
        <f t="shared" si="29"/>
        <v>-1.9943600003898609E-2</v>
      </c>
      <c r="I144" s="49">
        <f t="shared" si="30"/>
        <v>-1.9943600003898609E-2</v>
      </c>
      <c r="O144" s="49">
        <f t="shared" ca="1" si="28"/>
        <v>-5.304061681213371E-3</v>
      </c>
      <c r="Q144" s="65">
        <f t="shared" si="27"/>
        <v>29617.091</v>
      </c>
    </row>
    <row r="145" spans="1:36" s="49" customFormat="1" ht="12.95" customHeight="1" x14ac:dyDescent="0.2">
      <c r="A145" s="41" t="s">
        <v>372</v>
      </c>
      <c r="B145" s="40" t="s">
        <v>55</v>
      </c>
      <c r="C145" s="41">
        <v>44635.597999999998</v>
      </c>
      <c r="D145" s="41" t="s">
        <v>71</v>
      </c>
      <c r="E145" s="49">
        <f t="shared" si="24"/>
        <v>-866.00709069189952</v>
      </c>
      <c r="F145" s="49">
        <f t="shared" si="25"/>
        <v>-866</v>
      </c>
      <c r="G145" s="49">
        <f t="shared" si="29"/>
        <v>-1.2943600006110501E-2</v>
      </c>
      <c r="I145" s="49">
        <f t="shared" si="30"/>
        <v>-1.2943600006110501E-2</v>
      </c>
      <c r="O145" s="49">
        <f t="shared" ca="1" si="28"/>
        <v>-5.304061681213371E-3</v>
      </c>
      <c r="Q145" s="65">
        <f t="shared" si="27"/>
        <v>29617.097999999998</v>
      </c>
    </row>
    <row r="146" spans="1:36" s="49" customFormat="1" ht="12.95" customHeight="1" x14ac:dyDescent="0.2">
      <c r="A146" s="41" t="s">
        <v>422</v>
      </c>
      <c r="B146" s="40" t="s">
        <v>55</v>
      </c>
      <c r="C146" s="41">
        <v>44869.27</v>
      </c>
      <c r="D146" s="41" t="s">
        <v>71</v>
      </c>
      <c r="E146" s="49">
        <f t="shared" si="24"/>
        <v>-737.99817840719265</v>
      </c>
      <c r="F146" s="49">
        <f t="shared" si="25"/>
        <v>-738</v>
      </c>
      <c r="G146" s="49">
        <f t="shared" si="29"/>
        <v>3.3251999921048991E-3</v>
      </c>
      <c r="I146" s="49">
        <f t="shared" si="30"/>
        <v>3.3251999921048991E-3</v>
      </c>
      <c r="O146" s="49">
        <f t="shared" ca="1" si="28"/>
        <v>-5.158793008494895E-3</v>
      </c>
      <c r="Q146" s="65">
        <f t="shared" si="27"/>
        <v>29850.769999999997</v>
      </c>
    </row>
    <row r="147" spans="1:36" s="49" customFormat="1" ht="12.95" customHeight="1" x14ac:dyDescent="0.2">
      <c r="A147" s="49" t="s">
        <v>41</v>
      </c>
      <c r="B147" s="67"/>
      <c r="C147" s="50">
        <v>45077.411</v>
      </c>
      <c r="D147" s="50"/>
      <c r="E147" s="49">
        <f t="shared" si="24"/>
        <v>-623.97551838865502</v>
      </c>
      <c r="F147" s="49">
        <f t="shared" si="25"/>
        <v>-624</v>
      </c>
      <c r="O147" s="49">
        <f t="shared" ca="1" si="28"/>
        <v>-5.0294130968550023E-3</v>
      </c>
      <c r="Q147" s="65">
        <f t="shared" si="27"/>
        <v>30058.911</v>
      </c>
      <c r="R147" s="3"/>
      <c r="AD147" s="49" t="s">
        <v>40</v>
      </c>
      <c r="AJ147" s="49" t="s">
        <v>42</v>
      </c>
    </row>
    <row r="148" spans="1:36" s="49" customFormat="1" ht="12.95" customHeight="1" x14ac:dyDescent="0.2">
      <c r="A148" s="49" t="s">
        <v>15</v>
      </c>
      <c r="B148" s="67" t="s">
        <v>54</v>
      </c>
      <c r="C148" s="68">
        <v>45903.373299999999</v>
      </c>
      <c r="D148" s="68"/>
      <c r="E148" s="49">
        <f t="shared" si="24"/>
        <v>-171.5013853681169</v>
      </c>
      <c r="F148" s="49">
        <f t="shared" si="25"/>
        <v>-171.5</v>
      </c>
      <c r="G148" s="49">
        <f t="shared" ref="G148:G189" si="31">C148-(C$7+F148*C$8)</f>
        <v>-2.5289000041084364E-3</v>
      </c>
      <c r="J148" s="49">
        <f>+G148</f>
        <v>-2.5289000041084364E-3</v>
      </c>
      <c r="O148" s="49">
        <f t="shared" ca="1" si="28"/>
        <v>-4.5158656405650775E-3</v>
      </c>
      <c r="Q148" s="65">
        <f t="shared" si="27"/>
        <v>30884.873299999999</v>
      </c>
    </row>
    <row r="149" spans="1:36" s="49" customFormat="1" ht="12.95" customHeight="1" x14ac:dyDescent="0.2">
      <c r="A149" s="49" t="s">
        <v>45</v>
      </c>
      <c r="B149" s="67"/>
      <c r="C149" s="50">
        <v>45933.474999999999</v>
      </c>
      <c r="D149" s="50"/>
      <c r="E149" s="49">
        <f t="shared" ref="E149:E180" si="32">(C149-C$7)/C$8</f>
        <v>-155.0112373190546</v>
      </c>
      <c r="F149" s="49">
        <f t="shared" ref="F149:F180" si="33">+ROUND(2*E149,0)/2</f>
        <v>-155</v>
      </c>
      <c r="G149" s="49">
        <f t="shared" si="31"/>
        <v>-2.0513000003120396E-2</v>
      </c>
      <c r="I149" s="49">
        <f>G149</f>
        <v>-2.0513000003120396E-2</v>
      </c>
      <c r="O149" s="49">
        <f t="shared" ca="1" si="28"/>
        <v>-4.497139600722462E-3</v>
      </c>
      <c r="Q149" s="65">
        <f t="shared" ref="Q149:Q180" si="34">C149-15018.5</f>
        <v>30914.974999999999</v>
      </c>
      <c r="AD149" s="49" t="s">
        <v>40</v>
      </c>
      <c r="AJ149" s="49" t="s">
        <v>42</v>
      </c>
    </row>
    <row r="150" spans="1:36" s="49" customFormat="1" ht="12.95" customHeight="1" x14ac:dyDescent="0.2">
      <c r="A150" s="49" t="s">
        <v>45</v>
      </c>
      <c r="B150" s="67"/>
      <c r="C150" s="50">
        <v>45934.411999999997</v>
      </c>
      <c r="D150" s="50"/>
      <c r="E150" s="49">
        <f t="shared" si="32"/>
        <v>-154.49793512276869</v>
      </c>
      <c r="F150" s="49">
        <f t="shared" si="33"/>
        <v>-154.5</v>
      </c>
      <c r="G150" s="49">
        <f t="shared" si="31"/>
        <v>3.7692999976570718E-3</v>
      </c>
      <c r="I150" s="49">
        <f>G150</f>
        <v>3.7692999976570718E-3</v>
      </c>
      <c r="O150" s="49">
        <f t="shared" ca="1" si="28"/>
        <v>-4.4965721449696551E-3</v>
      </c>
      <c r="Q150" s="65">
        <f t="shared" si="34"/>
        <v>30915.911999999997</v>
      </c>
      <c r="AD150" s="49" t="s">
        <v>40</v>
      </c>
      <c r="AJ150" s="49" t="s">
        <v>42</v>
      </c>
    </row>
    <row r="151" spans="1:36" s="49" customFormat="1" ht="12.95" customHeight="1" x14ac:dyDescent="0.2">
      <c r="A151" s="49" t="s">
        <v>15</v>
      </c>
      <c r="B151" s="67"/>
      <c r="C151" s="68">
        <v>46216.438000000002</v>
      </c>
      <c r="D151" s="68"/>
      <c r="E151" s="49">
        <f t="shared" si="32"/>
        <v>0</v>
      </c>
      <c r="F151" s="49">
        <f t="shared" si="33"/>
        <v>0</v>
      </c>
      <c r="G151" s="49">
        <f t="shared" si="31"/>
        <v>0</v>
      </c>
      <c r="J151" s="49">
        <f>+G151</f>
        <v>0</v>
      </c>
      <c r="O151" s="49">
        <f t="shared" ca="1" si="28"/>
        <v>-4.3212283173524324E-3</v>
      </c>
      <c r="Q151" s="65">
        <f t="shared" si="34"/>
        <v>31197.938000000002</v>
      </c>
    </row>
    <row r="152" spans="1:36" s="49" customFormat="1" ht="12.95" customHeight="1" x14ac:dyDescent="0.2">
      <c r="A152" s="41" t="s">
        <v>451</v>
      </c>
      <c r="B152" s="40" t="s">
        <v>55</v>
      </c>
      <c r="C152" s="41">
        <v>46623.472000000002</v>
      </c>
      <c r="D152" s="41" t="s">
        <v>71</v>
      </c>
      <c r="E152" s="49">
        <f t="shared" si="32"/>
        <v>222.97913144447602</v>
      </c>
      <c r="F152" s="49">
        <f t="shared" si="33"/>
        <v>223</v>
      </c>
      <c r="G152" s="49">
        <f t="shared" si="31"/>
        <v>-3.8094199997431133E-2</v>
      </c>
      <c r="I152" s="49">
        <f>G152</f>
        <v>-3.8094199997431133E-2</v>
      </c>
      <c r="O152" s="49">
        <f t="shared" ca="1" si="28"/>
        <v>-4.068143051600713E-3</v>
      </c>
      <c r="Q152" s="65">
        <f t="shared" si="34"/>
        <v>31604.972000000002</v>
      </c>
    </row>
    <row r="153" spans="1:36" s="49" customFormat="1" ht="12.95" customHeight="1" x14ac:dyDescent="0.2">
      <c r="A153" s="49" t="s">
        <v>46</v>
      </c>
      <c r="B153" s="67"/>
      <c r="C153" s="50">
        <v>47239.588300000003</v>
      </c>
      <c r="D153" s="50"/>
      <c r="E153" s="49">
        <f t="shared" si="32"/>
        <v>560.49658070617079</v>
      </c>
      <c r="F153" s="49">
        <f t="shared" si="33"/>
        <v>560.5</v>
      </c>
      <c r="G153" s="49">
        <f t="shared" si="31"/>
        <v>-6.241700000828132E-3</v>
      </c>
      <c r="J153" s="49">
        <f>G153</f>
        <v>-6.241700000828132E-3</v>
      </c>
      <c r="O153" s="49">
        <f t="shared" ca="1" si="28"/>
        <v>-3.6851104184562936E-3</v>
      </c>
      <c r="Q153" s="65">
        <f t="shared" si="34"/>
        <v>32221.088300000003</v>
      </c>
      <c r="AD153" s="49" t="s">
        <v>43</v>
      </c>
      <c r="AE153" s="49" t="s">
        <v>37</v>
      </c>
      <c r="AJ153" s="49" t="s">
        <v>42</v>
      </c>
    </row>
    <row r="154" spans="1:36" s="49" customFormat="1" ht="12.95" customHeight="1" x14ac:dyDescent="0.2">
      <c r="A154" s="49" t="s">
        <v>46</v>
      </c>
      <c r="B154" s="67"/>
      <c r="C154" s="50">
        <v>47239.590400000001</v>
      </c>
      <c r="D154" s="50"/>
      <c r="E154" s="49">
        <f t="shared" si="32"/>
        <v>560.4977311166416</v>
      </c>
      <c r="F154" s="49">
        <f t="shared" si="33"/>
        <v>560.5</v>
      </c>
      <c r="G154" s="49">
        <f t="shared" si="31"/>
        <v>-4.1417000029468909E-3</v>
      </c>
      <c r="J154" s="49">
        <f>G154</f>
        <v>-4.1417000029468909E-3</v>
      </c>
      <c r="O154" s="49">
        <f t="shared" ca="1" si="28"/>
        <v>-3.6851104184562936E-3</v>
      </c>
      <c r="Q154" s="65">
        <f t="shared" si="34"/>
        <v>32221.090400000001</v>
      </c>
      <c r="AD154" s="49" t="s">
        <v>43</v>
      </c>
      <c r="AE154" s="49" t="s">
        <v>47</v>
      </c>
      <c r="AJ154" s="49" t="s">
        <v>42</v>
      </c>
    </row>
    <row r="155" spans="1:36" s="49" customFormat="1" ht="12.95" customHeight="1" x14ac:dyDescent="0.2">
      <c r="A155" s="49" t="s">
        <v>15</v>
      </c>
      <c r="B155" s="67" t="s">
        <v>54</v>
      </c>
      <c r="C155" s="68">
        <v>47239.590400000001</v>
      </c>
      <c r="D155" s="68"/>
      <c r="E155" s="49">
        <f t="shared" si="32"/>
        <v>560.4977311166416</v>
      </c>
      <c r="F155" s="49">
        <f t="shared" si="33"/>
        <v>560.5</v>
      </c>
      <c r="G155" s="49">
        <f t="shared" si="31"/>
        <v>-4.1417000029468909E-3</v>
      </c>
      <c r="J155" s="49">
        <f>+G155</f>
        <v>-4.1417000029468909E-3</v>
      </c>
      <c r="O155" s="49">
        <f t="shared" ca="1" si="28"/>
        <v>-3.6851104184562936E-3</v>
      </c>
      <c r="Q155" s="65">
        <f t="shared" si="34"/>
        <v>32221.090400000001</v>
      </c>
    </row>
    <row r="156" spans="1:36" s="49" customFormat="1" ht="12.95" customHeight="1" x14ac:dyDescent="0.2">
      <c r="A156" s="49" t="s">
        <v>13</v>
      </c>
      <c r="B156" s="67"/>
      <c r="C156" s="50">
        <v>47239.591099999998</v>
      </c>
      <c r="D156" s="50"/>
      <c r="E156" s="49">
        <f t="shared" si="32"/>
        <v>560.49811458679721</v>
      </c>
      <c r="F156" s="49">
        <f t="shared" si="33"/>
        <v>560.5</v>
      </c>
      <c r="G156" s="49">
        <f t="shared" si="31"/>
        <v>-3.441700006078463E-3</v>
      </c>
      <c r="N156" s="49">
        <f>+G156</f>
        <v>-3.441700006078463E-3</v>
      </c>
      <c r="O156" s="49">
        <f t="shared" ref="O156:O187" ca="1" si="35">+C$11+C$12*F156</f>
        <v>-3.6851104184562936E-3</v>
      </c>
      <c r="Q156" s="65">
        <f t="shared" si="34"/>
        <v>32221.091099999998</v>
      </c>
    </row>
    <row r="157" spans="1:36" s="49" customFormat="1" ht="12.95" customHeight="1" x14ac:dyDescent="0.2">
      <c r="A157" s="49" t="s">
        <v>15</v>
      </c>
      <c r="B157" s="67"/>
      <c r="C157" s="68">
        <v>47616.546499999997</v>
      </c>
      <c r="D157" s="68"/>
      <c r="E157" s="49">
        <f t="shared" si="32"/>
        <v>766.99975249740135</v>
      </c>
      <c r="F157" s="49">
        <f t="shared" si="33"/>
        <v>767</v>
      </c>
      <c r="G157" s="49">
        <f t="shared" si="31"/>
        <v>-4.518000059761107E-4</v>
      </c>
      <c r="J157" s="49">
        <f>+G157</f>
        <v>-4.518000059761107E-4</v>
      </c>
      <c r="O157" s="49">
        <f t="shared" ca="1" si="35"/>
        <v>-3.4507511925471897E-3</v>
      </c>
      <c r="Q157" s="65">
        <f t="shared" si="34"/>
        <v>32598.046499999997</v>
      </c>
    </row>
    <row r="158" spans="1:36" s="49" customFormat="1" ht="12.95" customHeight="1" x14ac:dyDescent="0.2">
      <c r="A158" s="49" t="s">
        <v>15</v>
      </c>
      <c r="B158" s="67"/>
      <c r="C158" s="66">
        <v>47669.466999999997</v>
      </c>
      <c r="D158" s="66"/>
      <c r="E158" s="49">
        <f t="shared" si="32"/>
        <v>795.99037029740691</v>
      </c>
      <c r="F158" s="49">
        <f t="shared" si="33"/>
        <v>796</v>
      </c>
      <c r="G158" s="49">
        <f t="shared" si="31"/>
        <v>-1.7578400002093986E-2</v>
      </c>
      <c r="J158" s="49">
        <f>+G158</f>
        <v>-1.7578400002093986E-2</v>
      </c>
      <c r="O158" s="49">
        <f t="shared" ca="1" si="35"/>
        <v>-3.41783875888441E-3</v>
      </c>
      <c r="Q158" s="65">
        <f t="shared" si="34"/>
        <v>32650.966999999997</v>
      </c>
    </row>
    <row r="159" spans="1:36" s="49" customFormat="1" ht="12.95" customHeight="1" x14ac:dyDescent="0.2">
      <c r="A159" s="49" t="s">
        <v>44</v>
      </c>
      <c r="B159" s="67"/>
      <c r="C159" s="50">
        <v>47669.476199999997</v>
      </c>
      <c r="D159" s="50"/>
      <c r="E159" s="49">
        <f t="shared" si="32"/>
        <v>795.99541019090316</v>
      </c>
      <c r="F159" s="49">
        <f t="shared" si="33"/>
        <v>796</v>
      </c>
      <c r="G159" s="49">
        <f t="shared" si="31"/>
        <v>-8.3784000016748905E-3</v>
      </c>
      <c r="I159" s="49">
        <f>G159</f>
        <v>-8.3784000016748905E-3</v>
      </c>
      <c r="O159" s="49">
        <f t="shared" ca="1" si="35"/>
        <v>-3.41783875888441E-3</v>
      </c>
      <c r="Q159" s="65">
        <f t="shared" si="34"/>
        <v>32650.976199999997</v>
      </c>
      <c r="AD159" s="49" t="s">
        <v>43</v>
      </c>
      <c r="AJ159" s="49" t="s">
        <v>42</v>
      </c>
    </row>
    <row r="160" spans="1:36" s="49" customFormat="1" ht="12.95" customHeight="1" x14ac:dyDescent="0.2">
      <c r="A160" s="49" t="s">
        <v>15</v>
      </c>
      <c r="B160" s="67" t="s">
        <v>54</v>
      </c>
      <c r="C160" s="68">
        <v>47670.397700000001</v>
      </c>
      <c r="D160" s="68"/>
      <c r="E160" s="49">
        <f t="shared" si="32"/>
        <v>796.50022126228043</v>
      </c>
      <c r="F160" s="49">
        <f t="shared" si="33"/>
        <v>796.5</v>
      </c>
      <c r="G160" s="49">
        <f t="shared" si="31"/>
        <v>4.0389999776380137E-4</v>
      </c>
      <c r="J160" s="49">
        <f>+G160</f>
        <v>4.0389999776380137E-4</v>
      </c>
      <c r="O160" s="49">
        <f t="shared" ca="1" si="35"/>
        <v>-3.4172713031316035E-3</v>
      </c>
      <c r="Q160" s="65">
        <f t="shared" si="34"/>
        <v>32651.897700000001</v>
      </c>
    </row>
    <row r="161" spans="1:36" s="49" customFormat="1" ht="12.95" customHeight="1" x14ac:dyDescent="0.2">
      <c r="A161" s="49" t="s">
        <v>48</v>
      </c>
      <c r="B161" s="67"/>
      <c r="C161" s="50">
        <v>48014.485999999997</v>
      </c>
      <c r="D161" s="50"/>
      <c r="E161" s="49">
        <f t="shared" si="32"/>
        <v>984.99678487663562</v>
      </c>
      <c r="F161" s="49">
        <f t="shared" si="33"/>
        <v>985</v>
      </c>
      <c r="G161" s="49">
        <f t="shared" si="31"/>
        <v>-5.8690000078058802E-3</v>
      </c>
      <c r="I161" s="49">
        <f>G161</f>
        <v>-5.8690000078058802E-3</v>
      </c>
      <c r="O161" s="49">
        <f t="shared" ca="1" si="35"/>
        <v>-3.2033404843235355E-3</v>
      </c>
      <c r="Q161" s="65">
        <f t="shared" si="34"/>
        <v>32995.985999999997</v>
      </c>
      <c r="AD161" s="49" t="s">
        <v>43</v>
      </c>
      <c r="AE161" s="49" t="s">
        <v>37</v>
      </c>
      <c r="AJ161" s="49" t="s">
        <v>42</v>
      </c>
    </row>
    <row r="162" spans="1:36" s="49" customFormat="1" ht="12.95" customHeight="1" x14ac:dyDescent="0.2">
      <c r="A162" s="49" t="s">
        <v>48</v>
      </c>
      <c r="B162" s="67"/>
      <c r="C162" s="50">
        <v>48014.4876</v>
      </c>
      <c r="D162" s="50"/>
      <c r="E162" s="49">
        <f t="shared" si="32"/>
        <v>984.99766137985409</v>
      </c>
      <c r="F162" s="49">
        <f t="shared" si="33"/>
        <v>985</v>
      </c>
      <c r="G162" s="49">
        <f t="shared" si="31"/>
        <v>-4.2690000045695342E-3</v>
      </c>
      <c r="I162" s="49">
        <f>G162</f>
        <v>-4.2690000045695342E-3</v>
      </c>
      <c r="O162" s="49">
        <f t="shared" ca="1" si="35"/>
        <v>-3.2033404843235355E-3</v>
      </c>
      <c r="Q162" s="65">
        <f t="shared" si="34"/>
        <v>32995.9876</v>
      </c>
      <c r="AD162" s="49" t="s">
        <v>43</v>
      </c>
      <c r="AE162" s="49" t="s">
        <v>47</v>
      </c>
      <c r="AJ162" s="49" t="s">
        <v>42</v>
      </c>
    </row>
    <row r="163" spans="1:36" s="49" customFormat="1" ht="12.95" customHeight="1" x14ac:dyDescent="0.2">
      <c r="A163" s="49" t="s">
        <v>49</v>
      </c>
      <c r="B163" s="67"/>
      <c r="C163" s="50">
        <v>48097.51</v>
      </c>
      <c r="D163" s="50"/>
      <c r="E163" s="49">
        <f t="shared" si="32"/>
        <v>1030.4785367918253</v>
      </c>
      <c r="F163" s="49">
        <f t="shared" si="33"/>
        <v>1030.5</v>
      </c>
      <c r="G163" s="49">
        <f t="shared" si="31"/>
        <v>-3.9179699997475836E-2</v>
      </c>
      <c r="I163" s="49">
        <f>G163</f>
        <v>-3.9179699997475836E-2</v>
      </c>
      <c r="O163" s="49">
        <f t="shared" ca="1" si="35"/>
        <v>-3.1517020108181399E-3</v>
      </c>
      <c r="Q163" s="65">
        <f t="shared" si="34"/>
        <v>33079.01</v>
      </c>
      <c r="AD163" s="49" t="s">
        <v>40</v>
      </c>
      <c r="AJ163" s="49" t="s">
        <v>42</v>
      </c>
    </row>
    <row r="164" spans="1:36" s="49" customFormat="1" ht="12.95" customHeight="1" x14ac:dyDescent="0.2">
      <c r="A164" s="49" t="s">
        <v>50</v>
      </c>
      <c r="B164" s="67"/>
      <c r="C164" s="50">
        <v>48496.409</v>
      </c>
      <c r="D164" s="50"/>
      <c r="E164" s="49">
        <f t="shared" si="32"/>
        <v>1249.00119719383</v>
      </c>
      <c r="F164" s="49">
        <f t="shared" si="33"/>
        <v>1249</v>
      </c>
      <c r="G164" s="49">
        <f t="shared" si="31"/>
        <v>2.1854000005987473E-3</v>
      </c>
      <c r="I164" s="49">
        <f>G164</f>
        <v>2.1854000005987473E-3</v>
      </c>
      <c r="O164" s="49">
        <f t="shared" ca="1" si="35"/>
        <v>-2.9037238468416788E-3</v>
      </c>
      <c r="Q164" s="65">
        <f t="shared" si="34"/>
        <v>33477.909</v>
      </c>
      <c r="AD164" s="49" t="s">
        <v>43</v>
      </c>
      <c r="AE164" s="49" t="s">
        <v>47</v>
      </c>
      <c r="AJ164" s="49" t="s">
        <v>42</v>
      </c>
    </row>
    <row r="165" spans="1:36" s="49" customFormat="1" ht="12.95" customHeight="1" x14ac:dyDescent="0.2">
      <c r="A165" s="49" t="s">
        <v>15</v>
      </c>
      <c r="B165" s="67"/>
      <c r="C165" s="66">
        <v>48496.413999999997</v>
      </c>
      <c r="D165" s="66"/>
      <c r="E165" s="49">
        <f t="shared" si="32"/>
        <v>1249.0039362663808</v>
      </c>
      <c r="F165" s="49">
        <f t="shared" si="33"/>
        <v>1249</v>
      </c>
      <c r="G165" s="49">
        <f t="shared" si="31"/>
        <v>7.1853999979794025E-3</v>
      </c>
      <c r="J165" s="49">
        <f>+G165</f>
        <v>7.1853999979794025E-3</v>
      </c>
      <c r="O165" s="49">
        <f t="shared" ca="1" si="35"/>
        <v>-2.9037238468416788E-3</v>
      </c>
      <c r="Q165" s="65">
        <f t="shared" si="34"/>
        <v>33477.913999999997</v>
      </c>
    </row>
    <row r="166" spans="1:36" s="49" customFormat="1" ht="12.95" customHeight="1" x14ac:dyDescent="0.2">
      <c r="A166" s="49" t="s">
        <v>50</v>
      </c>
      <c r="B166" s="67"/>
      <c r="C166" s="50">
        <v>48496.417999999998</v>
      </c>
      <c r="D166" s="50"/>
      <c r="E166" s="49">
        <f t="shared" si="32"/>
        <v>1249.0061275244229</v>
      </c>
      <c r="F166" s="49">
        <f t="shared" si="33"/>
        <v>1249</v>
      </c>
      <c r="G166" s="49">
        <f t="shared" si="31"/>
        <v>1.118539999879431E-2</v>
      </c>
      <c r="I166" s="49">
        <f t="shared" ref="I166:I171" si="36">G166</f>
        <v>1.118539999879431E-2</v>
      </c>
      <c r="O166" s="49">
        <f t="shared" ca="1" si="35"/>
        <v>-2.9037238468416788E-3</v>
      </c>
      <c r="Q166" s="65">
        <f t="shared" si="34"/>
        <v>33477.917999999998</v>
      </c>
      <c r="AD166" s="49" t="s">
        <v>43</v>
      </c>
      <c r="AE166" s="49" t="s">
        <v>37</v>
      </c>
      <c r="AJ166" s="49" t="s">
        <v>42</v>
      </c>
    </row>
    <row r="167" spans="1:36" s="49" customFormat="1" ht="12.95" customHeight="1" x14ac:dyDescent="0.2">
      <c r="A167" s="49" t="s">
        <v>51</v>
      </c>
      <c r="B167" s="67"/>
      <c r="C167" s="50">
        <v>48894.347000000002</v>
      </c>
      <c r="D167" s="50"/>
      <c r="E167" s="49">
        <f t="shared" si="32"/>
        <v>1466.9974078512994</v>
      </c>
      <c r="F167" s="49">
        <f t="shared" si="33"/>
        <v>1467</v>
      </c>
      <c r="G167" s="49">
        <f t="shared" si="31"/>
        <v>-4.731799999717623E-3</v>
      </c>
      <c r="I167" s="49">
        <f t="shared" si="36"/>
        <v>-4.731799999717623E-3</v>
      </c>
      <c r="O167" s="49">
        <f t="shared" ca="1" si="35"/>
        <v>-2.6563131386180246E-3</v>
      </c>
      <c r="Q167" s="65">
        <f t="shared" si="34"/>
        <v>33875.847000000002</v>
      </c>
      <c r="AD167" s="49" t="s">
        <v>40</v>
      </c>
      <c r="AJ167" s="49" t="s">
        <v>42</v>
      </c>
    </row>
    <row r="168" spans="1:36" s="49" customFormat="1" ht="12.95" customHeight="1" x14ac:dyDescent="0.2">
      <c r="A168" s="49" t="s">
        <v>51</v>
      </c>
      <c r="B168" s="67"/>
      <c r="C168" s="50">
        <v>49092.398000000001</v>
      </c>
      <c r="D168" s="50"/>
      <c r="E168" s="49">
        <f t="shared" si="32"/>
        <v>1575.4926194594448</v>
      </c>
      <c r="F168" s="49">
        <f t="shared" si="33"/>
        <v>1575.5</v>
      </c>
      <c r="G168" s="49">
        <f t="shared" si="31"/>
        <v>-1.3472700004058424E-2</v>
      </c>
      <c r="I168" s="49">
        <f t="shared" si="36"/>
        <v>-1.3472700004058424E-2</v>
      </c>
      <c r="O168" s="49">
        <f t="shared" ca="1" si="35"/>
        <v>-2.533175240259004E-3</v>
      </c>
      <c r="Q168" s="65">
        <f t="shared" si="34"/>
        <v>34073.898000000001</v>
      </c>
      <c r="AD168" s="49" t="s">
        <v>43</v>
      </c>
      <c r="AJ168" s="49" t="s">
        <v>42</v>
      </c>
    </row>
    <row r="169" spans="1:36" s="49" customFormat="1" ht="12.95" customHeight="1" x14ac:dyDescent="0.2">
      <c r="A169" s="49" t="s">
        <v>51</v>
      </c>
      <c r="B169" s="67"/>
      <c r="C169" s="50">
        <v>49092.406999999999</v>
      </c>
      <c r="D169" s="50"/>
      <c r="E169" s="49">
        <f t="shared" si="32"/>
        <v>1575.4975497900377</v>
      </c>
      <c r="F169" s="49">
        <f t="shared" si="33"/>
        <v>1575.5</v>
      </c>
      <c r="G169" s="49">
        <f t="shared" si="31"/>
        <v>-4.4727000058628619E-3</v>
      </c>
      <c r="I169" s="49">
        <f t="shared" si="36"/>
        <v>-4.4727000058628619E-3</v>
      </c>
      <c r="O169" s="49">
        <f t="shared" ca="1" si="35"/>
        <v>-2.533175240259004E-3</v>
      </c>
      <c r="Q169" s="65">
        <f t="shared" si="34"/>
        <v>34073.906999999999</v>
      </c>
      <c r="AD169" s="49" t="s">
        <v>43</v>
      </c>
      <c r="AJ169" s="49" t="s">
        <v>42</v>
      </c>
    </row>
    <row r="170" spans="1:36" s="49" customFormat="1" ht="12.95" customHeight="1" x14ac:dyDescent="0.2">
      <c r="A170" s="12" t="s">
        <v>49</v>
      </c>
      <c r="B170" s="13"/>
      <c r="C170" s="4">
        <v>49541.45</v>
      </c>
      <c r="D170" s="4"/>
      <c r="E170" s="49">
        <f t="shared" si="32"/>
        <v>1821.4898210037975</v>
      </c>
      <c r="F170" s="49">
        <f t="shared" si="33"/>
        <v>1821.5</v>
      </c>
      <c r="G170" s="49">
        <f t="shared" si="31"/>
        <v>-1.8581100004666951E-2</v>
      </c>
      <c r="I170" s="49">
        <f t="shared" si="36"/>
        <v>-1.8581100004666951E-2</v>
      </c>
      <c r="O170" s="49">
        <f t="shared" ca="1" si="35"/>
        <v>-2.2539870098781832E-3</v>
      </c>
      <c r="Q170" s="65">
        <f t="shared" si="34"/>
        <v>34522.949999999997</v>
      </c>
      <c r="AD170" s="49" t="s">
        <v>40</v>
      </c>
      <c r="AJ170" s="49" t="s">
        <v>42</v>
      </c>
    </row>
    <row r="171" spans="1:36" s="49" customFormat="1" ht="12.95" customHeight="1" x14ac:dyDescent="0.2">
      <c r="A171" s="12" t="s">
        <v>49</v>
      </c>
      <c r="B171" s="13"/>
      <c r="C171" s="4">
        <v>49541.453999999998</v>
      </c>
      <c r="D171" s="4"/>
      <c r="E171" s="49">
        <f t="shared" si="32"/>
        <v>1821.4920122618396</v>
      </c>
      <c r="F171" s="49">
        <f t="shared" si="33"/>
        <v>1821.5</v>
      </c>
      <c r="G171" s="49">
        <f t="shared" si="31"/>
        <v>-1.4581100003852043E-2</v>
      </c>
      <c r="I171" s="49">
        <f t="shared" si="36"/>
        <v>-1.4581100003852043E-2</v>
      </c>
      <c r="O171" s="49">
        <f t="shared" ca="1" si="35"/>
        <v>-2.2539870098781832E-3</v>
      </c>
      <c r="Q171" s="65">
        <f t="shared" si="34"/>
        <v>34522.953999999998</v>
      </c>
      <c r="AD171" s="49" t="s">
        <v>40</v>
      </c>
      <c r="AJ171" s="49" t="s">
        <v>42</v>
      </c>
    </row>
    <row r="172" spans="1:36" s="49" customFormat="1" ht="12.95" customHeight="1" x14ac:dyDescent="0.2">
      <c r="A172" s="12" t="s">
        <v>52</v>
      </c>
      <c r="B172" s="13"/>
      <c r="C172" s="4">
        <v>49865.474600000001</v>
      </c>
      <c r="D172" s="4">
        <v>1.1999999999999999E-3</v>
      </c>
      <c r="E172" s="49">
        <f t="shared" si="32"/>
        <v>1998.9951986249416</v>
      </c>
      <c r="F172" s="49">
        <f t="shared" si="33"/>
        <v>1999</v>
      </c>
      <c r="G172" s="49">
        <f t="shared" si="31"/>
        <v>-8.7646000029053539E-3</v>
      </c>
      <c r="J172" s="49">
        <f t="shared" ref="J172" si="37">G172</f>
        <v>-8.7646000029053539E-3</v>
      </c>
      <c r="O172" s="49">
        <f t="shared" ca="1" si="35"/>
        <v>-2.052540217631859E-3</v>
      </c>
      <c r="Q172" s="65">
        <f t="shared" si="34"/>
        <v>34846.974600000001</v>
      </c>
      <c r="AD172" s="49" t="s">
        <v>43</v>
      </c>
      <c r="AF172" s="49">
        <v>38</v>
      </c>
      <c r="AH172" s="49" t="s">
        <v>35</v>
      </c>
      <c r="AJ172" s="49" t="s">
        <v>37</v>
      </c>
    </row>
    <row r="173" spans="1:36" s="49" customFormat="1" ht="12.95" customHeight="1" x14ac:dyDescent="0.2">
      <c r="A173" s="41" t="s">
        <v>511</v>
      </c>
      <c r="B173" s="40" t="s">
        <v>55</v>
      </c>
      <c r="C173" s="41">
        <v>49897.405400000003</v>
      </c>
      <c r="D173" s="41" t="s">
        <v>71</v>
      </c>
      <c r="E173" s="49">
        <f t="shared" si="32"/>
        <v>2016.4873541950603</v>
      </c>
      <c r="F173" s="49">
        <f t="shared" si="33"/>
        <v>2016.5</v>
      </c>
      <c r="G173" s="49">
        <f t="shared" si="31"/>
        <v>-2.308410000114236E-2</v>
      </c>
      <c r="I173" s="49">
        <f>G173</f>
        <v>-2.308410000114236E-2</v>
      </c>
      <c r="O173" s="49">
        <f t="shared" ca="1" si="35"/>
        <v>-2.0326792662836296E-3</v>
      </c>
      <c r="Q173" s="65">
        <f t="shared" si="34"/>
        <v>34878.905400000003</v>
      </c>
    </row>
    <row r="174" spans="1:36" s="49" customFormat="1" ht="12.95" customHeight="1" x14ac:dyDescent="0.2">
      <c r="A174" s="41" t="s">
        <v>511</v>
      </c>
      <c r="B174" s="40" t="s">
        <v>55</v>
      </c>
      <c r="C174" s="41">
        <v>49897.415200000003</v>
      </c>
      <c r="D174" s="41" t="s">
        <v>71</v>
      </c>
      <c r="E174" s="49">
        <f t="shared" si="32"/>
        <v>2016.4927227772625</v>
      </c>
      <c r="F174" s="49">
        <f t="shared" si="33"/>
        <v>2016.5</v>
      </c>
      <c r="G174" s="49">
        <f t="shared" si="31"/>
        <v>-1.3284100001328625E-2</v>
      </c>
      <c r="I174" s="49">
        <f>G174</f>
        <v>-1.3284100001328625E-2</v>
      </c>
      <c r="O174" s="49">
        <f t="shared" ca="1" si="35"/>
        <v>-2.0326792662836296E-3</v>
      </c>
      <c r="Q174" s="65">
        <f t="shared" si="34"/>
        <v>34878.915200000003</v>
      </c>
    </row>
    <row r="175" spans="1:36" s="49" customFormat="1" ht="12.95" customHeight="1" x14ac:dyDescent="0.2">
      <c r="A175" s="41" t="s">
        <v>511</v>
      </c>
      <c r="B175" s="40" t="s">
        <v>55</v>
      </c>
      <c r="C175" s="41">
        <v>49928.3986</v>
      </c>
      <c r="D175" s="41" t="s">
        <v>71</v>
      </c>
      <c r="E175" s="49">
        <f t="shared" si="32"/>
        <v>2033.465878880183</v>
      </c>
      <c r="F175" s="49">
        <f t="shared" si="33"/>
        <v>2033.5</v>
      </c>
      <c r="G175" s="49">
        <f t="shared" si="31"/>
        <v>-6.2285899999551475E-2</v>
      </c>
      <c r="I175" s="49">
        <f>G175</f>
        <v>-6.2285899999551475E-2</v>
      </c>
      <c r="O175" s="49">
        <f t="shared" ca="1" si="35"/>
        <v>-2.0133857706882072E-3</v>
      </c>
      <c r="Q175" s="65">
        <f t="shared" si="34"/>
        <v>34909.8986</v>
      </c>
    </row>
    <row r="176" spans="1:36" s="49" customFormat="1" ht="12.95" customHeight="1" x14ac:dyDescent="0.2">
      <c r="A176" s="41" t="s">
        <v>511</v>
      </c>
      <c r="B176" s="40" t="s">
        <v>55</v>
      </c>
      <c r="C176" s="41">
        <v>49928.401400000002</v>
      </c>
      <c r="D176" s="41" t="s">
        <v>71</v>
      </c>
      <c r="E176" s="49">
        <f t="shared" si="32"/>
        <v>2033.4674127608134</v>
      </c>
      <c r="F176" s="49">
        <f t="shared" si="33"/>
        <v>2033.5</v>
      </c>
      <c r="G176" s="49">
        <f t="shared" si="31"/>
        <v>-5.9485899997525848E-2</v>
      </c>
      <c r="I176" s="49">
        <f>G176</f>
        <v>-5.9485899997525848E-2</v>
      </c>
      <c r="O176" s="49">
        <f t="shared" ca="1" si="35"/>
        <v>-2.0133857706882072E-3</v>
      </c>
      <c r="Q176" s="65">
        <f t="shared" si="34"/>
        <v>34909.901400000002</v>
      </c>
    </row>
    <row r="177" spans="1:17" s="49" customFormat="1" ht="12.95" customHeight="1" x14ac:dyDescent="0.2">
      <c r="A177" s="41" t="s">
        <v>511</v>
      </c>
      <c r="B177" s="40" t="s">
        <v>55</v>
      </c>
      <c r="C177" s="41">
        <v>50284.414400000001</v>
      </c>
      <c r="D177" s="41" t="s">
        <v>71</v>
      </c>
      <c r="E177" s="49">
        <f t="shared" si="32"/>
        <v>2228.496500067874</v>
      </c>
      <c r="F177" s="49">
        <f t="shared" si="33"/>
        <v>2228.5</v>
      </c>
      <c r="G177" s="49">
        <f t="shared" si="31"/>
        <v>-6.3889000011840835E-3</v>
      </c>
      <c r="I177" s="49">
        <f>G177</f>
        <v>-6.3889000011840835E-3</v>
      </c>
      <c r="O177" s="49">
        <f t="shared" ca="1" si="35"/>
        <v>-1.792078027093654E-3</v>
      </c>
      <c r="Q177" s="65">
        <f t="shared" si="34"/>
        <v>35265.914400000001</v>
      </c>
    </row>
    <row r="178" spans="1:17" s="49" customFormat="1" ht="12.95" customHeight="1" x14ac:dyDescent="0.2">
      <c r="A178" s="41" t="s">
        <v>511</v>
      </c>
      <c r="B178" s="40" t="s">
        <v>55</v>
      </c>
      <c r="C178" s="41">
        <v>50315.435700000002</v>
      </c>
      <c r="D178" s="41" t="s">
        <v>71</v>
      </c>
      <c r="E178" s="49">
        <f t="shared" si="32"/>
        <v>2245.4904183407421</v>
      </c>
      <c r="F178" s="49">
        <f t="shared" si="33"/>
        <v>2245.5</v>
      </c>
      <c r="G178" s="49">
        <f t="shared" si="31"/>
        <v>-1.7490700003691018E-2</v>
      </c>
      <c r="I178" s="49">
        <f>G178</f>
        <v>-1.7490700003691018E-2</v>
      </c>
      <c r="O178" s="49">
        <f t="shared" ca="1" si="35"/>
        <v>-1.7727845314982316E-3</v>
      </c>
      <c r="Q178" s="65">
        <f t="shared" si="34"/>
        <v>35296.935700000002</v>
      </c>
    </row>
    <row r="179" spans="1:17" s="49" customFormat="1" ht="12.95" customHeight="1" x14ac:dyDescent="0.2">
      <c r="A179" s="41" t="s">
        <v>534</v>
      </c>
      <c r="B179" s="40" t="s">
        <v>55</v>
      </c>
      <c r="C179" s="41">
        <v>51036.489000000001</v>
      </c>
      <c r="D179" s="41" t="s">
        <v>71</v>
      </c>
      <c r="E179" s="49">
        <f t="shared" si="32"/>
        <v>2640.4938788850045</v>
      </c>
      <c r="F179" s="49">
        <f t="shared" si="33"/>
        <v>2640.5</v>
      </c>
      <c r="G179" s="49">
        <f t="shared" si="31"/>
        <v>-1.1173699997016229E-2</v>
      </c>
      <c r="I179" s="49">
        <f>G179</f>
        <v>-1.1173699997016229E-2</v>
      </c>
      <c r="O179" s="49">
        <f t="shared" ca="1" si="35"/>
        <v>-1.3244944867810598E-3</v>
      </c>
      <c r="Q179" s="65">
        <f t="shared" si="34"/>
        <v>36017.989000000001</v>
      </c>
    </row>
    <row r="180" spans="1:17" s="49" customFormat="1" ht="12.95" customHeight="1" x14ac:dyDescent="0.2">
      <c r="A180" s="41" t="s">
        <v>511</v>
      </c>
      <c r="B180" s="40" t="s">
        <v>55</v>
      </c>
      <c r="C180" s="41">
        <v>51079.3819</v>
      </c>
      <c r="D180" s="41" t="s">
        <v>71</v>
      </c>
      <c r="E180" s="49">
        <f t="shared" si="32"/>
        <v>2663.9912319000709</v>
      </c>
      <c r="F180" s="49">
        <f t="shared" si="33"/>
        <v>2664</v>
      </c>
      <c r="G180" s="49">
        <f t="shared" si="31"/>
        <v>-1.6005600002245046E-2</v>
      </c>
      <c r="I180" s="49">
        <f>G180</f>
        <v>-1.6005600002245046E-2</v>
      </c>
      <c r="O180" s="49">
        <f t="shared" ca="1" si="35"/>
        <v>-1.2978240663991517E-3</v>
      </c>
      <c r="Q180" s="65">
        <f t="shared" si="34"/>
        <v>36060.8819</v>
      </c>
    </row>
    <row r="181" spans="1:17" s="49" customFormat="1" ht="12.95" customHeight="1" x14ac:dyDescent="0.2">
      <c r="A181" s="41" t="s">
        <v>511</v>
      </c>
      <c r="B181" s="40" t="s">
        <v>55</v>
      </c>
      <c r="C181" s="41">
        <v>51080.294300000001</v>
      </c>
      <c r="D181" s="41" t="s">
        <v>71</v>
      </c>
      <c r="E181" s="49">
        <f t="shared" ref="E181:E212" si="38">(C181-C$7)/C$8</f>
        <v>2664.4910578594013</v>
      </c>
      <c r="F181" s="49">
        <f t="shared" ref="F181:F213" si="39">+ROUND(2*E181,0)/2</f>
        <v>2664.5</v>
      </c>
      <c r="G181" s="49">
        <f t="shared" si="31"/>
        <v>-1.6323299998475704E-2</v>
      </c>
      <c r="I181" s="49">
        <f>G181</f>
        <v>-1.6323299998475704E-2</v>
      </c>
      <c r="O181" s="49">
        <f t="shared" ca="1" si="35"/>
        <v>-1.2972566106463452E-3</v>
      </c>
      <c r="Q181" s="65">
        <f t="shared" ref="Q181:Q212" si="40">C181-15018.5</f>
        <v>36061.794300000001</v>
      </c>
    </row>
    <row r="182" spans="1:17" s="49" customFormat="1" ht="12.95" customHeight="1" x14ac:dyDescent="0.2">
      <c r="A182" s="12" t="s">
        <v>33</v>
      </c>
      <c r="B182" s="13"/>
      <c r="C182" s="4">
        <v>51245.506000000001</v>
      </c>
      <c r="D182" s="4">
        <v>7.0000000000000001E-3</v>
      </c>
      <c r="E182" s="49">
        <f t="shared" si="38"/>
        <v>2754.99642441469</v>
      </c>
      <c r="F182" s="49">
        <f t="shared" si="39"/>
        <v>2755</v>
      </c>
      <c r="G182" s="49">
        <f t="shared" si="31"/>
        <v>-6.5269999977317639E-3</v>
      </c>
      <c r="J182" s="49">
        <f>+G182</f>
        <v>-6.5269999977317639E-3</v>
      </c>
      <c r="O182" s="49">
        <f t="shared" ca="1" si="35"/>
        <v>-1.1945471193883605E-3</v>
      </c>
      <c r="Q182" s="65">
        <f t="shared" si="40"/>
        <v>36227.006000000001</v>
      </c>
    </row>
    <row r="183" spans="1:17" s="49" customFormat="1" ht="12.95" customHeight="1" x14ac:dyDescent="0.2">
      <c r="A183" s="12" t="s">
        <v>34</v>
      </c>
      <c r="B183" s="13" t="s">
        <v>54</v>
      </c>
      <c r="C183" s="4">
        <v>51295.71</v>
      </c>
      <c r="D183" s="4"/>
      <c r="E183" s="49">
        <f t="shared" si="38"/>
        <v>2782.4989040970704</v>
      </c>
      <c r="F183" s="49">
        <f t="shared" si="39"/>
        <v>2782.5</v>
      </c>
      <c r="G183" s="49">
        <f t="shared" si="31"/>
        <v>-2.0005000042147003E-3</v>
      </c>
      <c r="K183" s="49">
        <f>+G183</f>
        <v>-2.0005000042147003E-3</v>
      </c>
      <c r="O183" s="49">
        <f t="shared" ca="1" si="35"/>
        <v>-1.1633370529840004E-3</v>
      </c>
      <c r="Q183" s="65">
        <f t="shared" si="40"/>
        <v>36277.21</v>
      </c>
    </row>
    <row r="184" spans="1:17" s="49" customFormat="1" ht="12.95" customHeight="1" x14ac:dyDescent="0.2">
      <c r="A184" s="12" t="s">
        <v>34</v>
      </c>
      <c r="B184" s="13" t="s">
        <v>55</v>
      </c>
      <c r="C184" s="4">
        <v>51305.716999999997</v>
      </c>
      <c r="D184" s="4"/>
      <c r="E184" s="49">
        <f t="shared" si="38"/>
        <v>2787.9808839030925</v>
      </c>
      <c r="F184" s="49">
        <f t="shared" si="39"/>
        <v>2788</v>
      </c>
      <c r="G184" s="49">
        <f t="shared" si="31"/>
        <v>-3.4895200005848892E-2</v>
      </c>
      <c r="K184" s="49">
        <f>+G184</f>
        <v>-3.4895200005848892E-2</v>
      </c>
      <c r="O184" s="49">
        <f t="shared" ca="1" si="35"/>
        <v>-1.1570950397031283E-3</v>
      </c>
      <c r="Q184" s="65">
        <f t="shared" si="40"/>
        <v>36287.216999999997</v>
      </c>
    </row>
    <row r="185" spans="1:17" s="49" customFormat="1" ht="12.95" customHeight="1" x14ac:dyDescent="0.2">
      <c r="A185" s="41" t="s">
        <v>511</v>
      </c>
      <c r="B185" s="40" t="s">
        <v>55</v>
      </c>
      <c r="C185" s="41">
        <v>51610.582000000002</v>
      </c>
      <c r="D185" s="41" t="s">
        <v>71</v>
      </c>
      <c r="E185" s="49">
        <f t="shared" si="38"/>
        <v>2954.9903546299147</v>
      </c>
      <c r="F185" s="49">
        <f t="shared" si="39"/>
        <v>2955</v>
      </c>
      <c r="G185" s="49">
        <f t="shared" si="31"/>
        <v>-1.7607000001589768E-2</v>
      </c>
      <c r="I185" s="49">
        <f>G185</f>
        <v>-1.7607000001589768E-2</v>
      </c>
      <c r="O185" s="49">
        <f t="shared" ca="1" si="35"/>
        <v>-9.6756481826574181E-4</v>
      </c>
      <c r="Q185" s="65">
        <f t="shared" si="40"/>
        <v>36592.082000000002</v>
      </c>
    </row>
    <row r="186" spans="1:17" s="49" customFormat="1" ht="12.95" customHeight="1" x14ac:dyDescent="0.2">
      <c r="A186" s="4" t="s">
        <v>69</v>
      </c>
      <c r="B186" s="13" t="s">
        <v>55</v>
      </c>
      <c r="C186" s="4">
        <v>51663.531499999997</v>
      </c>
      <c r="D186" s="4" t="s">
        <v>70</v>
      </c>
      <c r="E186" s="49">
        <f t="shared" si="38"/>
        <v>2983.9968590507206</v>
      </c>
      <c r="F186" s="49">
        <f t="shared" si="39"/>
        <v>2984</v>
      </c>
      <c r="G186" s="49">
        <f t="shared" si="31"/>
        <v>-5.7336000027135015E-3</v>
      </c>
      <c r="K186" s="49">
        <f>+G186</f>
        <v>-5.7336000027135015E-3</v>
      </c>
      <c r="O186" s="49">
        <f t="shared" ca="1" si="35"/>
        <v>-9.3465238460296212E-4</v>
      </c>
      <c r="Q186" s="65">
        <f t="shared" si="40"/>
        <v>36645.031499999997</v>
      </c>
    </row>
    <row r="187" spans="1:17" s="49" customFormat="1" ht="12.95" customHeight="1" x14ac:dyDescent="0.2">
      <c r="A187" s="4" t="s">
        <v>56</v>
      </c>
      <c r="B187" s="13" t="s">
        <v>54</v>
      </c>
      <c r="C187" s="4">
        <v>51811.421999999999</v>
      </c>
      <c r="D187" s="4">
        <v>8.0000000000000002E-3</v>
      </c>
      <c r="E187" s="49">
        <f t="shared" si="38"/>
        <v>3065.0134209076896</v>
      </c>
      <c r="F187" s="49">
        <f t="shared" si="39"/>
        <v>3065</v>
      </c>
      <c r="G187" s="49">
        <f t="shared" si="31"/>
        <v>2.4498999999195803E-2</v>
      </c>
      <c r="J187" s="49">
        <f>+G187</f>
        <v>2.4498999999195803E-2</v>
      </c>
      <c r="O187" s="49">
        <f t="shared" ca="1" si="35"/>
        <v>-8.4272455264830124E-4</v>
      </c>
      <c r="Q187" s="65">
        <f t="shared" si="40"/>
        <v>36792.921999999999</v>
      </c>
    </row>
    <row r="188" spans="1:17" s="49" customFormat="1" ht="12.95" customHeight="1" x14ac:dyDescent="0.2">
      <c r="A188" s="4" t="s">
        <v>56</v>
      </c>
      <c r="B188" s="13" t="s">
        <v>54</v>
      </c>
      <c r="C188" s="4">
        <v>52040.4882</v>
      </c>
      <c r="D188" s="4">
        <v>1.9E-3</v>
      </c>
      <c r="E188" s="49">
        <f t="shared" si="38"/>
        <v>3190.4992091201902</v>
      </c>
      <c r="F188" s="49">
        <f t="shared" si="39"/>
        <v>3190.5</v>
      </c>
      <c r="G188" s="49">
        <f t="shared" si="31"/>
        <v>-1.4436999990721233E-3</v>
      </c>
      <c r="J188" s="49">
        <f>+G188</f>
        <v>-1.4436999990721233E-3</v>
      </c>
      <c r="O188" s="49">
        <f t="shared" ref="O188:O212" ca="1" si="41">+C$11+C$12*F188</f>
        <v>-7.0029315869385824E-4</v>
      </c>
      <c r="Q188" s="65">
        <f t="shared" si="40"/>
        <v>37021.9882</v>
      </c>
    </row>
    <row r="189" spans="1:17" s="49" customFormat="1" ht="12.95" customHeight="1" x14ac:dyDescent="0.2">
      <c r="A189" s="4" t="s">
        <v>56</v>
      </c>
      <c r="B189" s="13" t="s">
        <v>54</v>
      </c>
      <c r="C189" s="4">
        <v>52188.37</v>
      </c>
      <c r="D189" s="4">
        <v>1.1000000000000001E-3</v>
      </c>
      <c r="E189" s="49">
        <f t="shared" si="38"/>
        <v>3271.5110049909194</v>
      </c>
      <c r="F189" s="49">
        <f t="shared" si="39"/>
        <v>3271.5</v>
      </c>
      <c r="G189" s="49">
        <f t="shared" si="31"/>
        <v>2.0088900004338939E-2</v>
      </c>
      <c r="J189" s="49">
        <f>+G189</f>
        <v>2.0088900004338939E-2</v>
      </c>
      <c r="O189" s="49">
        <f t="shared" ca="1" si="41"/>
        <v>-6.083653267391978E-4</v>
      </c>
      <c r="Q189" s="65">
        <f t="shared" si="40"/>
        <v>37169.870000000003</v>
      </c>
    </row>
    <row r="190" spans="1:17" s="49" customFormat="1" ht="12.95" customHeight="1" x14ac:dyDescent="0.2">
      <c r="A190" s="4" t="s">
        <v>69</v>
      </c>
      <c r="B190" s="13" t="s">
        <v>55</v>
      </c>
      <c r="C190" s="4">
        <v>52877.448609999999</v>
      </c>
      <c r="D190" s="4" t="s">
        <v>71</v>
      </c>
      <c r="E190" s="49">
        <f t="shared" si="38"/>
        <v>3648.9982663861992</v>
      </c>
      <c r="F190" s="49">
        <f t="shared" si="39"/>
        <v>3649</v>
      </c>
      <c r="K190" s="3">
        <v>-3.1646000061300583E-3</v>
      </c>
      <c r="O190" s="49">
        <f t="shared" ca="1" si="41"/>
        <v>-1.7993623337025488E-4</v>
      </c>
      <c r="Q190" s="65">
        <f t="shared" si="40"/>
        <v>37858.948609999999</v>
      </c>
    </row>
    <row r="191" spans="1:17" s="49" customFormat="1" ht="12.95" customHeight="1" x14ac:dyDescent="0.2">
      <c r="A191" s="14" t="s">
        <v>57</v>
      </c>
      <c r="B191" s="13" t="s">
        <v>54</v>
      </c>
      <c r="C191" s="4">
        <v>53515.431299999997</v>
      </c>
      <c r="D191" s="4">
        <v>1.6000000000000001E-3</v>
      </c>
      <c r="E191" s="49">
        <f t="shared" si="38"/>
        <v>3998.4944413809412</v>
      </c>
      <c r="F191" s="49">
        <f t="shared" si="39"/>
        <v>3998.5</v>
      </c>
      <c r="G191" s="49">
        <f t="shared" ref="G191:G212" si="42">C191-(C$7+F191*C$8)</f>
        <v>-1.0146900007384829E-2</v>
      </c>
      <c r="J191" s="49">
        <f t="shared" ref="J191:J196" si="43">+G191</f>
        <v>-1.0146900007384829E-2</v>
      </c>
      <c r="O191" s="49">
        <f t="shared" ca="1" si="41"/>
        <v>2.1671533784152139E-4</v>
      </c>
      <c r="Q191" s="65">
        <f t="shared" si="40"/>
        <v>38496.931299999997</v>
      </c>
    </row>
    <row r="192" spans="1:17" s="49" customFormat="1" ht="12.95" customHeight="1" x14ac:dyDescent="0.2">
      <c r="A192" s="15" t="s">
        <v>59</v>
      </c>
      <c r="B192" s="13" t="s">
        <v>54</v>
      </c>
      <c r="C192" s="4">
        <v>53631.362200000003</v>
      </c>
      <c r="D192" s="4">
        <v>1.1000000000000001E-3</v>
      </c>
      <c r="E192" s="49">
        <f t="shared" si="38"/>
        <v>4062.0030706098946</v>
      </c>
      <c r="F192" s="49">
        <f t="shared" si="39"/>
        <v>4062</v>
      </c>
      <c r="G192" s="49">
        <f t="shared" si="42"/>
        <v>5.605199999990873E-3</v>
      </c>
      <c r="J192" s="49">
        <f t="shared" si="43"/>
        <v>5.605199999990873E-3</v>
      </c>
      <c r="O192" s="49">
        <f t="shared" ca="1" si="41"/>
        <v>2.8878221844795288E-4</v>
      </c>
      <c r="Q192" s="65">
        <f t="shared" si="40"/>
        <v>38612.862200000003</v>
      </c>
    </row>
    <row r="193" spans="1:17" s="49" customFormat="1" ht="12.95" customHeight="1" x14ac:dyDescent="0.2">
      <c r="A193" s="15" t="s">
        <v>59</v>
      </c>
      <c r="B193" s="13" t="s">
        <v>54</v>
      </c>
      <c r="C193" s="4">
        <v>53860.4467</v>
      </c>
      <c r="D193" s="4">
        <v>1.1999999999999999E-3</v>
      </c>
      <c r="E193" s="49">
        <f t="shared" si="38"/>
        <v>4187.4988838279342</v>
      </c>
      <c r="F193" s="49">
        <f t="shared" si="39"/>
        <v>4187.5</v>
      </c>
      <c r="G193" s="49">
        <f t="shared" si="42"/>
        <v>-2.0375000021886081E-3</v>
      </c>
      <c r="J193" s="49">
        <f t="shared" si="43"/>
        <v>-2.0375000021886081E-3</v>
      </c>
      <c r="O193" s="49">
        <f t="shared" ca="1" si="41"/>
        <v>4.3121361240239589E-4</v>
      </c>
      <c r="Q193" s="65">
        <f t="shared" si="40"/>
        <v>38841.9467</v>
      </c>
    </row>
    <row r="194" spans="1:17" s="49" customFormat="1" ht="12.95" customHeight="1" x14ac:dyDescent="0.2">
      <c r="A194" s="15" t="s">
        <v>59</v>
      </c>
      <c r="B194" s="13" t="s">
        <v>54</v>
      </c>
      <c r="C194" s="4">
        <v>53860.462099999997</v>
      </c>
      <c r="D194" s="4">
        <v>1.5E-3</v>
      </c>
      <c r="E194" s="49">
        <f t="shared" si="38"/>
        <v>4187.5073201713931</v>
      </c>
      <c r="F194" s="49">
        <f t="shared" si="39"/>
        <v>4187.5</v>
      </c>
      <c r="G194" s="49">
        <f t="shared" si="42"/>
        <v>1.3362499994400423E-2</v>
      </c>
      <c r="J194" s="49">
        <f t="shared" si="43"/>
        <v>1.3362499994400423E-2</v>
      </c>
      <c r="O194" s="49">
        <f t="shared" ca="1" si="41"/>
        <v>4.3121361240239589E-4</v>
      </c>
      <c r="Q194" s="65">
        <f t="shared" si="40"/>
        <v>38841.962099999997</v>
      </c>
    </row>
    <row r="195" spans="1:17" s="49" customFormat="1" ht="12.95" customHeight="1" x14ac:dyDescent="0.2">
      <c r="A195" s="4" t="s">
        <v>67</v>
      </c>
      <c r="B195" s="13" t="s">
        <v>54</v>
      </c>
      <c r="C195" s="4">
        <v>54205.452799999999</v>
      </c>
      <c r="D195" s="4">
        <v>1.4E-3</v>
      </c>
      <c r="E195" s="49">
        <f t="shared" si="38"/>
        <v>4376.4982315999778</v>
      </c>
      <c r="F195" s="49">
        <f t="shared" si="39"/>
        <v>4376.5</v>
      </c>
      <c r="G195" s="49">
        <f t="shared" si="42"/>
        <v>-3.2281000021612272E-3</v>
      </c>
      <c r="J195" s="49">
        <f t="shared" si="43"/>
        <v>-3.2281000021612272E-3</v>
      </c>
      <c r="O195" s="49">
        <f t="shared" ca="1" si="41"/>
        <v>6.4571188696327039E-4</v>
      </c>
      <c r="Q195" s="65">
        <f t="shared" si="40"/>
        <v>39186.952799999999</v>
      </c>
    </row>
    <row r="196" spans="1:17" s="49" customFormat="1" ht="12.95" customHeight="1" x14ac:dyDescent="0.2">
      <c r="A196" s="4" t="s">
        <v>68</v>
      </c>
      <c r="B196" s="13" t="s">
        <v>55</v>
      </c>
      <c r="C196" s="4">
        <v>54591.534200000002</v>
      </c>
      <c r="D196" s="4">
        <v>4.1999999999999997E-3</v>
      </c>
      <c r="E196" s="49">
        <f t="shared" si="38"/>
        <v>4587.9992247329046</v>
      </c>
      <c r="F196" s="49">
        <f t="shared" si="39"/>
        <v>4588</v>
      </c>
      <c r="G196" s="49">
        <f t="shared" si="42"/>
        <v>-1.4152000003377907E-3</v>
      </c>
      <c r="J196" s="49">
        <f t="shared" si="43"/>
        <v>-1.4152000003377907E-3</v>
      </c>
      <c r="O196" s="49">
        <f t="shared" ca="1" si="41"/>
        <v>8.8574567040043944E-4</v>
      </c>
      <c r="Q196" s="65">
        <f t="shared" si="40"/>
        <v>39573.034200000002</v>
      </c>
    </row>
    <row r="197" spans="1:17" s="49" customFormat="1" ht="12.95" customHeight="1" x14ac:dyDescent="0.2">
      <c r="A197" s="41" t="s">
        <v>614</v>
      </c>
      <c r="B197" s="40" t="s">
        <v>55</v>
      </c>
      <c r="C197" s="41">
        <v>55285.200900000003</v>
      </c>
      <c r="D197" s="41" t="s">
        <v>71</v>
      </c>
      <c r="E197" s="49">
        <f t="shared" si="38"/>
        <v>4967.9999084054152</v>
      </c>
      <c r="F197" s="49">
        <f t="shared" si="39"/>
        <v>4968</v>
      </c>
      <c r="G197" s="49">
        <f t="shared" si="42"/>
        <v>-1.6719999985070899E-4</v>
      </c>
      <c r="I197" s="49">
        <f>+G197</f>
        <v>-1.6719999985070899E-4</v>
      </c>
      <c r="O197" s="49">
        <f t="shared" ca="1" si="41"/>
        <v>1.3170120425334154E-3</v>
      </c>
      <c r="Q197" s="65">
        <f t="shared" si="40"/>
        <v>40266.700900000003</v>
      </c>
    </row>
    <row r="198" spans="1:17" s="49" customFormat="1" ht="12.95" customHeight="1" x14ac:dyDescent="0.2">
      <c r="A198" s="16" t="s">
        <v>74</v>
      </c>
      <c r="B198" s="17" t="s">
        <v>54</v>
      </c>
      <c r="C198" s="16">
        <v>55314.402999999998</v>
      </c>
      <c r="D198" s="16">
        <v>2.8E-3</v>
      </c>
      <c r="E198" s="49">
        <f t="shared" si="38"/>
        <v>4983.9972425208789</v>
      </c>
      <c r="F198" s="49">
        <f t="shared" si="39"/>
        <v>4984</v>
      </c>
      <c r="G198" s="49">
        <f t="shared" si="42"/>
        <v>-5.0336000058450736E-3</v>
      </c>
      <c r="J198" s="49">
        <f>+G198</f>
        <v>-5.0336000058450736E-3</v>
      </c>
      <c r="O198" s="49">
        <f t="shared" ca="1" si="41"/>
        <v>1.3351706266232248E-3</v>
      </c>
      <c r="Q198" s="65">
        <f t="shared" si="40"/>
        <v>40295.902999999998</v>
      </c>
    </row>
    <row r="199" spans="1:17" s="49" customFormat="1" ht="12.95" customHeight="1" x14ac:dyDescent="0.2">
      <c r="A199" s="16" t="s">
        <v>75</v>
      </c>
      <c r="B199" s="17" t="s">
        <v>54</v>
      </c>
      <c r="C199" s="16">
        <v>55669.450700000001</v>
      </c>
      <c r="D199" s="16">
        <v>8.9999999999999993E-3</v>
      </c>
      <c r="E199" s="49">
        <f t="shared" si="38"/>
        <v>5178.4975244810084</v>
      </c>
      <c r="F199" s="49">
        <f t="shared" si="39"/>
        <v>5178.5</v>
      </c>
      <c r="G199" s="49">
        <f t="shared" si="42"/>
        <v>-4.5189000011305325E-3</v>
      </c>
      <c r="J199" s="49">
        <f>+G199</f>
        <v>-4.5189000011305325E-3</v>
      </c>
      <c r="O199" s="49">
        <f t="shared" ca="1" si="41"/>
        <v>1.5559109144649714E-3</v>
      </c>
      <c r="Q199" s="65">
        <f t="shared" si="40"/>
        <v>40650.950700000001</v>
      </c>
    </row>
    <row r="200" spans="1:17" s="49" customFormat="1" ht="12.95" customHeight="1" x14ac:dyDescent="0.2">
      <c r="A200" s="15" t="s">
        <v>78</v>
      </c>
      <c r="B200" s="13" t="s">
        <v>55</v>
      </c>
      <c r="C200" s="4">
        <v>55701.39718</v>
      </c>
      <c r="D200" s="4">
        <v>2.9999999999999997E-4</v>
      </c>
      <c r="E200" s="49">
        <f t="shared" si="38"/>
        <v>5195.998269782649</v>
      </c>
      <c r="F200" s="49">
        <f t="shared" si="39"/>
        <v>5196</v>
      </c>
      <c r="G200" s="49">
        <f t="shared" si="42"/>
        <v>-3.1584000025759451E-3</v>
      </c>
      <c r="K200" s="49">
        <f>+G200</f>
        <v>-3.1584000025759451E-3</v>
      </c>
      <c r="O200" s="49">
        <f t="shared" ca="1" si="41"/>
        <v>1.5757718658132008E-3</v>
      </c>
      <c r="Q200" s="65">
        <f t="shared" si="40"/>
        <v>40682.89718</v>
      </c>
    </row>
    <row r="201" spans="1:17" s="49" customFormat="1" ht="12.95" customHeight="1" x14ac:dyDescent="0.2">
      <c r="A201" s="18" t="s">
        <v>77</v>
      </c>
      <c r="B201" s="13"/>
      <c r="C201" s="4">
        <v>55946.003900000003</v>
      </c>
      <c r="D201" s="4">
        <v>1E-4</v>
      </c>
      <c r="E201" s="49">
        <f t="shared" si="38"/>
        <v>5329.997380351012</v>
      </c>
      <c r="F201" s="49">
        <f t="shared" si="39"/>
        <v>5330</v>
      </c>
      <c r="G201" s="49">
        <f t="shared" si="42"/>
        <v>-4.7819999963394366E-3</v>
      </c>
      <c r="K201" s="49">
        <f>+G201</f>
        <v>-4.7819999963394366E-3</v>
      </c>
      <c r="O201" s="49">
        <f t="shared" ca="1" si="41"/>
        <v>1.727850007565355E-3</v>
      </c>
      <c r="Q201" s="65">
        <f t="shared" si="40"/>
        <v>40927.503900000003</v>
      </c>
    </row>
    <row r="202" spans="1:17" s="49" customFormat="1" ht="12.95" customHeight="1" x14ac:dyDescent="0.2">
      <c r="A202" s="4" t="s">
        <v>76</v>
      </c>
      <c r="B202" s="13" t="s">
        <v>54</v>
      </c>
      <c r="C202" s="4">
        <v>56041.845999999998</v>
      </c>
      <c r="D202" s="4">
        <v>2.0999999999999999E-3</v>
      </c>
      <c r="E202" s="49">
        <f t="shared" si="38"/>
        <v>5382.5010734425314</v>
      </c>
      <c r="F202" s="49">
        <f t="shared" si="39"/>
        <v>5382.5</v>
      </c>
      <c r="G202" s="49">
        <f t="shared" si="42"/>
        <v>1.9594999976106919E-3</v>
      </c>
      <c r="K202" s="49">
        <f>+G202</f>
        <v>1.9594999976106919E-3</v>
      </c>
      <c r="O202" s="49">
        <f t="shared" ca="1" si="41"/>
        <v>1.7874328616100423E-3</v>
      </c>
      <c r="Q202" s="65">
        <f t="shared" si="40"/>
        <v>41023.345999999998</v>
      </c>
    </row>
    <row r="203" spans="1:17" s="49" customFormat="1" ht="12.95" customHeight="1" x14ac:dyDescent="0.2">
      <c r="A203" s="41" t="s">
        <v>646</v>
      </c>
      <c r="B203" s="40" t="s">
        <v>55</v>
      </c>
      <c r="C203" s="41">
        <v>56437.051200000002</v>
      </c>
      <c r="D203" s="41" t="s">
        <v>71</v>
      </c>
      <c r="E203" s="49">
        <f t="shared" si="38"/>
        <v>5599.0002166058575</v>
      </c>
      <c r="F203" s="49">
        <f t="shared" si="39"/>
        <v>5599</v>
      </c>
      <c r="G203" s="49">
        <f t="shared" si="42"/>
        <v>3.9539999852422625E-4</v>
      </c>
      <c r="I203" s="49">
        <f>+G203</f>
        <v>3.9539999852422625E-4</v>
      </c>
      <c r="O203" s="49">
        <f t="shared" ca="1" si="41"/>
        <v>2.0331412025752773E-3</v>
      </c>
      <c r="Q203" s="65">
        <f t="shared" si="40"/>
        <v>41418.551200000002</v>
      </c>
    </row>
    <row r="204" spans="1:17" s="49" customFormat="1" ht="12.95" customHeight="1" x14ac:dyDescent="0.2">
      <c r="A204" s="15" t="s">
        <v>80</v>
      </c>
      <c r="B204" s="13" t="s">
        <v>55</v>
      </c>
      <c r="C204" s="4">
        <v>56440.700199999999</v>
      </c>
      <c r="D204" s="4">
        <v>8.9999999999999998E-4</v>
      </c>
      <c r="E204" s="49">
        <f t="shared" si="38"/>
        <v>5600.9991917544703</v>
      </c>
      <c r="F204" s="49">
        <f t="shared" si="39"/>
        <v>5601</v>
      </c>
      <c r="G204" s="49">
        <f t="shared" si="42"/>
        <v>-1.4754000003449619E-3</v>
      </c>
      <c r="K204" s="49">
        <f>+G204</f>
        <v>-1.4754000003449619E-3</v>
      </c>
      <c r="O204" s="49">
        <f t="shared" ca="1" si="41"/>
        <v>2.0354110255865034E-3</v>
      </c>
      <c r="Q204" s="65">
        <f t="shared" si="40"/>
        <v>41422.200199999999</v>
      </c>
    </row>
    <row r="205" spans="1:17" s="49" customFormat="1" ht="12.95" customHeight="1" x14ac:dyDescent="0.2">
      <c r="A205" s="4" t="s">
        <v>79</v>
      </c>
      <c r="B205" s="13" t="s">
        <v>55</v>
      </c>
      <c r="C205" s="4">
        <v>56485.429300000003</v>
      </c>
      <c r="D205" s="4">
        <v>4.1000000000000003E-3</v>
      </c>
      <c r="E205" s="49">
        <f t="shared" si="38"/>
        <v>5625.5024417736186</v>
      </c>
      <c r="F205" s="49">
        <f t="shared" si="39"/>
        <v>5625.5</v>
      </c>
      <c r="G205" s="49">
        <f t="shared" si="42"/>
        <v>4.4573000050149858E-3</v>
      </c>
      <c r="J205" s="49">
        <f>+G205</f>
        <v>4.4573000050149858E-3</v>
      </c>
      <c r="O205" s="49">
        <f t="shared" ca="1" si="41"/>
        <v>2.063216357474024E-3</v>
      </c>
      <c r="Q205" s="65">
        <f t="shared" si="40"/>
        <v>41466.929300000003</v>
      </c>
    </row>
    <row r="206" spans="1:17" s="49" customFormat="1" ht="12.95" customHeight="1" x14ac:dyDescent="0.2">
      <c r="A206" s="24" t="s">
        <v>81</v>
      </c>
      <c r="B206" s="25" t="s">
        <v>55</v>
      </c>
      <c r="C206" s="4">
        <v>56495.453000000001</v>
      </c>
      <c r="D206" s="26">
        <v>2.3999999999999998E-3</v>
      </c>
      <c r="E206" s="49">
        <f t="shared" si="38"/>
        <v>5630.9935700819651</v>
      </c>
      <c r="F206" s="49">
        <f t="shared" si="39"/>
        <v>5631</v>
      </c>
      <c r="G206" s="49">
        <f t="shared" si="42"/>
        <v>-1.1737400003767107E-2</v>
      </c>
      <c r="J206" s="49">
        <f>+G206</f>
        <v>-1.1737400003767107E-2</v>
      </c>
      <c r="O206" s="49">
        <f t="shared" ca="1" si="41"/>
        <v>2.0694583707548961E-3</v>
      </c>
      <c r="Q206" s="65">
        <f t="shared" si="40"/>
        <v>41476.953000000001</v>
      </c>
    </row>
    <row r="207" spans="1:17" s="49" customFormat="1" ht="12.95" customHeight="1" x14ac:dyDescent="0.2">
      <c r="A207" s="4" t="s">
        <v>79</v>
      </c>
      <c r="B207" s="13" t="s">
        <v>55</v>
      </c>
      <c r="C207" s="4">
        <v>56495.470200000003</v>
      </c>
      <c r="D207" s="4">
        <v>1.6999999999999999E-3</v>
      </c>
      <c r="E207" s="49">
        <f t="shared" si="38"/>
        <v>5631.0029924915461</v>
      </c>
      <c r="F207" s="49">
        <f t="shared" si="39"/>
        <v>5631</v>
      </c>
      <c r="G207" s="49">
        <f t="shared" si="42"/>
        <v>5.462599998281803E-3</v>
      </c>
      <c r="J207" s="49">
        <f>+G207</f>
        <v>5.462599998281803E-3</v>
      </c>
      <c r="O207" s="49">
        <f t="shared" ca="1" si="41"/>
        <v>2.0694583707548961E-3</v>
      </c>
      <c r="Q207" s="65">
        <f t="shared" si="40"/>
        <v>41476.970200000003</v>
      </c>
    </row>
    <row r="208" spans="1:17" s="49" customFormat="1" ht="12.95" customHeight="1" x14ac:dyDescent="0.2">
      <c r="A208" s="26" t="s">
        <v>82</v>
      </c>
      <c r="B208" s="25" t="s">
        <v>55</v>
      </c>
      <c r="C208" s="26">
        <v>56798.485699999997</v>
      </c>
      <c r="D208" s="26">
        <v>1.8E-3</v>
      </c>
      <c r="E208" s="49">
        <f t="shared" si="38"/>
        <v>5796.999280281294</v>
      </c>
      <c r="F208" s="49">
        <f t="shared" si="39"/>
        <v>5797</v>
      </c>
      <c r="G208" s="49">
        <f t="shared" si="42"/>
        <v>-1.3138000067556277E-3</v>
      </c>
      <c r="J208" s="49">
        <f>+G208</f>
        <v>-1.3138000067556277E-3</v>
      </c>
      <c r="O208" s="49">
        <f t="shared" ca="1" si="41"/>
        <v>2.2578536806866691E-3</v>
      </c>
      <c r="Q208" s="65">
        <f t="shared" si="40"/>
        <v>41779.985699999997</v>
      </c>
    </row>
    <row r="209" spans="1:17" s="49" customFormat="1" ht="12.95" customHeight="1" x14ac:dyDescent="0.2">
      <c r="A209" s="69" t="s">
        <v>1</v>
      </c>
      <c r="B209" s="70" t="s">
        <v>55</v>
      </c>
      <c r="C209" s="71">
        <v>57132.547599999998</v>
      </c>
      <c r="D209" s="71">
        <v>9.2999999999999992E-3</v>
      </c>
      <c r="E209" s="12">
        <f t="shared" si="38"/>
        <v>5980.0032364881254</v>
      </c>
      <c r="F209" s="49">
        <f t="shared" si="39"/>
        <v>5980</v>
      </c>
      <c r="G209" s="49">
        <f t="shared" si="42"/>
        <v>5.9079999991809018E-3</v>
      </c>
      <c r="K209" s="49">
        <f>+G209</f>
        <v>5.9079999991809018E-3</v>
      </c>
      <c r="O209" s="49">
        <f t="shared" ca="1" si="41"/>
        <v>2.4655424862138654E-3</v>
      </c>
      <c r="Q209" s="65">
        <f t="shared" si="40"/>
        <v>42114.047599999998</v>
      </c>
    </row>
    <row r="210" spans="1:17" s="49" customFormat="1" ht="12.95" customHeight="1" x14ac:dyDescent="0.2">
      <c r="A210" s="4" t="s">
        <v>92</v>
      </c>
      <c r="B210" s="13"/>
      <c r="C210" s="4">
        <v>57154.4493</v>
      </c>
      <c r="D210" s="4">
        <v>2.8E-3</v>
      </c>
      <c r="E210" s="12">
        <f t="shared" si="38"/>
        <v>5992.001305551541</v>
      </c>
      <c r="F210" s="49">
        <f t="shared" si="39"/>
        <v>5992</v>
      </c>
      <c r="G210" s="49">
        <f t="shared" si="42"/>
        <v>2.3832000006223097E-3</v>
      </c>
      <c r="J210" s="49">
        <f>+G210</f>
        <v>2.3832000006223097E-3</v>
      </c>
      <c r="O210" s="49">
        <f t="shared" ca="1" si="41"/>
        <v>2.4791614242812227E-3</v>
      </c>
      <c r="Q210" s="65">
        <f t="shared" si="40"/>
        <v>42135.9493</v>
      </c>
    </row>
    <row r="211" spans="1:17" s="49" customFormat="1" ht="12.95" customHeight="1" x14ac:dyDescent="0.2">
      <c r="A211" s="4" t="s">
        <v>92</v>
      </c>
      <c r="B211" s="13"/>
      <c r="C211" s="4">
        <v>57206.493799999997</v>
      </c>
      <c r="D211" s="4">
        <v>2.0000000000000001E-4</v>
      </c>
      <c r="E211" s="12">
        <f t="shared" si="38"/>
        <v>6020.5120378403944</v>
      </c>
      <c r="F211" s="49">
        <f t="shared" si="39"/>
        <v>6020.5</v>
      </c>
      <c r="G211" s="49">
        <f t="shared" si="42"/>
        <v>2.1974299990688451E-2</v>
      </c>
      <c r="J211" s="49">
        <f>+G211</f>
        <v>2.1974299990688451E-2</v>
      </c>
      <c r="O211" s="49">
        <f t="shared" ca="1" si="41"/>
        <v>2.5115064021911954E-3</v>
      </c>
      <c r="Q211" s="65">
        <f t="shared" si="40"/>
        <v>42187.993799999997</v>
      </c>
    </row>
    <row r="212" spans="1:17" s="49" customFormat="1" ht="12.95" customHeight="1" x14ac:dyDescent="0.2">
      <c r="A212" s="69" t="s">
        <v>1</v>
      </c>
      <c r="B212" s="70" t="s">
        <v>55</v>
      </c>
      <c r="C212" s="71">
        <v>57499.453300000001</v>
      </c>
      <c r="D212" s="71">
        <v>1.23E-2</v>
      </c>
      <c r="E212" s="12">
        <f t="shared" si="38"/>
        <v>6180.9995029131132</v>
      </c>
      <c r="F212" s="49">
        <f t="shared" si="39"/>
        <v>6181</v>
      </c>
      <c r="G212" s="49">
        <f t="shared" si="42"/>
        <v>-9.0740000450750813E-4</v>
      </c>
      <c r="K212" s="49">
        <f>+G212</f>
        <v>-9.0740000450750813E-4</v>
      </c>
      <c r="O212" s="49">
        <f t="shared" ca="1" si="41"/>
        <v>2.6936596988420972E-3</v>
      </c>
      <c r="Q212" s="65">
        <f t="shared" si="40"/>
        <v>42480.953300000001</v>
      </c>
    </row>
    <row r="213" spans="1:17" s="49" customFormat="1" ht="12.95" customHeight="1" x14ac:dyDescent="0.2">
      <c r="A213" s="42" t="s">
        <v>0</v>
      </c>
      <c r="B213" s="74" t="s">
        <v>55</v>
      </c>
      <c r="C213" s="43">
        <v>57855.408600000002</v>
      </c>
      <c r="D213" s="43">
        <v>5.9999999999999995E-4</v>
      </c>
      <c r="E213" s="12">
        <f>(C213-C$7)/C$8</f>
        <v>6375.9969813229218</v>
      </c>
      <c r="F213" s="49">
        <f t="shared" si="39"/>
        <v>6376</v>
      </c>
      <c r="G213" s="49">
        <f>C213-(C$7+F213*C$8)</f>
        <v>-5.5103999984567054E-3</v>
      </c>
      <c r="K213" s="49">
        <f>+G213</f>
        <v>-5.5103999984567054E-3</v>
      </c>
      <c r="O213" s="49">
        <f ca="1">+C$11+C$12*F213</f>
        <v>2.9149674424366508E-3</v>
      </c>
      <c r="Q213" s="65">
        <f>C213-15018.5</f>
        <v>42836.908600000002</v>
      </c>
    </row>
    <row r="214" spans="1:17" s="49" customFormat="1" ht="12.95" customHeight="1" x14ac:dyDescent="0.2">
      <c r="A214" s="44" t="s">
        <v>681</v>
      </c>
      <c r="B214" s="45" t="s">
        <v>55</v>
      </c>
      <c r="C214" s="72">
        <v>59381.479500000001</v>
      </c>
      <c r="D214" s="48">
        <v>2.5000000000000001E-3</v>
      </c>
      <c r="E214" s="12">
        <f>(C214-C$7)/C$8</f>
        <v>7212.0007643108047</v>
      </c>
      <c r="F214" s="49">
        <f t="shared" ref="F214" si="44">+ROUND(2*E214,0)/2</f>
        <v>7212</v>
      </c>
      <c r="G214" s="49">
        <f>C214-(C$7+F214*C$8)</f>
        <v>1.3952000008430332E-3</v>
      </c>
      <c r="K214" s="49">
        <f>+G214</f>
        <v>1.3952000008430332E-3</v>
      </c>
      <c r="O214" s="49">
        <f ca="1">+C$11+C$12*F214</f>
        <v>3.8637534611291966E-3</v>
      </c>
      <c r="Q214" s="65">
        <f>C214-15018.5</f>
        <v>44362.979500000001</v>
      </c>
    </row>
    <row r="215" spans="1:17" s="49" customFormat="1" ht="12.95" customHeight="1" x14ac:dyDescent="0.2">
      <c r="A215" s="44" t="s">
        <v>682</v>
      </c>
      <c r="B215" s="45" t="s">
        <v>55</v>
      </c>
      <c r="C215" s="73">
        <v>59779.422700000003</v>
      </c>
      <c r="D215" s="48">
        <v>1E-4</v>
      </c>
      <c r="E215" s="12">
        <f>(C215-C$7)/C$8</f>
        <v>7429.9998236037281</v>
      </c>
      <c r="F215" s="49">
        <f t="shared" ref="F215" si="45">+ROUND(2*E215,0)/2</f>
        <v>7430</v>
      </c>
      <c r="G215" s="49">
        <f>C215-(C$7+F215*C$8)</f>
        <v>-3.2199999986914918E-4</v>
      </c>
      <c r="K215" s="49">
        <f>+G215</f>
        <v>-3.2199999986914918E-4</v>
      </c>
      <c r="O215" s="49">
        <f ca="1">+C$11+C$12*F215</f>
        <v>4.1111641693528499E-3</v>
      </c>
      <c r="Q215" s="65">
        <f>C215-15018.5</f>
        <v>44760.922700000003</v>
      </c>
    </row>
    <row r="216" spans="1:17" s="49" customFormat="1" ht="12.95" customHeight="1" x14ac:dyDescent="0.2">
      <c r="A216" s="46" t="s">
        <v>683</v>
      </c>
      <c r="B216" s="47" t="s">
        <v>55</v>
      </c>
      <c r="C216" s="48">
        <v>60134.474600000001</v>
      </c>
      <c r="D216" s="48">
        <v>2.9999999999999997E-4</v>
      </c>
      <c r="E216" s="12">
        <f>(C216-C$7)/C$8</f>
        <v>7624.5024063848005</v>
      </c>
      <c r="F216" s="49">
        <f t="shared" ref="F216" si="46">+ROUND(2*E216,0)/2</f>
        <v>7624.5</v>
      </c>
      <c r="G216" s="49">
        <f>C216-(C$7+F216*C$8)</f>
        <v>4.3927000006078742E-3</v>
      </c>
      <c r="K216" s="49">
        <f>+G216</f>
        <v>4.3927000006078742E-3</v>
      </c>
      <c r="O216" s="49">
        <f ca="1">+C$11+C$12*F216</f>
        <v>4.3319044571945974E-3</v>
      </c>
      <c r="Q216" s="65">
        <f>C216-15018.5</f>
        <v>45115.974600000001</v>
      </c>
    </row>
    <row r="217" spans="1:17" s="49" customFormat="1" ht="12.95" customHeight="1" x14ac:dyDescent="0.2">
      <c r="B217" s="67"/>
      <c r="C217" s="50"/>
      <c r="D217" s="50"/>
    </row>
    <row r="218" spans="1:17" s="49" customFormat="1" ht="12.95" customHeight="1" x14ac:dyDescent="0.2">
      <c r="B218" s="67"/>
      <c r="C218" s="50"/>
      <c r="D218" s="50"/>
    </row>
    <row r="219" spans="1:17" s="49" customFormat="1" ht="12.95" customHeight="1" x14ac:dyDescent="0.2">
      <c r="B219" s="67"/>
      <c r="C219" s="50"/>
      <c r="D219" s="50"/>
    </row>
    <row r="220" spans="1:17" s="49" customFormat="1" ht="12.95" customHeight="1" x14ac:dyDescent="0.2">
      <c r="B220" s="67"/>
      <c r="C220" s="50"/>
      <c r="D220" s="50"/>
    </row>
    <row r="221" spans="1:17" s="49" customFormat="1" ht="12.95" customHeight="1" x14ac:dyDescent="0.2">
      <c r="B221" s="67"/>
      <c r="C221" s="50"/>
      <c r="D221" s="50"/>
    </row>
    <row r="222" spans="1:17" s="49" customFormat="1" ht="12.95" customHeight="1" x14ac:dyDescent="0.2">
      <c r="B222" s="67"/>
      <c r="C222" s="50"/>
      <c r="D222" s="50"/>
    </row>
    <row r="223" spans="1:17" s="49" customFormat="1" ht="12.95" customHeight="1" x14ac:dyDescent="0.2">
      <c r="B223" s="67"/>
      <c r="C223" s="50"/>
      <c r="D223" s="50"/>
    </row>
    <row r="224" spans="1:17" s="49" customFormat="1" ht="12.95" customHeight="1" x14ac:dyDescent="0.2">
      <c r="B224" s="67"/>
      <c r="C224" s="50"/>
      <c r="D224" s="50"/>
    </row>
    <row r="225" spans="2:4" s="49" customFormat="1" ht="12.95" customHeight="1" x14ac:dyDescent="0.2">
      <c r="B225" s="67"/>
      <c r="C225" s="50"/>
      <c r="D225" s="50"/>
    </row>
    <row r="226" spans="2:4" s="49" customFormat="1" ht="12.95" customHeight="1" x14ac:dyDescent="0.2">
      <c r="B226" s="67"/>
      <c r="C226" s="50"/>
      <c r="D226" s="50"/>
    </row>
    <row r="227" spans="2:4" s="49" customFormat="1" ht="12.95" customHeight="1" x14ac:dyDescent="0.2">
      <c r="B227" s="67"/>
      <c r="C227" s="50"/>
      <c r="D227" s="50"/>
    </row>
    <row r="228" spans="2:4" s="49" customFormat="1" ht="12.95" customHeight="1" x14ac:dyDescent="0.2">
      <c r="B228" s="67"/>
      <c r="C228" s="50"/>
      <c r="D228" s="50"/>
    </row>
    <row r="229" spans="2:4" s="49" customFormat="1" ht="12.95" customHeight="1" x14ac:dyDescent="0.2">
      <c r="B229" s="67"/>
      <c r="C229" s="50"/>
      <c r="D229" s="50"/>
    </row>
    <row r="230" spans="2:4" s="49" customFormat="1" ht="12.95" customHeight="1" x14ac:dyDescent="0.2">
      <c r="B230" s="67"/>
      <c r="C230" s="50"/>
      <c r="D230" s="50"/>
    </row>
    <row r="231" spans="2:4" s="49" customFormat="1" ht="12.95" customHeight="1" x14ac:dyDescent="0.2">
      <c r="B231" s="67"/>
      <c r="C231" s="50"/>
      <c r="D231" s="50"/>
    </row>
    <row r="232" spans="2:4" s="49" customFormat="1" ht="12.95" customHeight="1" x14ac:dyDescent="0.2">
      <c r="B232" s="67"/>
      <c r="C232" s="50"/>
      <c r="D232" s="50"/>
    </row>
    <row r="233" spans="2:4" s="49" customFormat="1" ht="12.95" customHeight="1" x14ac:dyDescent="0.2">
      <c r="B233" s="67"/>
      <c r="C233" s="50"/>
      <c r="D233" s="50"/>
    </row>
    <row r="234" spans="2:4" s="49" customFormat="1" ht="12.95" customHeight="1" x14ac:dyDescent="0.2">
      <c r="B234" s="67"/>
      <c r="C234" s="50"/>
      <c r="D234" s="50"/>
    </row>
    <row r="235" spans="2:4" s="49" customFormat="1" ht="12.95" customHeight="1" x14ac:dyDescent="0.2">
      <c r="B235" s="67"/>
      <c r="C235" s="50"/>
      <c r="D235" s="50"/>
    </row>
    <row r="236" spans="2:4" s="49" customFormat="1" ht="12.95" customHeight="1" x14ac:dyDescent="0.2">
      <c r="B236" s="67"/>
      <c r="C236" s="50"/>
      <c r="D236" s="50"/>
    </row>
    <row r="237" spans="2:4" s="49" customFormat="1" ht="12.95" customHeight="1" x14ac:dyDescent="0.2">
      <c r="B237" s="67"/>
      <c r="C237" s="50"/>
      <c r="D237" s="50"/>
    </row>
    <row r="238" spans="2:4" s="49" customFormat="1" ht="12.95" customHeight="1" x14ac:dyDescent="0.2">
      <c r="B238" s="67"/>
      <c r="C238" s="50"/>
      <c r="D238" s="50"/>
    </row>
    <row r="239" spans="2:4" s="49" customFormat="1" ht="12.95" customHeight="1" x14ac:dyDescent="0.2">
      <c r="B239" s="67"/>
      <c r="C239" s="50"/>
      <c r="D239" s="50"/>
    </row>
    <row r="240" spans="2:4" s="49" customFormat="1" ht="12.95" customHeight="1" x14ac:dyDescent="0.2">
      <c r="B240" s="67"/>
      <c r="C240" s="50"/>
      <c r="D240" s="50"/>
    </row>
    <row r="241" spans="2:4" s="49" customFormat="1" ht="12.95" customHeight="1" x14ac:dyDescent="0.2">
      <c r="B241" s="67"/>
      <c r="C241" s="50"/>
      <c r="D241" s="50"/>
    </row>
    <row r="242" spans="2:4" s="49" customFormat="1" ht="12.95" customHeight="1" x14ac:dyDescent="0.2">
      <c r="B242" s="67"/>
      <c r="C242" s="50"/>
      <c r="D242" s="50"/>
    </row>
    <row r="243" spans="2:4" s="49" customFormat="1" ht="12.95" customHeight="1" x14ac:dyDescent="0.2">
      <c r="B243" s="67"/>
      <c r="C243" s="50"/>
      <c r="D243" s="50"/>
    </row>
    <row r="244" spans="2:4" s="49" customFormat="1" ht="12.95" customHeight="1" x14ac:dyDescent="0.2">
      <c r="B244" s="67"/>
      <c r="C244" s="50"/>
      <c r="D244" s="50"/>
    </row>
    <row r="245" spans="2:4" s="49" customFormat="1" ht="12.95" customHeight="1" x14ac:dyDescent="0.2">
      <c r="B245" s="67"/>
      <c r="C245" s="50"/>
      <c r="D245" s="50"/>
    </row>
    <row r="246" spans="2:4" s="49" customFormat="1" ht="12.95" customHeight="1" x14ac:dyDescent="0.2">
      <c r="B246" s="67"/>
      <c r="C246" s="50"/>
      <c r="D246" s="50"/>
    </row>
    <row r="247" spans="2:4" s="49" customFormat="1" ht="12.95" customHeight="1" x14ac:dyDescent="0.2">
      <c r="B247" s="67"/>
      <c r="C247" s="50"/>
      <c r="D247" s="50"/>
    </row>
    <row r="248" spans="2:4" s="49" customFormat="1" ht="12.95" customHeight="1" x14ac:dyDescent="0.2">
      <c r="B248" s="67"/>
      <c r="C248" s="50"/>
      <c r="D248" s="50"/>
    </row>
    <row r="249" spans="2:4" s="49" customFormat="1" ht="12.95" customHeight="1" x14ac:dyDescent="0.2">
      <c r="B249" s="67"/>
      <c r="C249" s="50"/>
      <c r="D249" s="50"/>
    </row>
    <row r="250" spans="2:4" s="49" customFormat="1" ht="12.95" customHeight="1" x14ac:dyDescent="0.2">
      <c r="B250" s="67"/>
      <c r="C250" s="50"/>
      <c r="D250" s="50"/>
    </row>
    <row r="251" spans="2:4" s="49" customFormat="1" ht="12.95" customHeight="1" x14ac:dyDescent="0.2">
      <c r="B251" s="67"/>
      <c r="C251" s="50"/>
      <c r="D251" s="50"/>
    </row>
    <row r="252" spans="2:4" s="49" customFormat="1" ht="12.95" customHeight="1" x14ac:dyDescent="0.2">
      <c r="B252" s="67"/>
      <c r="C252" s="50"/>
      <c r="D252" s="50"/>
    </row>
    <row r="253" spans="2:4" s="49" customFormat="1" ht="12.95" customHeight="1" x14ac:dyDescent="0.2">
      <c r="B253" s="67"/>
      <c r="C253" s="50"/>
      <c r="D253" s="50"/>
    </row>
    <row r="254" spans="2:4" s="49" customFormat="1" ht="12.95" customHeight="1" x14ac:dyDescent="0.2">
      <c r="B254" s="67"/>
      <c r="C254" s="50"/>
      <c r="D254" s="50"/>
    </row>
    <row r="255" spans="2:4" s="49" customFormat="1" ht="12.95" customHeight="1" x14ac:dyDescent="0.2">
      <c r="B255" s="67"/>
      <c r="C255" s="50"/>
      <c r="D255" s="50"/>
    </row>
    <row r="256" spans="2:4" s="49" customFormat="1" ht="12.95" customHeight="1" x14ac:dyDescent="0.2">
      <c r="B256" s="67"/>
      <c r="C256" s="50"/>
      <c r="D256" s="50"/>
    </row>
    <row r="257" spans="2:4" s="49" customFormat="1" ht="12.95" customHeight="1" x14ac:dyDescent="0.2">
      <c r="B257" s="67"/>
      <c r="C257" s="50"/>
      <c r="D257" s="50"/>
    </row>
    <row r="258" spans="2:4" s="49" customFormat="1" ht="12.95" customHeight="1" x14ac:dyDescent="0.2">
      <c r="B258" s="67"/>
      <c r="C258" s="50"/>
      <c r="D258" s="50"/>
    </row>
    <row r="259" spans="2:4" s="49" customFormat="1" ht="12.95" customHeight="1" x14ac:dyDescent="0.2">
      <c r="B259" s="67"/>
      <c r="C259" s="50"/>
      <c r="D259" s="50"/>
    </row>
    <row r="260" spans="2:4" s="49" customFormat="1" ht="12.95" customHeight="1" x14ac:dyDescent="0.2">
      <c r="B260" s="67"/>
      <c r="C260" s="50"/>
      <c r="D260" s="50"/>
    </row>
    <row r="261" spans="2:4" s="49" customFormat="1" ht="12.95" customHeight="1" x14ac:dyDescent="0.2">
      <c r="B261" s="67"/>
      <c r="C261" s="50"/>
      <c r="D261" s="50"/>
    </row>
    <row r="262" spans="2:4" s="49" customFormat="1" ht="12.95" customHeight="1" x14ac:dyDescent="0.2">
      <c r="B262" s="67"/>
      <c r="C262" s="50"/>
      <c r="D262" s="50"/>
    </row>
    <row r="263" spans="2:4" s="49" customFormat="1" ht="12.95" customHeight="1" x14ac:dyDescent="0.2">
      <c r="B263" s="67"/>
      <c r="C263" s="50"/>
      <c r="D263" s="50"/>
    </row>
    <row r="264" spans="2:4" s="49" customFormat="1" ht="12.95" customHeight="1" x14ac:dyDescent="0.2">
      <c r="B264" s="67"/>
      <c r="C264" s="50"/>
      <c r="D264" s="50"/>
    </row>
    <row r="265" spans="2:4" s="49" customFormat="1" ht="12.95" customHeight="1" x14ac:dyDescent="0.2">
      <c r="B265" s="67"/>
      <c r="C265" s="50"/>
      <c r="D265" s="50"/>
    </row>
    <row r="266" spans="2:4" s="49" customFormat="1" ht="12.95" customHeight="1" x14ac:dyDescent="0.2">
      <c r="B266" s="67"/>
      <c r="C266" s="50"/>
      <c r="D266" s="50"/>
    </row>
    <row r="267" spans="2:4" s="49" customFormat="1" ht="12.95" customHeight="1" x14ac:dyDescent="0.2">
      <c r="B267" s="67"/>
      <c r="C267" s="50"/>
      <c r="D267" s="50"/>
    </row>
    <row r="268" spans="2:4" s="49" customFormat="1" ht="12.95" customHeight="1" x14ac:dyDescent="0.2">
      <c r="B268" s="67"/>
      <c r="C268" s="50"/>
      <c r="D268" s="50"/>
    </row>
    <row r="269" spans="2:4" s="49" customFormat="1" ht="12.95" customHeight="1" x14ac:dyDescent="0.2">
      <c r="B269" s="67"/>
      <c r="C269" s="50"/>
      <c r="D269" s="50"/>
    </row>
    <row r="270" spans="2:4" s="49" customFormat="1" ht="12.95" customHeight="1" x14ac:dyDescent="0.2">
      <c r="B270" s="67"/>
      <c r="C270" s="50"/>
      <c r="D270" s="50"/>
    </row>
    <row r="271" spans="2:4" s="49" customFormat="1" ht="12.95" customHeight="1" x14ac:dyDescent="0.2">
      <c r="B271" s="67"/>
      <c r="C271" s="50"/>
      <c r="D271" s="50"/>
    </row>
    <row r="272" spans="2:4" s="49" customFormat="1" ht="12.95" customHeight="1" x14ac:dyDescent="0.2">
      <c r="B272" s="67"/>
      <c r="C272" s="50"/>
      <c r="D272" s="50"/>
    </row>
    <row r="273" spans="2:2" x14ac:dyDescent="0.2">
      <c r="B273" s="2"/>
    </row>
    <row r="274" spans="2:2" x14ac:dyDescent="0.2">
      <c r="B274" s="2"/>
    </row>
    <row r="275" spans="2:2" x14ac:dyDescent="0.2">
      <c r="B275" s="2"/>
    </row>
    <row r="276" spans="2:2" x14ac:dyDescent="0.2">
      <c r="B276" s="2"/>
    </row>
    <row r="277" spans="2:2" x14ac:dyDescent="0.2">
      <c r="B277" s="2"/>
    </row>
    <row r="278" spans="2:2" x14ac:dyDescent="0.2">
      <c r="B278" s="2"/>
    </row>
    <row r="279" spans="2:2" x14ac:dyDescent="0.2">
      <c r="B279" s="2"/>
    </row>
    <row r="280" spans="2:2" x14ac:dyDescent="0.2">
      <c r="B280" s="2"/>
    </row>
    <row r="281" spans="2:2" x14ac:dyDescent="0.2">
      <c r="B281" s="2"/>
    </row>
    <row r="282" spans="2:2" x14ac:dyDescent="0.2">
      <c r="B282" s="2"/>
    </row>
    <row r="283" spans="2:2" x14ac:dyDescent="0.2">
      <c r="B283" s="2"/>
    </row>
    <row r="284" spans="2:2" x14ac:dyDescent="0.2">
      <c r="B284" s="2"/>
    </row>
    <row r="285" spans="2:2" x14ac:dyDescent="0.2">
      <c r="B285" s="2"/>
    </row>
    <row r="286" spans="2:2" x14ac:dyDescent="0.2">
      <c r="B286" s="2"/>
    </row>
    <row r="287" spans="2:2" x14ac:dyDescent="0.2">
      <c r="B287" s="2"/>
    </row>
    <row r="288" spans="2:2" x14ac:dyDescent="0.2">
      <c r="B288" s="2"/>
    </row>
    <row r="289" spans="2:2" x14ac:dyDescent="0.2">
      <c r="B289" s="2"/>
    </row>
    <row r="290" spans="2:2" x14ac:dyDescent="0.2">
      <c r="B290" s="2"/>
    </row>
    <row r="291" spans="2:2" x14ac:dyDescent="0.2">
      <c r="B291" s="2"/>
    </row>
    <row r="292" spans="2:2" x14ac:dyDescent="0.2">
      <c r="B292" s="2"/>
    </row>
    <row r="293" spans="2:2" x14ac:dyDescent="0.2">
      <c r="B293" s="2"/>
    </row>
    <row r="294" spans="2:2" x14ac:dyDescent="0.2">
      <c r="B294" s="2"/>
    </row>
    <row r="295" spans="2:2" x14ac:dyDescent="0.2">
      <c r="B295" s="2"/>
    </row>
    <row r="296" spans="2:2" x14ac:dyDescent="0.2">
      <c r="B296" s="2"/>
    </row>
    <row r="297" spans="2:2" x14ac:dyDescent="0.2">
      <c r="B297" s="2"/>
    </row>
    <row r="298" spans="2:2" x14ac:dyDescent="0.2">
      <c r="B298" s="2"/>
    </row>
    <row r="299" spans="2:2" x14ac:dyDescent="0.2">
      <c r="B299" s="2"/>
    </row>
    <row r="300" spans="2:2" x14ac:dyDescent="0.2">
      <c r="B300" s="2"/>
    </row>
    <row r="301" spans="2:2" x14ac:dyDescent="0.2">
      <c r="B301" s="2"/>
    </row>
    <row r="302" spans="2:2" x14ac:dyDescent="0.2">
      <c r="B302" s="2"/>
    </row>
    <row r="303" spans="2:2" x14ac:dyDescent="0.2">
      <c r="B303" s="2"/>
    </row>
    <row r="304" spans="2:2" x14ac:dyDescent="0.2">
      <c r="B304" s="2"/>
    </row>
    <row r="305" spans="2:2" x14ac:dyDescent="0.2">
      <c r="B305" s="2"/>
    </row>
    <row r="306" spans="2:2" x14ac:dyDescent="0.2">
      <c r="B306" s="2"/>
    </row>
    <row r="307" spans="2:2" x14ac:dyDescent="0.2">
      <c r="B307" s="2"/>
    </row>
    <row r="308" spans="2:2" x14ac:dyDescent="0.2">
      <c r="B308" s="2"/>
    </row>
    <row r="309" spans="2:2" x14ac:dyDescent="0.2">
      <c r="B309" s="2"/>
    </row>
    <row r="310" spans="2:2" x14ac:dyDescent="0.2">
      <c r="B310" s="2"/>
    </row>
    <row r="311" spans="2:2" x14ac:dyDescent="0.2">
      <c r="B311" s="2"/>
    </row>
    <row r="312" spans="2:2" x14ac:dyDescent="0.2">
      <c r="B312" s="2"/>
    </row>
    <row r="313" spans="2:2" x14ac:dyDescent="0.2">
      <c r="B313" s="2"/>
    </row>
    <row r="314" spans="2:2" x14ac:dyDescent="0.2">
      <c r="B314" s="2"/>
    </row>
    <row r="315" spans="2:2" x14ac:dyDescent="0.2">
      <c r="B315" s="2"/>
    </row>
    <row r="316" spans="2:2" x14ac:dyDescent="0.2">
      <c r="B316" s="2"/>
    </row>
    <row r="317" spans="2:2" x14ac:dyDescent="0.2">
      <c r="B317" s="2"/>
    </row>
    <row r="318" spans="2:2" x14ac:dyDescent="0.2">
      <c r="B318" s="2"/>
    </row>
    <row r="319" spans="2:2" x14ac:dyDescent="0.2">
      <c r="B319" s="2"/>
    </row>
    <row r="320" spans="2:2" x14ac:dyDescent="0.2">
      <c r="B320" s="2"/>
    </row>
    <row r="321" spans="2:2" x14ac:dyDescent="0.2">
      <c r="B321" s="2"/>
    </row>
    <row r="322" spans="2:2" x14ac:dyDescent="0.2">
      <c r="B322" s="2"/>
    </row>
    <row r="323" spans="2:2" x14ac:dyDescent="0.2">
      <c r="B323" s="2"/>
    </row>
    <row r="324" spans="2:2" x14ac:dyDescent="0.2">
      <c r="B324" s="2"/>
    </row>
    <row r="325" spans="2:2" x14ac:dyDescent="0.2">
      <c r="B325" s="2"/>
    </row>
    <row r="326" spans="2:2" x14ac:dyDescent="0.2">
      <c r="B326" s="2"/>
    </row>
    <row r="327" spans="2:2" x14ac:dyDescent="0.2">
      <c r="B327" s="2"/>
    </row>
    <row r="328" spans="2:2" x14ac:dyDescent="0.2">
      <c r="B328" s="2"/>
    </row>
    <row r="329" spans="2:2" x14ac:dyDescent="0.2">
      <c r="B329" s="2"/>
    </row>
    <row r="330" spans="2:2" x14ac:dyDescent="0.2">
      <c r="B330" s="2"/>
    </row>
    <row r="331" spans="2:2" x14ac:dyDescent="0.2">
      <c r="B331" s="2"/>
    </row>
    <row r="332" spans="2:2" x14ac:dyDescent="0.2">
      <c r="B332" s="2"/>
    </row>
    <row r="333" spans="2:2" x14ac:dyDescent="0.2">
      <c r="B333" s="2"/>
    </row>
    <row r="334" spans="2:2" x14ac:dyDescent="0.2">
      <c r="B334" s="2"/>
    </row>
    <row r="335" spans="2:2" x14ac:dyDescent="0.2">
      <c r="B335" s="2"/>
    </row>
    <row r="336" spans="2:2" x14ac:dyDescent="0.2">
      <c r="B336" s="2"/>
    </row>
    <row r="337" spans="2:2" x14ac:dyDescent="0.2">
      <c r="B337" s="2"/>
    </row>
    <row r="338" spans="2:2" x14ac:dyDescent="0.2">
      <c r="B338" s="2"/>
    </row>
    <row r="339" spans="2:2" x14ac:dyDescent="0.2">
      <c r="B339" s="2"/>
    </row>
    <row r="340" spans="2:2" x14ac:dyDescent="0.2">
      <c r="B340" s="2"/>
    </row>
    <row r="341" spans="2:2" x14ac:dyDescent="0.2">
      <c r="B341" s="2"/>
    </row>
    <row r="342" spans="2:2" x14ac:dyDescent="0.2">
      <c r="B342" s="2"/>
    </row>
    <row r="343" spans="2:2" x14ac:dyDescent="0.2">
      <c r="B343" s="2"/>
    </row>
    <row r="344" spans="2:2" x14ac:dyDescent="0.2">
      <c r="B344" s="2"/>
    </row>
    <row r="345" spans="2:2" x14ac:dyDescent="0.2">
      <c r="B345" s="2"/>
    </row>
    <row r="346" spans="2:2" x14ac:dyDescent="0.2">
      <c r="B346" s="2"/>
    </row>
    <row r="347" spans="2:2" x14ac:dyDescent="0.2">
      <c r="B347" s="2"/>
    </row>
    <row r="348" spans="2:2" x14ac:dyDescent="0.2">
      <c r="B348" s="2"/>
    </row>
    <row r="349" spans="2:2" x14ac:dyDescent="0.2">
      <c r="B349" s="2"/>
    </row>
    <row r="350" spans="2:2" x14ac:dyDescent="0.2">
      <c r="B350" s="2"/>
    </row>
    <row r="351" spans="2:2" x14ac:dyDescent="0.2">
      <c r="B351" s="2"/>
    </row>
    <row r="352" spans="2:2" x14ac:dyDescent="0.2">
      <c r="B352" s="2"/>
    </row>
    <row r="353" spans="2:2" x14ac:dyDescent="0.2">
      <c r="B353" s="2"/>
    </row>
    <row r="354" spans="2:2" x14ac:dyDescent="0.2">
      <c r="B354" s="2"/>
    </row>
    <row r="355" spans="2:2" x14ac:dyDescent="0.2">
      <c r="B355" s="2"/>
    </row>
    <row r="356" spans="2:2" x14ac:dyDescent="0.2">
      <c r="B356" s="2"/>
    </row>
    <row r="357" spans="2:2" x14ac:dyDescent="0.2">
      <c r="B357" s="2"/>
    </row>
    <row r="358" spans="2:2" x14ac:dyDescent="0.2">
      <c r="B358" s="2"/>
    </row>
    <row r="359" spans="2:2" x14ac:dyDescent="0.2">
      <c r="B359" s="2"/>
    </row>
    <row r="360" spans="2:2" x14ac:dyDescent="0.2">
      <c r="B360" s="2"/>
    </row>
    <row r="361" spans="2:2" x14ac:dyDescent="0.2">
      <c r="B361" s="2"/>
    </row>
    <row r="362" spans="2:2" x14ac:dyDescent="0.2">
      <c r="B362" s="2"/>
    </row>
    <row r="363" spans="2:2" x14ac:dyDescent="0.2">
      <c r="B363" s="2"/>
    </row>
    <row r="364" spans="2:2" x14ac:dyDescent="0.2">
      <c r="B364" s="2"/>
    </row>
    <row r="365" spans="2:2" x14ac:dyDescent="0.2">
      <c r="B365" s="2"/>
    </row>
    <row r="366" spans="2:2" x14ac:dyDescent="0.2">
      <c r="B366" s="2"/>
    </row>
    <row r="367" spans="2:2" x14ac:dyDescent="0.2">
      <c r="B367" s="2"/>
    </row>
    <row r="368" spans="2:2" x14ac:dyDescent="0.2">
      <c r="B368" s="2"/>
    </row>
    <row r="369" spans="2:2" x14ac:dyDescent="0.2">
      <c r="B369" s="2"/>
    </row>
    <row r="370" spans="2:2" x14ac:dyDescent="0.2">
      <c r="B370" s="2"/>
    </row>
    <row r="371" spans="2:2" x14ac:dyDescent="0.2">
      <c r="B371" s="2"/>
    </row>
    <row r="372" spans="2:2" x14ac:dyDescent="0.2">
      <c r="B372" s="2"/>
    </row>
    <row r="373" spans="2:2" x14ac:dyDescent="0.2">
      <c r="B373" s="2"/>
    </row>
    <row r="374" spans="2:2" x14ac:dyDescent="0.2">
      <c r="B374" s="2"/>
    </row>
    <row r="375" spans="2:2" x14ac:dyDescent="0.2">
      <c r="B375" s="2"/>
    </row>
    <row r="376" spans="2:2" x14ac:dyDescent="0.2">
      <c r="B376" s="2"/>
    </row>
    <row r="377" spans="2:2" x14ac:dyDescent="0.2">
      <c r="B377" s="2"/>
    </row>
    <row r="378" spans="2:2" x14ac:dyDescent="0.2">
      <c r="B378" s="2"/>
    </row>
    <row r="379" spans="2:2" x14ac:dyDescent="0.2">
      <c r="B379" s="2"/>
    </row>
    <row r="380" spans="2:2" x14ac:dyDescent="0.2">
      <c r="B380" s="2"/>
    </row>
    <row r="381" spans="2:2" x14ac:dyDescent="0.2">
      <c r="B381" s="2"/>
    </row>
    <row r="382" spans="2:2" x14ac:dyDescent="0.2">
      <c r="B382" s="2"/>
    </row>
    <row r="383" spans="2:2" x14ac:dyDescent="0.2">
      <c r="B383" s="2"/>
    </row>
    <row r="384" spans="2:2" x14ac:dyDescent="0.2">
      <c r="B384" s="2"/>
    </row>
    <row r="385" spans="2:2" x14ac:dyDescent="0.2">
      <c r="B385" s="2"/>
    </row>
    <row r="386" spans="2:2" x14ac:dyDescent="0.2">
      <c r="B386" s="2"/>
    </row>
    <row r="387" spans="2:2" x14ac:dyDescent="0.2">
      <c r="B387" s="2"/>
    </row>
    <row r="388" spans="2:2" x14ac:dyDescent="0.2">
      <c r="B388" s="2"/>
    </row>
    <row r="389" spans="2:2" x14ac:dyDescent="0.2">
      <c r="B389" s="2"/>
    </row>
    <row r="390" spans="2:2" x14ac:dyDescent="0.2">
      <c r="B390" s="2"/>
    </row>
    <row r="391" spans="2:2" x14ac:dyDescent="0.2">
      <c r="B391" s="2"/>
    </row>
    <row r="392" spans="2:2" x14ac:dyDescent="0.2">
      <c r="B392" s="2"/>
    </row>
    <row r="393" spans="2:2" x14ac:dyDescent="0.2">
      <c r="B393" s="2"/>
    </row>
    <row r="394" spans="2:2" x14ac:dyDescent="0.2">
      <c r="B394" s="2"/>
    </row>
    <row r="395" spans="2:2" x14ac:dyDescent="0.2">
      <c r="B395" s="2"/>
    </row>
    <row r="396" spans="2:2" x14ac:dyDescent="0.2">
      <c r="B396" s="2"/>
    </row>
    <row r="397" spans="2:2" x14ac:dyDescent="0.2">
      <c r="B397" s="2"/>
    </row>
    <row r="398" spans="2:2" x14ac:dyDescent="0.2">
      <c r="B398" s="2"/>
    </row>
    <row r="399" spans="2:2" x14ac:dyDescent="0.2">
      <c r="B399" s="2"/>
    </row>
    <row r="400" spans="2:2" x14ac:dyDescent="0.2">
      <c r="B400" s="2"/>
    </row>
    <row r="401" spans="2:2" x14ac:dyDescent="0.2">
      <c r="B401" s="2"/>
    </row>
    <row r="402" spans="2:2" x14ac:dyDescent="0.2">
      <c r="B402" s="2"/>
    </row>
    <row r="403" spans="2:2" x14ac:dyDescent="0.2">
      <c r="B403" s="2"/>
    </row>
    <row r="404" spans="2:2" x14ac:dyDescent="0.2">
      <c r="B404" s="2"/>
    </row>
    <row r="405" spans="2:2" x14ac:dyDescent="0.2">
      <c r="B405" s="2"/>
    </row>
    <row r="406" spans="2:2" x14ac:dyDescent="0.2">
      <c r="B406" s="2"/>
    </row>
    <row r="407" spans="2:2" x14ac:dyDescent="0.2">
      <c r="B407" s="2"/>
    </row>
    <row r="408" spans="2:2" x14ac:dyDescent="0.2">
      <c r="B408" s="2"/>
    </row>
    <row r="409" spans="2:2" x14ac:dyDescent="0.2">
      <c r="B409" s="2"/>
    </row>
    <row r="410" spans="2:2" x14ac:dyDescent="0.2">
      <c r="B410" s="2"/>
    </row>
    <row r="411" spans="2:2" x14ac:dyDescent="0.2">
      <c r="B411" s="2"/>
    </row>
    <row r="412" spans="2:2" x14ac:dyDescent="0.2">
      <c r="B412" s="2"/>
    </row>
    <row r="413" spans="2:2" x14ac:dyDescent="0.2">
      <c r="B413" s="2"/>
    </row>
    <row r="414" spans="2:2" x14ac:dyDescent="0.2">
      <c r="B414" s="2"/>
    </row>
    <row r="415" spans="2:2" x14ac:dyDescent="0.2">
      <c r="B415" s="2"/>
    </row>
    <row r="416" spans="2:2" x14ac:dyDescent="0.2">
      <c r="B416" s="2"/>
    </row>
    <row r="417" spans="2:2" x14ac:dyDescent="0.2">
      <c r="B417" s="2"/>
    </row>
    <row r="418" spans="2:2" x14ac:dyDescent="0.2">
      <c r="B418" s="2"/>
    </row>
    <row r="419" spans="2:2" x14ac:dyDescent="0.2">
      <c r="B419" s="2"/>
    </row>
    <row r="420" spans="2:2" x14ac:dyDescent="0.2">
      <c r="B420" s="2"/>
    </row>
    <row r="421" spans="2:2" x14ac:dyDescent="0.2">
      <c r="B421" s="2"/>
    </row>
    <row r="422" spans="2:2" x14ac:dyDescent="0.2">
      <c r="B422" s="2"/>
    </row>
    <row r="423" spans="2:2" x14ac:dyDescent="0.2">
      <c r="B423" s="2"/>
    </row>
    <row r="424" spans="2:2" x14ac:dyDescent="0.2">
      <c r="B424" s="2"/>
    </row>
    <row r="425" spans="2:2" x14ac:dyDescent="0.2">
      <c r="B425" s="2"/>
    </row>
    <row r="426" spans="2:2" x14ac:dyDescent="0.2">
      <c r="B426" s="2"/>
    </row>
    <row r="427" spans="2:2" x14ac:dyDescent="0.2">
      <c r="B427" s="2"/>
    </row>
    <row r="428" spans="2:2" x14ac:dyDescent="0.2">
      <c r="B428" s="2"/>
    </row>
    <row r="429" spans="2:2" x14ac:dyDescent="0.2">
      <c r="B429" s="2"/>
    </row>
    <row r="430" spans="2:2" x14ac:dyDescent="0.2">
      <c r="B430" s="2"/>
    </row>
    <row r="431" spans="2:2" x14ac:dyDescent="0.2">
      <c r="B431" s="2"/>
    </row>
    <row r="432" spans="2:2" x14ac:dyDescent="0.2">
      <c r="B432" s="2"/>
    </row>
    <row r="433" spans="2:2" x14ac:dyDescent="0.2">
      <c r="B433" s="2"/>
    </row>
    <row r="434" spans="2:2" x14ac:dyDescent="0.2">
      <c r="B434" s="2"/>
    </row>
    <row r="435" spans="2:2" x14ac:dyDescent="0.2">
      <c r="B435" s="2"/>
    </row>
    <row r="436" spans="2:2" x14ac:dyDescent="0.2">
      <c r="B436" s="2"/>
    </row>
  </sheetData>
  <phoneticPr fontId="0" type="noConversion"/>
  <hyperlinks>
    <hyperlink ref="H379" r:id="rId1" display="http://vsolj.cetus-net.org/bulletin.html" xr:uid="{00000000-0004-0000-0000-000000000000}"/>
    <hyperlink ref="H372" r:id="rId2" display="http://vsolj.cetus-net.org/bulletin.html" xr:uid="{00000000-0004-0000-0000-000001000000}"/>
    <hyperlink ref="H64559" r:id="rId3" display="http://vsolj.cetus-net.org/bulletin.html" xr:uid="{00000000-0004-0000-0000-000002000000}"/>
    <hyperlink ref="H64552" r:id="rId4" display="https://www.aavso.org/ejaavso" xr:uid="{00000000-0004-0000-0000-000003000000}"/>
    <hyperlink ref="AP703" r:id="rId5" display="http://cdsbib.u-strasbg.fr/cgi-bin/cdsbib?1990RMxAA..21..381G" xr:uid="{00000000-0004-0000-0000-000004000000}"/>
    <hyperlink ref="AP707" r:id="rId6" display="http://cdsbib.u-strasbg.fr/cgi-bin/cdsbib?1990RMxAA..21..381G" xr:uid="{00000000-0004-0000-0000-000005000000}"/>
    <hyperlink ref="AP706" r:id="rId7" display="http://cdsbib.u-strasbg.fr/cgi-bin/cdsbib?1990RMxAA..21..381G" xr:uid="{00000000-0004-0000-0000-000006000000}"/>
    <hyperlink ref="AP687" r:id="rId8" display="http://cdsbib.u-strasbg.fr/cgi-bin/cdsbib?1990RMxAA..21..381G" xr:uid="{00000000-0004-0000-0000-000007000000}"/>
    <hyperlink ref="I64559" r:id="rId9" display="http://vsolj.cetus-net.org/bulletin.html" xr:uid="{00000000-0004-0000-0000-000008000000}"/>
    <hyperlink ref="AQ843" r:id="rId10" display="http://cdsbib.u-strasbg.fr/cgi-bin/cdsbib?1990RMxAA..21..381G" xr:uid="{00000000-0004-0000-0000-000009000000}"/>
    <hyperlink ref="AQ55609" r:id="rId11" display="http://cdsbib.u-strasbg.fr/cgi-bin/cdsbib?1990RMxAA..21..381G" xr:uid="{00000000-0004-0000-0000-00000A000000}"/>
    <hyperlink ref="AQ844" r:id="rId12" display="http://cdsbib.u-strasbg.fr/cgi-bin/cdsbib?1990RMxAA..21..381G" xr:uid="{00000000-0004-0000-0000-00000B000000}"/>
    <hyperlink ref="H64556" r:id="rId13" display="https://www.aavso.org/ejaavso" xr:uid="{00000000-0004-0000-0000-00000C000000}"/>
    <hyperlink ref="H1729" r:id="rId14" display="http://vsolj.cetus-net.org/bulletin.html" xr:uid="{00000000-0004-0000-0000-00000D000000}"/>
    <hyperlink ref="AP2973" r:id="rId15" display="http://cdsbib.u-strasbg.fr/cgi-bin/cdsbib?1990RMxAA..21..381G" xr:uid="{00000000-0004-0000-0000-00000E000000}"/>
    <hyperlink ref="AP2976" r:id="rId16" display="http://cdsbib.u-strasbg.fr/cgi-bin/cdsbib?1990RMxAA..21..381G" xr:uid="{00000000-0004-0000-0000-00000F000000}"/>
    <hyperlink ref="AP2974" r:id="rId17" display="http://cdsbib.u-strasbg.fr/cgi-bin/cdsbib?1990RMxAA..21..381G" xr:uid="{00000000-0004-0000-0000-000010000000}"/>
    <hyperlink ref="AP2958" r:id="rId18" display="http://cdsbib.u-strasbg.fr/cgi-bin/cdsbib?1990RMxAA..21..381G" xr:uid="{00000000-0004-0000-0000-000011000000}"/>
    <hyperlink ref="I1729" r:id="rId19" display="http://vsolj.cetus-net.org/bulletin.html" xr:uid="{00000000-0004-0000-0000-000012000000}"/>
    <hyperlink ref="AQ3187" r:id="rId20" display="http://cdsbib.u-strasbg.fr/cgi-bin/cdsbib?1990RMxAA..21..381G" xr:uid="{00000000-0004-0000-0000-000013000000}"/>
    <hyperlink ref="AQ65424" r:id="rId21" display="http://cdsbib.u-strasbg.fr/cgi-bin/cdsbib?1990RMxAA..21..381G" xr:uid="{00000000-0004-0000-0000-000014000000}"/>
    <hyperlink ref="AQ3191" r:id="rId22" display="http://cdsbib.u-strasbg.fr/cgi-bin/cdsbib?1990RMxAA..21..381G" xr:uid="{00000000-0004-0000-0000-000015000000}"/>
  </hyperlinks>
  <pageMargins left="0.75" right="0.75" top="1" bottom="1" header="0.5" footer="0.5"/>
  <headerFooter alignWithMargins="0"/>
  <drawing r:id="rId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127"/>
  <sheetViews>
    <sheetView topLeftCell="A131" workbookViewId="0">
      <selection activeCell="A57" sqref="A57:D180"/>
    </sheetView>
  </sheetViews>
  <sheetFormatPr defaultRowHeight="12.75" x14ac:dyDescent="0.2"/>
  <cols>
    <col min="1" max="1" width="19.7109375" style="19" customWidth="1"/>
    <col min="2" max="2" width="4.42578125" style="5" customWidth="1"/>
    <col min="3" max="3" width="12.7109375" style="19" customWidth="1"/>
    <col min="4" max="4" width="5.42578125" style="5" customWidth="1"/>
    <col min="5" max="5" width="14.85546875" style="5" customWidth="1"/>
    <col min="6" max="6" width="9.140625" style="5"/>
    <col min="7" max="7" width="12" style="5" customWidth="1"/>
    <col min="8" max="8" width="14.140625" style="19" customWidth="1"/>
    <col min="9" max="9" width="22.5703125" style="5" customWidth="1"/>
    <col min="10" max="10" width="25.140625" style="5" customWidth="1"/>
    <col min="11" max="11" width="15.7109375" style="5" customWidth="1"/>
    <col min="12" max="12" width="14.140625" style="5" customWidth="1"/>
    <col min="13" max="13" width="9.5703125" style="5" customWidth="1"/>
    <col min="14" max="14" width="14.140625" style="5" customWidth="1"/>
    <col min="15" max="15" width="23.42578125" style="5" customWidth="1"/>
    <col min="16" max="16" width="16.5703125" style="5" customWidth="1"/>
    <col min="17" max="17" width="41" style="5" customWidth="1"/>
    <col min="18" max="16384" width="9.140625" style="5"/>
  </cols>
  <sheetData>
    <row r="1" spans="1:16" ht="15.75" x14ac:dyDescent="0.25">
      <c r="A1" s="27" t="s">
        <v>83</v>
      </c>
      <c r="I1" s="28" t="s">
        <v>84</v>
      </c>
      <c r="J1" s="29" t="s">
        <v>85</v>
      </c>
    </row>
    <row r="2" spans="1:16" x14ac:dyDescent="0.2">
      <c r="I2" s="30" t="s">
        <v>86</v>
      </c>
      <c r="J2" s="31" t="s">
        <v>87</v>
      </c>
    </row>
    <row r="3" spans="1:16" x14ac:dyDescent="0.2">
      <c r="A3" s="32" t="s">
        <v>88</v>
      </c>
      <c r="I3" s="30" t="s">
        <v>89</v>
      </c>
      <c r="J3" s="31" t="s">
        <v>90</v>
      </c>
    </row>
    <row r="4" spans="1:16" x14ac:dyDescent="0.2">
      <c r="I4" s="30" t="s">
        <v>91</v>
      </c>
      <c r="J4" s="31" t="s">
        <v>90</v>
      </c>
    </row>
    <row r="5" spans="1:16" ht="13.5" thickBot="1" x14ac:dyDescent="0.25">
      <c r="I5" s="33" t="s">
        <v>47</v>
      </c>
      <c r="J5" s="34" t="s">
        <v>71</v>
      </c>
    </row>
    <row r="10" spans="1:16" ht="13.5" thickBot="1" x14ac:dyDescent="0.25"/>
    <row r="11" spans="1:16" ht="12.75" customHeight="1" thickBot="1" x14ac:dyDescent="0.25">
      <c r="A11" s="19" t="str">
        <f t="shared" ref="A11:A42" si="0">P11</f>
        <v> BBS 3 </v>
      </c>
      <c r="B11" s="2" t="str">
        <f t="shared" ref="B11:B42" si="1">IF(H11=INT(H11),"I","II")</f>
        <v>I</v>
      </c>
      <c r="C11" s="19">
        <f t="shared" ref="C11:C42" si="2">1*G11</f>
        <v>41434.428999999996</v>
      </c>
      <c r="D11" s="5" t="str">
        <f t="shared" ref="D11:D42" si="3">VLOOKUP(F11,I$1:J$5,2,FALSE)</f>
        <v>vis</v>
      </c>
      <c r="E11" s="35">
        <f>VLOOKUP(C11,Active!C$21:E$972,3,FALSE)</f>
        <v>-2619.6539192786586</v>
      </c>
      <c r="F11" s="2" t="s">
        <v>47</v>
      </c>
      <c r="G11" s="5" t="str">
        <f t="shared" ref="G11:G42" si="4">MID(I11,3,LEN(I11)-3)</f>
        <v>41434.429</v>
      </c>
      <c r="H11" s="19">
        <f t="shared" ref="H11:H42" si="5">1*K11</f>
        <v>17253</v>
      </c>
      <c r="I11" s="36" t="s">
        <v>388</v>
      </c>
      <c r="J11" s="37" t="s">
        <v>389</v>
      </c>
      <c r="K11" s="36">
        <v>17253</v>
      </c>
      <c r="L11" s="36" t="s">
        <v>390</v>
      </c>
      <c r="M11" s="37" t="s">
        <v>391</v>
      </c>
      <c r="N11" s="37"/>
      <c r="O11" s="38" t="s">
        <v>392</v>
      </c>
      <c r="P11" s="38" t="s">
        <v>393</v>
      </c>
    </row>
    <row r="12" spans="1:16" ht="12.75" customHeight="1" thickBot="1" x14ac:dyDescent="0.25">
      <c r="A12" s="19" t="str">
        <f t="shared" si="0"/>
        <v> BBS 3 </v>
      </c>
      <c r="B12" s="2" t="str">
        <f t="shared" si="1"/>
        <v>I</v>
      </c>
      <c r="C12" s="19">
        <f t="shared" si="2"/>
        <v>41471.394</v>
      </c>
      <c r="D12" s="5" t="str">
        <f t="shared" si="3"/>
        <v>vis</v>
      </c>
      <c r="E12" s="35">
        <f>VLOOKUP(C12,Active!C$21:E$972,3,FALSE)</f>
        <v>-2599.4039559000566</v>
      </c>
      <c r="F12" s="2" t="s">
        <v>47</v>
      </c>
      <c r="G12" s="5" t="str">
        <f t="shared" si="4"/>
        <v>41471.394</v>
      </c>
      <c r="H12" s="19">
        <f t="shared" si="5"/>
        <v>17293</v>
      </c>
      <c r="I12" s="36" t="s">
        <v>394</v>
      </c>
      <c r="J12" s="37" t="s">
        <v>395</v>
      </c>
      <c r="K12" s="36">
        <v>17293</v>
      </c>
      <c r="L12" s="36" t="s">
        <v>313</v>
      </c>
      <c r="M12" s="37" t="s">
        <v>391</v>
      </c>
      <c r="N12" s="37"/>
      <c r="O12" s="38" t="s">
        <v>392</v>
      </c>
      <c r="P12" s="38" t="s">
        <v>393</v>
      </c>
    </row>
    <row r="13" spans="1:16" ht="12.75" customHeight="1" thickBot="1" x14ac:dyDescent="0.25">
      <c r="A13" s="19" t="str">
        <f t="shared" si="0"/>
        <v> BBS 5 </v>
      </c>
      <c r="B13" s="2" t="str">
        <f t="shared" si="1"/>
        <v>I</v>
      </c>
      <c r="C13" s="19">
        <f t="shared" si="2"/>
        <v>41555.341999999997</v>
      </c>
      <c r="D13" s="5" t="str">
        <f t="shared" si="3"/>
        <v>vis</v>
      </c>
      <c r="E13" s="35">
        <f>VLOOKUP(C13,Active!C$21:E$972,3,FALSE)</f>
        <v>-2553.41602337722</v>
      </c>
      <c r="F13" s="2" t="s">
        <v>47</v>
      </c>
      <c r="G13" s="5" t="str">
        <f t="shared" si="4"/>
        <v>41555.342</v>
      </c>
      <c r="H13" s="19">
        <f t="shared" si="5"/>
        <v>17385</v>
      </c>
      <c r="I13" s="36" t="s">
        <v>396</v>
      </c>
      <c r="J13" s="37" t="s">
        <v>397</v>
      </c>
      <c r="K13" s="36">
        <v>17385</v>
      </c>
      <c r="L13" s="36" t="s">
        <v>398</v>
      </c>
      <c r="M13" s="37" t="s">
        <v>391</v>
      </c>
      <c r="N13" s="37"/>
      <c r="O13" s="38" t="s">
        <v>392</v>
      </c>
      <c r="P13" s="38" t="s">
        <v>399</v>
      </c>
    </row>
    <row r="14" spans="1:16" ht="12.75" customHeight="1" thickBot="1" x14ac:dyDescent="0.25">
      <c r="A14" s="19" t="str">
        <f t="shared" si="0"/>
        <v> BBS 8 </v>
      </c>
      <c r="B14" s="2" t="str">
        <f t="shared" si="1"/>
        <v>I</v>
      </c>
      <c r="C14" s="19">
        <f t="shared" si="2"/>
        <v>41751.578999999998</v>
      </c>
      <c r="D14" s="5" t="str">
        <f t="shared" si="3"/>
        <v>vis</v>
      </c>
      <c r="E14" s="35">
        <f>VLOOKUP(C14,Active!C$21:E$972,3,FALSE)</f>
        <v>-2445.9145472910213</v>
      </c>
      <c r="F14" s="2" t="s">
        <v>47</v>
      </c>
      <c r="G14" s="5" t="str">
        <f t="shared" si="4"/>
        <v>41751.579</v>
      </c>
      <c r="H14" s="19">
        <f t="shared" si="5"/>
        <v>17600</v>
      </c>
      <c r="I14" s="36" t="s">
        <v>403</v>
      </c>
      <c r="J14" s="37" t="s">
        <v>404</v>
      </c>
      <c r="K14" s="36">
        <v>17600</v>
      </c>
      <c r="L14" s="36" t="s">
        <v>350</v>
      </c>
      <c r="M14" s="37" t="s">
        <v>391</v>
      </c>
      <c r="N14" s="37"/>
      <c r="O14" s="38" t="s">
        <v>392</v>
      </c>
      <c r="P14" s="38" t="s">
        <v>405</v>
      </c>
    </row>
    <row r="15" spans="1:16" ht="12.75" customHeight="1" thickBot="1" x14ac:dyDescent="0.25">
      <c r="A15" s="19" t="str">
        <f t="shared" si="0"/>
        <v> VSSC 60.21 </v>
      </c>
      <c r="B15" s="2" t="str">
        <f t="shared" si="1"/>
        <v>I</v>
      </c>
      <c r="C15" s="19">
        <f t="shared" si="2"/>
        <v>45077.411</v>
      </c>
      <c r="D15" s="5" t="str">
        <f t="shared" si="3"/>
        <v>vis</v>
      </c>
      <c r="E15" s="35">
        <f>VLOOKUP(C15,Active!C$21:E$972,3,FALSE)</f>
        <v>-623.97551838865502</v>
      </c>
      <c r="F15" s="2" t="s">
        <v>47</v>
      </c>
      <c r="G15" s="5" t="str">
        <f t="shared" si="4"/>
        <v>45077.411</v>
      </c>
      <c r="H15" s="19">
        <f t="shared" si="5"/>
        <v>21244</v>
      </c>
      <c r="I15" s="36" t="s">
        <v>423</v>
      </c>
      <c r="J15" s="37" t="s">
        <v>424</v>
      </c>
      <c r="K15" s="36">
        <v>21244</v>
      </c>
      <c r="L15" s="36" t="s">
        <v>425</v>
      </c>
      <c r="M15" s="37" t="s">
        <v>391</v>
      </c>
      <c r="N15" s="37"/>
      <c r="O15" s="38" t="s">
        <v>421</v>
      </c>
      <c r="P15" s="38" t="s">
        <v>426</v>
      </c>
    </row>
    <row r="16" spans="1:16" ht="12.75" customHeight="1" thickBot="1" x14ac:dyDescent="0.25">
      <c r="A16" s="19" t="str">
        <f t="shared" si="0"/>
        <v>IBVS 3852 </v>
      </c>
      <c r="B16" s="2" t="str">
        <f t="shared" si="1"/>
        <v>I</v>
      </c>
      <c r="C16" s="19">
        <f t="shared" si="2"/>
        <v>45903.373299999999</v>
      </c>
      <c r="D16" s="5" t="str">
        <f t="shared" si="3"/>
        <v>vis</v>
      </c>
      <c r="E16" s="35">
        <f>VLOOKUP(C16,Active!C$21:E$972,3,FALSE)</f>
        <v>-171.5013853681169</v>
      </c>
      <c r="F16" s="2" t="s">
        <v>47</v>
      </c>
      <c r="G16" s="5" t="str">
        <f t="shared" si="4"/>
        <v>45903.3733</v>
      </c>
      <c r="H16" s="19">
        <f t="shared" si="5"/>
        <v>22149</v>
      </c>
      <c r="I16" s="36" t="s">
        <v>427</v>
      </c>
      <c r="J16" s="37" t="s">
        <v>428</v>
      </c>
      <c r="K16" s="36">
        <v>22149</v>
      </c>
      <c r="L16" s="36" t="s">
        <v>429</v>
      </c>
      <c r="M16" s="37" t="s">
        <v>430</v>
      </c>
      <c r="N16" s="37" t="s">
        <v>431</v>
      </c>
      <c r="O16" s="38" t="s">
        <v>432</v>
      </c>
      <c r="P16" s="39" t="s">
        <v>433</v>
      </c>
    </row>
    <row r="17" spans="1:16" ht="12.75" customHeight="1" thickBot="1" x14ac:dyDescent="0.25">
      <c r="A17" s="19" t="str">
        <f t="shared" si="0"/>
        <v> VSSC 61.18 </v>
      </c>
      <c r="B17" s="2" t="str">
        <f t="shared" si="1"/>
        <v>I</v>
      </c>
      <c r="C17" s="19">
        <f t="shared" si="2"/>
        <v>45933.474999999999</v>
      </c>
      <c r="D17" s="5" t="str">
        <f t="shared" si="3"/>
        <v>vis</v>
      </c>
      <c r="E17" s="35">
        <f>VLOOKUP(C17,Active!C$21:E$972,3,FALSE)</f>
        <v>-155.0112373190546</v>
      </c>
      <c r="F17" s="2" t="s">
        <v>47</v>
      </c>
      <c r="G17" s="5" t="str">
        <f t="shared" si="4"/>
        <v>45933.475</v>
      </c>
      <c r="H17" s="19">
        <f t="shared" si="5"/>
        <v>22182</v>
      </c>
      <c r="I17" s="36" t="s">
        <v>434</v>
      </c>
      <c r="J17" s="37" t="s">
        <v>435</v>
      </c>
      <c r="K17" s="36">
        <v>22182</v>
      </c>
      <c r="L17" s="36" t="s">
        <v>436</v>
      </c>
      <c r="M17" s="37" t="s">
        <v>391</v>
      </c>
      <c r="N17" s="37"/>
      <c r="O17" s="38" t="s">
        <v>421</v>
      </c>
      <c r="P17" s="38" t="s">
        <v>437</v>
      </c>
    </row>
    <row r="18" spans="1:16" ht="12.75" customHeight="1" thickBot="1" x14ac:dyDescent="0.25">
      <c r="A18" s="19" t="str">
        <f t="shared" si="0"/>
        <v> VSSC 61.18 </v>
      </c>
      <c r="B18" s="2" t="str">
        <f t="shared" si="1"/>
        <v>I</v>
      </c>
      <c r="C18" s="19">
        <f t="shared" si="2"/>
        <v>45934.411999999997</v>
      </c>
      <c r="D18" s="5" t="str">
        <f t="shared" si="3"/>
        <v>vis</v>
      </c>
      <c r="E18" s="35">
        <f>VLOOKUP(C18,Active!C$21:E$972,3,FALSE)</f>
        <v>-154.49793512276869</v>
      </c>
      <c r="F18" s="2" t="s">
        <v>47</v>
      </c>
      <c r="G18" s="5" t="str">
        <f t="shared" si="4"/>
        <v>45934.412</v>
      </c>
      <c r="H18" s="19">
        <f t="shared" si="5"/>
        <v>22183</v>
      </c>
      <c r="I18" s="36" t="s">
        <v>438</v>
      </c>
      <c r="J18" s="37" t="s">
        <v>439</v>
      </c>
      <c r="K18" s="36">
        <v>22183</v>
      </c>
      <c r="L18" s="36" t="s">
        <v>440</v>
      </c>
      <c r="M18" s="37" t="s">
        <v>391</v>
      </c>
      <c r="N18" s="37"/>
      <c r="O18" s="38" t="s">
        <v>421</v>
      </c>
      <c r="P18" s="38" t="s">
        <v>437</v>
      </c>
    </row>
    <row r="19" spans="1:16" ht="12.75" customHeight="1" thickBot="1" x14ac:dyDescent="0.25">
      <c r="A19" s="19" t="str">
        <f t="shared" si="0"/>
        <v> BAVR 40.8 </v>
      </c>
      <c r="B19" s="2" t="str">
        <f t="shared" si="1"/>
        <v>I</v>
      </c>
      <c r="C19" s="19">
        <f t="shared" si="2"/>
        <v>46216.438000000002</v>
      </c>
      <c r="D19" s="5" t="str">
        <f t="shared" si="3"/>
        <v>vis</v>
      </c>
      <c r="E19" s="35">
        <f>VLOOKUP(C19,Active!C$21:E$972,3,FALSE)</f>
        <v>0</v>
      </c>
      <c r="F19" s="2" t="s">
        <v>47</v>
      </c>
      <c r="G19" s="5" t="str">
        <f t="shared" si="4"/>
        <v>46216.4380</v>
      </c>
      <c r="H19" s="19">
        <f t="shared" si="5"/>
        <v>22492</v>
      </c>
      <c r="I19" s="36" t="s">
        <v>441</v>
      </c>
      <c r="J19" s="37" t="s">
        <v>442</v>
      </c>
      <c r="K19" s="36">
        <v>22492</v>
      </c>
      <c r="L19" s="36" t="s">
        <v>443</v>
      </c>
      <c r="M19" s="37" t="s">
        <v>430</v>
      </c>
      <c r="N19" s="37" t="s">
        <v>444</v>
      </c>
      <c r="O19" s="38" t="s">
        <v>445</v>
      </c>
      <c r="P19" s="38" t="s">
        <v>446</v>
      </c>
    </row>
    <row r="20" spans="1:16" ht="12.75" customHeight="1" thickBot="1" x14ac:dyDescent="0.25">
      <c r="A20" s="19" t="str">
        <f t="shared" si="0"/>
        <v>BAVM 241 (=IBVS 6157) </v>
      </c>
      <c r="B20" s="2" t="str">
        <f t="shared" si="1"/>
        <v>I</v>
      </c>
      <c r="C20" s="19">
        <f t="shared" si="2"/>
        <v>57154.4493</v>
      </c>
      <c r="D20" s="5" t="str">
        <f t="shared" si="3"/>
        <v>vis</v>
      </c>
      <c r="E20" s="35">
        <f>VLOOKUP(C20,Active!C$21:E$972,3,FALSE)</f>
        <v>5992.001305551541</v>
      </c>
      <c r="F20" s="2" t="s">
        <v>47</v>
      </c>
      <c r="G20" s="5" t="str">
        <f t="shared" si="4"/>
        <v>57154.4493</v>
      </c>
      <c r="H20" s="19">
        <f t="shared" si="5"/>
        <v>34476</v>
      </c>
      <c r="I20" s="36" t="s">
        <v>672</v>
      </c>
      <c r="J20" s="37" t="s">
        <v>673</v>
      </c>
      <c r="K20" s="36" t="s">
        <v>674</v>
      </c>
      <c r="L20" s="36" t="s">
        <v>675</v>
      </c>
      <c r="M20" s="37" t="s">
        <v>560</v>
      </c>
      <c r="N20" s="37" t="s">
        <v>581</v>
      </c>
      <c r="O20" s="38" t="s">
        <v>456</v>
      </c>
      <c r="P20" s="39" t="s">
        <v>676</v>
      </c>
    </row>
    <row r="21" spans="1:16" ht="12.75" customHeight="1" thickBot="1" x14ac:dyDescent="0.25">
      <c r="A21" s="19" t="str">
        <f t="shared" si="0"/>
        <v>BAVM 241 (=IBVS 6157) </v>
      </c>
      <c r="B21" s="2" t="str">
        <f t="shared" si="1"/>
        <v>I</v>
      </c>
      <c r="C21" s="19">
        <f t="shared" si="2"/>
        <v>57206.493799999997</v>
      </c>
      <c r="D21" s="5" t="str">
        <f t="shared" si="3"/>
        <v>vis</v>
      </c>
      <c r="E21" s="35">
        <f>VLOOKUP(C21,Active!C$21:E$972,3,FALSE)</f>
        <v>6020.5120378403944</v>
      </c>
      <c r="F21" s="2" t="s">
        <v>47</v>
      </c>
      <c r="G21" s="5" t="str">
        <f t="shared" si="4"/>
        <v>57206.4938</v>
      </c>
      <c r="H21" s="19">
        <f t="shared" si="5"/>
        <v>34533</v>
      </c>
      <c r="I21" s="36" t="s">
        <v>677</v>
      </c>
      <c r="J21" s="37" t="s">
        <v>678</v>
      </c>
      <c r="K21" s="36" t="s">
        <v>679</v>
      </c>
      <c r="L21" s="36" t="s">
        <v>680</v>
      </c>
      <c r="M21" s="37" t="s">
        <v>560</v>
      </c>
      <c r="N21" s="37" t="s">
        <v>444</v>
      </c>
      <c r="O21" s="38" t="s">
        <v>606</v>
      </c>
      <c r="P21" s="39" t="s">
        <v>676</v>
      </c>
    </row>
    <row r="22" spans="1:16" ht="12.75" customHeight="1" thickBot="1" x14ac:dyDescent="0.25">
      <c r="A22" s="19" t="str">
        <f t="shared" si="0"/>
        <v>IBVS 3355 </v>
      </c>
      <c r="B22" s="2" t="str">
        <f t="shared" si="1"/>
        <v>I</v>
      </c>
      <c r="C22" s="19">
        <f t="shared" si="2"/>
        <v>47239.591099999998</v>
      </c>
      <c r="D22" s="5" t="str">
        <f t="shared" si="3"/>
        <v>vis</v>
      </c>
      <c r="E22" s="35">
        <f>VLOOKUP(C22,Active!C$21:E$972,3,FALSE)</f>
        <v>560.49811458679721</v>
      </c>
      <c r="F22" s="2" t="s">
        <v>47</v>
      </c>
      <c r="G22" s="5" t="str">
        <f t="shared" si="4"/>
        <v>47239.5911</v>
      </c>
      <c r="H22" s="19">
        <f t="shared" si="5"/>
        <v>23613</v>
      </c>
      <c r="I22" s="36" t="s">
        <v>458</v>
      </c>
      <c r="J22" s="37" t="s">
        <v>459</v>
      </c>
      <c r="K22" s="36">
        <v>23613</v>
      </c>
      <c r="L22" s="36" t="s">
        <v>460</v>
      </c>
      <c r="M22" s="37" t="s">
        <v>430</v>
      </c>
      <c r="N22" s="37" t="s">
        <v>431</v>
      </c>
      <c r="O22" s="38" t="s">
        <v>445</v>
      </c>
      <c r="P22" s="39" t="s">
        <v>461</v>
      </c>
    </row>
    <row r="23" spans="1:16" ht="12.75" customHeight="1" thickBot="1" x14ac:dyDescent="0.25">
      <c r="A23" s="19" t="str">
        <f t="shared" si="0"/>
        <v>IBVS 3852 </v>
      </c>
      <c r="B23" s="2" t="str">
        <f t="shared" si="1"/>
        <v>I</v>
      </c>
      <c r="C23" s="19">
        <f t="shared" si="2"/>
        <v>47669.466999999997</v>
      </c>
      <c r="D23" s="5" t="str">
        <f t="shared" si="3"/>
        <v>vis</v>
      </c>
      <c r="E23" s="35">
        <f>VLOOKUP(C23,Active!C$21:E$972,3,FALSE)</f>
        <v>795.99037029740691</v>
      </c>
      <c r="F23" s="2" t="s">
        <v>47</v>
      </c>
      <c r="G23" s="5" t="str">
        <f t="shared" si="4"/>
        <v>47669.467</v>
      </c>
      <c r="H23" s="19">
        <f t="shared" si="5"/>
        <v>24084</v>
      </c>
      <c r="I23" s="36" t="s">
        <v>462</v>
      </c>
      <c r="J23" s="37" t="s">
        <v>463</v>
      </c>
      <c r="K23" s="36">
        <v>24084</v>
      </c>
      <c r="L23" s="36" t="s">
        <v>464</v>
      </c>
      <c r="M23" s="37" t="s">
        <v>430</v>
      </c>
      <c r="N23" s="37" t="s">
        <v>431</v>
      </c>
      <c r="O23" s="38" t="s">
        <v>445</v>
      </c>
      <c r="P23" s="39" t="s">
        <v>433</v>
      </c>
    </row>
    <row r="24" spans="1:16" ht="12.75" customHeight="1" thickBot="1" x14ac:dyDescent="0.25">
      <c r="A24" s="19" t="str">
        <f t="shared" si="0"/>
        <v>IBVS 3852 </v>
      </c>
      <c r="B24" s="2" t="str">
        <f t="shared" si="1"/>
        <v>I</v>
      </c>
      <c r="C24" s="19">
        <f t="shared" si="2"/>
        <v>47670.397700000001</v>
      </c>
      <c r="D24" s="5" t="str">
        <f t="shared" si="3"/>
        <v>vis</v>
      </c>
      <c r="E24" s="35">
        <f>VLOOKUP(C24,Active!C$21:E$972,3,FALSE)</f>
        <v>796.50022126228043</v>
      </c>
      <c r="F24" s="2" t="s">
        <v>47</v>
      </c>
      <c r="G24" s="5" t="str">
        <f t="shared" si="4"/>
        <v>47670.3977</v>
      </c>
      <c r="H24" s="19">
        <f t="shared" si="5"/>
        <v>24085</v>
      </c>
      <c r="I24" s="36" t="s">
        <v>465</v>
      </c>
      <c r="J24" s="37" t="s">
        <v>466</v>
      </c>
      <c r="K24" s="36">
        <v>24085</v>
      </c>
      <c r="L24" s="36" t="s">
        <v>467</v>
      </c>
      <c r="M24" s="37" t="s">
        <v>430</v>
      </c>
      <c r="N24" s="37" t="s">
        <v>431</v>
      </c>
      <c r="O24" s="38" t="s">
        <v>445</v>
      </c>
      <c r="P24" s="39" t="s">
        <v>433</v>
      </c>
    </row>
    <row r="25" spans="1:16" ht="12.75" customHeight="1" thickBot="1" x14ac:dyDescent="0.25">
      <c r="A25" s="19" t="str">
        <f t="shared" si="0"/>
        <v> BRNO 31 </v>
      </c>
      <c r="B25" s="2" t="str">
        <f t="shared" si="1"/>
        <v>I</v>
      </c>
      <c r="C25" s="19">
        <f t="shared" si="2"/>
        <v>48097.51</v>
      </c>
      <c r="D25" s="5" t="str">
        <f t="shared" si="3"/>
        <v>vis</v>
      </c>
      <c r="E25" s="35">
        <f>VLOOKUP(C25,Active!C$21:E$972,3,FALSE)</f>
        <v>1030.4785367918253</v>
      </c>
      <c r="F25" s="2" t="s">
        <v>47</v>
      </c>
      <c r="G25" s="5" t="str">
        <f t="shared" si="4"/>
        <v>48097.510</v>
      </c>
      <c r="H25" s="19">
        <f t="shared" si="5"/>
        <v>24553</v>
      </c>
      <c r="I25" s="36" t="s">
        <v>472</v>
      </c>
      <c r="J25" s="37" t="s">
        <v>473</v>
      </c>
      <c r="K25" s="36">
        <v>24553</v>
      </c>
      <c r="L25" s="36" t="s">
        <v>474</v>
      </c>
      <c r="M25" s="37" t="s">
        <v>391</v>
      </c>
      <c r="N25" s="37"/>
      <c r="O25" s="38" t="s">
        <v>475</v>
      </c>
      <c r="P25" s="38" t="s">
        <v>476</v>
      </c>
    </row>
    <row r="26" spans="1:16" ht="12.75" customHeight="1" thickBot="1" x14ac:dyDescent="0.25">
      <c r="A26" s="19" t="str">
        <f t="shared" si="0"/>
        <v>BAVM 60 </v>
      </c>
      <c r="B26" s="2" t="str">
        <f t="shared" si="1"/>
        <v>I</v>
      </c>
      <c r="C26" s="19">
        <f t="shared" si="2"/>
        <v>48496.409</v>
      </c>
      <c r="D26" s="5" t="str">
        <f t="shared" si="3"/>
        <v>vis</v>
      </c>
      <c r="E26" s="35">
        <f>VLOOKUP(C26,Active!C$21:E$972,3,FALSE)</f>
        <v>1249.00119719383</v>
      </c>
      <c r="F26" s="2" t="s">
        <v>47</v>
      </c>
      <c r="G26" s="5" t="str">
        <f t="shared" si="4"/>
        <v>48496.409</v>
      </c>
      <c r="H26" s="19">
        <f t="shared" si="5"/>
        <v>24990</v>
      </c>
      <c r="I26" s="36" t="s">
        <v>477</v>
      </c>
      <c r="J26" s="37" t="s">
        <v>478</v>
      </c>
      <c r="K26" s="36">
        <v>24990</v>
      </c>
      <c r="L26" s="36" t="s">
        <v>479</v>
      </c>
      <c r="M26" s="37" t="s">
        <v>430</v>
      </c>
      <c r="N26" s="37" t="s">
        <v>480</v>
      </c>
      <c r="O26" s="38" t="s">
        <v>456</v>
      </c>
      <c r="P26" s="39" t="s">
        <v>481</v>
      </c>
    </row>
    <row r="27" spans="1:16" ht="12.75" customHeight="1" thickBot="1" x14ac:dyDescent="0.25">
      <c r="A27" s="19" t="str">
        <f t="shared" si="0"/>
        <v>BAVM 60 </v>
      </c>
      <c r="B27" s="2" t="str">
        <f t="shared" si="1"/>
        <v>I</v>
      </c>
      <c r="C27" s="19">
        <f t="shared" si="2"/>
        <v>48496.417999999998</v>
      </c>
      <c r="D27" s="5" t="str">
        <f t="shared" si="3"/>
        <v>vis</v>
      </c>
      <c r="E27" s="35">
        <f>VLOOKUP(C27,Active!C$21:E$972,3,FALSE)</f>
        <v>1249.0061275244229</v>
      </c>
      <c r="F27" s="2" t="s">
        <v>47</v>
      </c>
      <c r="G27" s="5" t="str">
        <f t="shared" si="4"/>
        <v>48496.418</v>
      </c>
      <c r="H27" s="19">
        <f t="shared" si="5"/>
        <v>24990</v>
      </c>
      <c r="I27" s="36" t="s">
        <v>482</v>
      </c>
      <c r="J27" s="37" t="s">
        <v>483</v>
      </c>
      <c r="K27" s="36">
        <v>24990</v>
      </c>
      <c r="L27" s="36" t="s">
        <v>436</v>
      </c>
      <c r="M27" s="37" t="s">
        <v>430</v>
      </c>
      <c r="N27" s="37" t="s">
        <v>455</v>
      </c>
      <c r="O27" s="38" t="s">
        <v>456</v>
      </c>
      <c r="P27" s="39" t="s">
        <v>481</v>
      </c>
    </row>
    <row r="28" spans="1:16" ht="12.75" customHeight="1" thickBot="1" x14ac:dyDescent="0.25">
      <c r="A28" s="19" t="str">
        <f t="shared" si="0"/>
        <v>BAVM 62 </v>
      </c>
      <c r="B28" s="2" t="str">
        <f t="shared" si="1"/>
        <v>I</v>
      </c>
      <c r="C28" s="19">
        <f t="shared" si="2"/>
        <v>48894.347000000002</v>
      </c>
      <c r="D28" s="5" t="str">
        <f t="shared" si="3"/>
        <v>vis</v>
      </c>
      <c r="E28" s="35">
        <f>VLOOKUP(C28,Active!C$21:E$972,3,FALSE)</f>
        <v>1466.9974078512994</v>
      </c>
      <c r="F28" s="2" t="s">
        <v>47</v>
      </c>
      <c r="G28" s="5" t="str">
        <f t="shared" si="4"/>
        <v>48894.347</v>
      </c>
      <c r="H28" s="19">
        <f t="shared" si="5"/>
        <v>25426</v>
      </c>
      <c r="I28" s="36" t="s">
        <v>484</v>
      </c>
      <c r="J28" s="37" t="s">
        <v>485</v>
      </c>
      <c r="K28" s="36">
        <v>25426</v>
      </c>
      <c r="L28" s="36" t="s">
        <v>486</v>
      </c>
      <c r="M28" s="37" t="s">
        <v>391</v>
      </c>
      <c r="N28" s="37"/>
      <c r="O28" s="38" t="s">
        <v>487</v>
      </c>
      <c r="P28" s="39" t="s">
        <v>488</v>
      </c>
    </row>
    <row r="29" spans="1:16" ht="12.75" customHeight="1" thickBot="1" x14ac:dyDescent="0.25">
      <c r="A29" s="19" t="str">
        <f t="shared" si="0"/>
        <v>BAVM 62 </v>
      </c>
      <c r="B29" s="2" t="str">
        <f t="shared" si="1"/>
        <v>I</v>
      </c>
      <c r="C29" s="19">
        <f t="shared" si="2"/>
        <v>49092.398000000001</v>
      </c>
      <c r="D29" s="5" t="str">
        <f t="shared" si="3"/>
        <v>vis</v>
      </c>
      <c r="E29" s="35">
        <f>VLOOKUP(C29,Active!C$21:E$972,3,FALSE)</f>
        <v>1575.4926194594448</v>
      </c>
      <c r="F29" s="2" t="s">
        <v>47</v>
      </c>
      <c r="G29" s="5" t="str">
        <f t="shared" si="4"/>
        <v>49092.398</v>
      </c>
      <c r="H29" s="19">
        <f t="shared" si="5"/>
        <v>25643</v>
      </c>
      <c r="I29" s="36" t="s">
        <v>489</v>
      </c>
      <c r="J29" s="37" t="s">
        <v>490</v>
      </c>
      <c r="K29" s="36">
        <v>25643</v>
      </c>
      <c r="L29" s="36" t="s">
        <v>491</v>
      </c>
      <c r="M29" s="37" t="s">
        <v>430</v>
      </c>
      <c r="N29" s="37" t="s">
        <v>37</v>
      </c>
      <c r="O29" s="38" t="s">
        <v>456</v>
      </c>
      <c r="P29" s="39" t="s">
        <v>488</v>
      </c>
    </row>
    <row r="30" spans="1:16" ht="12.75" customHeight="1" thickBot="1" x14ac:dyDescent="0.25">
      <c r="A30" s="19" t="str">
        <f t="shared" si="0"/>
        <v>BAVM 62 </v>
      </c>
      <c r="B30" s="2" t="str">
        <f t="shared" si="1"/>
        <v>I</v>
      </c>
      <c r="C30" s="19">
        <f t="shared" si="2"/>
        <v>49092.406999999999</v>
      </c>
      <c r="D30" s="5" t="str">
        <f t="shared" si="3"/>
        <v>vis</v>
      </c>
      <c r="E30" s="35">
        <f>VLOOKUP(C30,Active!C$21:E$972,3,FALSE)</f>
        <v>1575.4975497900377</v>
      </c>
      <c r="F30" s="2" t="s">
        <v>47</v>
      </c>
      <c r="G30" s="5" t="str">
        <f t="shared" si="4"/>
        <v>49092.407</v>
      </c>
      <c r="H30" s="19">
        <f t="shared" si="5"/>
        <v>25643</v>
      </c>
      <c r="I30" s="36" t="s">
        <v>492</v>
      </c>
      <c r="J30" s="37" t="s">
        <v>493</v>
      </c>
      <c r="K30" s="36">
        <v>25643</v>
      </c>
      <c r="L30" s="36" t="s">
        <v>494</v>
      </c>
      <c r="M30" s="37" t="s">
        <v>430</v>
      </c>
      <c r="N30" s="37" t="s">
        <v>455</v>
      </c>
      <c r="O30" s="38" t="s">
        <v>456</v>
      </c>
      <c r="P30" s="39" t="s">
        <v>488</v>
      </c>
    </row>
    <row r="31" spans="1:16" ht="12.75" customHeight="1" thickBot="1" x14ac:dyDescent="0.25">
      <c r="A31" s="19" t="str">
        <f t="shared" si="0"/>
        <v> BRNO 31 </v>
      </c>
      <c r="B31" s="2" t="str">
        <f t="shared" si="1"/>
        <v>I</v>
      </c>
      <c r="C31" s="19">
        <f t="shared" si="2"/>
        <v>49541.45</v>
      </c>
      <c r="D31" s="5" t="str">
        <f t="shared" si="3"/>
        <v>vis</v>
      </c>
      <c r="E31" s="35">
        <f>VLOOKUP(C31,Active!C$21:E$972,3,FALSE)</f>
        <v>1821.4898210037975</v>
      </c>
      <c r="F31" s="2" t="s">
        <v>47</v>
      </c>
      <c r="G31" s="5" t="str">
        <f t="shared" si="4"/>
        <v>49541.450</v>
      </c>
      <c r="H31" s="19">
        <f t="shared" si="5"/>
        <v>26135</v>
      </c>
      <c r="I31" s="36" t="s">
        <v>495</v>
      </c>
      <c r="J31" s="37" t="s">
        <v>496</v>
      </c>
      <c r="K31" s="36">
        <v>26135</v>
      </c>
      <c r="L31" s="36" t="s">
        <v>497</v>
      </c>
      <c r="M31" s="37" t="s">
        <v>391</v>
      </c>
      <c r="N31" s="37"/>
      <c r="O31" s="38" t="s">
        <v>498</v>
      </c>
      <c r="P31" s="38" t="s">
        <v>476</v>
      </c>
    </row>
    <row r="32" spans="1:16" ht="12.75" customHeight="1" thickBot="1" x14ac:dyDescent="0.25">
      <c r="A32" s="19" t="str">
        <f t="shared" si="0"/>
        <v> BRNO 31 </v>
      </c>
      <c r="B32" s="2" t="str">
        <f t="shared" si="1"/>
        <v>I</v>
      </c>
      <c r="C32" s="19">
        <f t="shared" si="2"/>
        <v>49541.453999999998</v>
      </c>
      <c r="D32" s="5" t="str">
        <f t="shared" si="3"/>
        <v>vis</v>
      </c>
      <c r="E32" s="35">
        <f>VLOOKUP(C32,Active!C$21:E$972,3,FALSE)</f>
        <v>1821.4920122618396</v>
      </c>
      <c r="F32" s="2" t="s">
        <v>47</v>
      </c>
      <c r="G32" s="5" t="str">
        <f t="shared" si="4"/>
        <v>49541.454</v>
      </c>
      <c r="H32" s="19">
        <f t="shared" si="5"/>
        <v>26135</v>
      </c>
      <c r="I32" s="36" t="s">
        <v>499</v>
      </c>
      <c r="J32" s="37" t="s">
        <v>500</v>
      </c>
      <c r="K32" s="36">
        <v>26135</v>
      </c>
      <c r="L32" s="36" t="s">
        <v>501</v>
      </c>
      <c r="M32" s="37" t="s">
        <v>391</v>
      </c>
      <c r="N32" s="37"/>
      <c r="O32" s="38" t="s">
        <v>502</v>
      </c>
      <c r="P32" s="38" t="s">
        <v>476</v>
      </c>
    </row>
    <row r="33" spans="1:16" ht="12.75" customHeight="1" thickBot="1" x14ac:dyDescent="0.25">
      <c r="A33" s="19" t="str">
        <f t="shared" si="0"/>
        <v> BBS 109 </v>
      </c>
      <c r="B33" s="2" t="str">
        <f t="shared" si="1"/>
        <v>I</v>
      </c>
      <c r="C33" s="19">
        <f t="shared" si="2"/>
        <v>49865.474600000001</v>
      </c>
      <c r="D33" s="5" t="str">
        <f t="shared" si="3"/>
        <v>vis</v>
      </c>
      <c r="E33" s="35">
        <f>VLOOKUP(C33,Active!C$21:E$972,3,FALSE)</f>
        <v>1998.9951986249416</v>
      </c>
      <c r="F33" s="2" t="s">
        <v>47</v>
      </c>
      <c r="G33" s="5" t="str">
        <f t="shared" si="4"/>
        <v>49865.4746</v>
      </c>
      <c r="H33" s="19">
        <f t="shared" si="5"/>
        <v>26490</v>
      </c>
      <c r="I33" s="36" t="s">
        <v>503</v>
      </c>
      <c r="J33" s="37" t="s">
        <v>504</v>
      </c>
      <c r="K33" s="36">
        <v>26490</v>
      </c>
      <c r="L33" s="36" t="s">
        <v>505</v>
      </c>
      <c r="M33" s="37" t="s">
        <v>430</v>
      </c>
      <c r="N33" s="37" t="s">
        <v>431</v>
      </c>
      <c r="O33" s="38" t="s">
        <v>392</v>
      </c>
      <c r="P33" s="38" t="s">
        <v>506</v>
      </c>
    </row>
    <row r="34" spans="1:16" ht="12.75" customHeight="1" thickBot="1" x14ac:dyDescent="0.25">
      <c r="A34" s="19" t="str">
        <f t="shared" si="0"/>
        <v>BAVM 128 </v>
      </c>
      <c r="B34" s="2" t="str">
        <f t="shared" si="1"/>
        <v>I</v>
      </c>
      <c r="C34" s="19">
        <f t="shared" si="2"/>
        <v>51245.506000000001</v>
      </c>
      <c r="D34" s="5" t="str">
        <f t="shared" si="3"/>
        <v>vis</v>
      </c>
      <c r="E34" s="35">
        <f>VLOOKUP(C34,Active!C$21:E$972,3,FALSE)</f>
        <v>2754.99642441469</v>
      </c>
      <c r="F34" s="2" t="s">
        <v>47</v>
      </c>
      <c r="G34" s="5" t="str">
        <f t="shared" si="4"/>
        <v>51245.506</v>
      </c>
      <c r="H34" s="19">
        <f t="shared" si="5"/>
        <v>28002</v>
      </c>
      <c r="I34" s="36" t="s">
        <v>541</v>
      </c>
      <c r="J34" s="37" t="s">
        <v>542</v>
      </c>
      <c r="K34" s="36">
        <v>28002</v>
      </c>
      <c r="L34" s="36" t="s">
        <v>543</v>
      </c>
      <c r="M34" s="37" t="s">
        <v>430</v>
      </c>
      <c r="N34" s="37" t="s">
        <v>444</v>
      </c>
      <c r="O34" s="38" t="s">
        <v>544</v>
      </c>
      <c r="P34" s="39" t="s">
        <v>545</v>
      </c>
    </row>
    <row r="35" spans="1:16" ht="12.75" customHeight="1" thickBot="1" x14ac:dyDescent="0.25">
      <c r="A35" s="19" t="str">
        <f t="shared" si="0"/>
        <v>IBVS 5027 </v>
      </c>
      <c r="B35" s="2" t="str">
        <f t="shared" si="1"/>
        <v>I</v>
      </c>
      <c r="C35" s="19">
        <f t="shared" si="2"/>
        <v>51295.71</v>
      </c>
      <c r="D35" s="5" t="str">
        <f t="shared" si="3"/>
        <v>vis</v>
      </c>
      <c r="E35" s="35">
        <f>VLOOKUP(C35,Active!C$21:E$972,3,FALSE)</f>
        <v>2782.4989040970704</v>
      </c>
      <c r="F35" s="2" t="s">
        <v>47</v>
      </c>
      <c r="G35" s="5" t="str">
        <f t="shared" si="4"/>
        <v>51295.7100</v>
      </c>
      <c r="H35" s="19">
        <f t="shared" si="5"/>
        <v>28057</v>
      </c>
      <c r="I35" s="36" t="s">
        <v>546</v>
      </c>
      <c r="J35" s="37" t="s">
        <v>547</v>
      </c>
      <c r="K35" s="36">
        <v>28057</v>
      </c>
      <c r="L35" s="36" t="s">
        <v>548</v>
      </c>
      <c r="M35" s="37" t="s">
        <v>430</v>
      </c>
      <c r="N35" s="37" t="s">
        <v>431</v>
      </c>
      <c r="O35" s="38" t="s">
        <v>392</v>
      </c>
      <c r="P35" s="39" t="s">
        <v>549</v>
      </c>
    </row>
    <row r="36" spans="1:16" ht="12.75" customHeight="1" thickBot="1" x14ac:dyDescent="0.25">
      <c r="A36" s="19" t="str">
        <f t="shared" si="0"/>
        <v>IBVS 5027 </v>
      </c>
      <c r="B36" s="2" t="str">
        <f t="shared" si="1"/>
        <v>I</v>
      </c>
      <c r="C36" s="19">
        <f t="shared" si="2"/>
        <v>51305.716999999997</v>
      </c>
      <c r="D36" s="5" t="str">
        <f t="shared" si="3"/>
        <v>vis</v>
      </c>
      <c r="E36" s="35">
        <f>VLOOKUP(C36,Active!C$21:E$972,3,FALSE)</f>
        <v>2787.9808839030925</v>
      </c>
      <c r="F36" s="2" t="s">
        <v>47</v>
      </c>
      <c r="G36" s="5" t="str">
        <f t="shared" si="4"/>
        <v>51305.717</v>
      </c>
      <c r="H36" s="19">
        <f t="shared" si="5"/>
        <v>28068</v>
      </c>
      <c r="I36" s="36" t="s">
        <v>550</v>
      </c>
      <c r="J36" s="37" t="s">
        <v>551</v>
      </c>
      <c r="K36" s="36">
        <v>28068</v>
      </c>
      <c r="L36" s="36" t="s">
        <v>552</v>
      </c>
      <c r="M36" s="37" t="s">
        <v>430</v>
      </c>
      <c r="N36" s="37" t="s">
        <v>431</v>
      </c>
      <c r="O36" s="38" t="s">
        <v>392</v>
      </c>
      <c r="P36" s="39" t="s">
        <v>549</v>
      </c>
    </row>
    <row r="37" spans="1:16" ht="12.75" customHeight="1" thickBot="1" x14ac:dyDescent="0.25">
      <c r="A37" s="19" t="str">
        <f t="shared" si="0"/>
        <v>OEJV 0074 </v>
      </c>
      <c r="B37" s="2" t="str">
        <f t="shared" si="1"/>
        <v>I</v>
      </c>
      <c r="C37" s="19">
        <f t="shared" si="2"/>
        <v>51663.531499999997</v>
      </c>
      <c r="D37" s="5" t="str">
        <f t="shared" si="3"/>
        <v>vis</v>
      </c>
      <c r="E37" s="35">
        <f>VLOOKUP(C37,Active!C$21:E$972,3,FALSE)</f>
        <v>2983.9968590507206</v>
      </c>
      <c r="F37" s="2" t="s">
        <v>47</v>
      </c>
      <c r="G37" s="5" t="str">
        <f t="shared" si="4"/>
        <v>51663.53150</v>
      </c>
      <c r="H37" s="19">
        <f t="shared" si="5"/>
        <v>28460</v>
      </c>
      <c r="I37" s="36" t="s">
        <v>557</v>
      </c>
      <c r="J37" s="37" t="s">
        <v>558</v>
      </c>
      <c r="K37" s="36">
        <v>28460</v>
      </c>
      <c r="L37" s="36" t="s">
        <v>559</v>
      </c>
      <c r="M37" s="37" t="s">
        <v>560</v>
      </c>
      <c r="N37" s="37" t="s">
        <v>47</v>
      </c>
      <c r="O37" s="38" t="s">
        <v>561</v>
      </c>
      <c r="P37" s="39" t="s">
        <v>562</v>
      </c>
    </row>
    <row r="38" spans="1:16" ht="12.75" customHeight="1" thickBot="1" x14ac:dyDescent="0.25">
      <c r="A38" s="19" t="str">
        <f t="shared" si="0"/>
        <v>BAVM 152 </v>
      </c>
      <c r="B38" s="2" t="str">
        <f t="shared" si="1"/>
        <v>I</v>
      </c>
      <c r="C38" s="19">
        <f t="shared" si="2"/>
        <v>51811.421999999999</v>
      </c>
      <c r="D38" s="5" t="str">
        <f t="shared" si="3"/>
        <v>vis</v>
      </c>
      <c r="E38" s="35">
        <f>VLOOKUP(C38,Active!C$21:E$972,3,FALSE)</f>
        <v>3065.0134209076896</v>
      </c>
      <c r="F38" s="2" t="s">
        <v>47</v>
      </c>
      <c r="G38" s="5" t="str">
        <f t="shared" si="4"/>
        <v>51811.422</v>
      </c>
      <c r="H38" s="19">
        <f t="shared" si="5"/>
        <v>28622</v>
      </c>
      <c r="I38" s="36" t="s">
        <v>563</v>
      </c>
      <c r="J38" s="37" t="s">
        <v>564</v>
      </c>
      <c r="K38" s="36">
        <v>28622</v>
      </c>
      <c r="L38" s="36" t="s">
        <v>565</v>
      </c>
      <c r="M38" s="37" t="s">
        <v>430</v>
      </c>
      <c r="N38" s="37" t="s">
        <v>444</v>
      </c>
      <c r="O38" s="38" t="s">
        <v>566</v>
      </c>
      <c r="P38" s="39" t="s">
        <v>567</v>
      </c>
    </row>
    <row r="39" spans="1:16" ht="12.75" customHeight="1" thickBot="1" x14ac:dyDescent="0.25">
      <c r="A39" s="19" t="str">
        <f t="shared" si="0"/>
        <v>BAVM 152 </v>
      </c>
      <c r="B39" s="2" t="str">
        <f t="shared" si="1"/>
        <v>I</v>
      </c>
      <c r="C39" s="19">
        <f t="shared" si="2"/>
        <v>52040.4882</v>
      </c>
      <c r="D39" s="5" t="str">
        <f t="shared" si="3"/>
        <v>vis</v>
      </c>
      <c r="E39" s="35">
        <f>VLOOKUP(C39,Active!C$21:E$972,3,FALSE)</f>
        <v>3190.4992091201902</v>
      </c>
      <c r="F39" s="2" t="s">
        <v>47</v>
      </c>
      <c r="G39" s="5" t="str">
        <f t="shared" si="4"/>
        <v>52040.4882</v>
      </c>
      <c r="H39" s="19">
        <f t="shared" si="5"/>
        <v>28873</v>
      </c>
      <c r="I39" s="36" t="s">
        <v>568</v>
      </c>
      <c r="J39" s="37" t="s">
        <v>569</v>
      </c>
      <c r="K39" s="36">
        <v>28873</v>
      </c>
      <c r="L39" s="36" t="s">
        <v>570</v>
      </c>
      <c r="M39" s="37" t="s">
        <v>430</v>
      </c>
      <c r="N39" s="37" t="s">
        <v>455</v>
      </c>
      <c r="O39" s="38" t="s">
        <v>456</v>
      </c>
      <c r="P39" s="39" t="s">
        <v>567</v>
      </c>
    </row>
    <row r="40" spans="1:16" ht="12.75" customHeight="1" thickBot="1" x14ac:dyDescent="0.25">
      <c r="A40" s="19" t="str">
        <f t="shared" si="0"/>
        <v>BAVM 152 </v>
      </c>
      <c r="B40" s="2" t="str">
        <f t="shared" si="1"/>
        <v>I</v>
      </c>
      <c r="C40" s="19">
        <f t="shared" si="2"/>
        <v>52188.37</v>
      </c>
      <c r="D40" s="5" t="str">
        <f t="shared" si="3"/>
        <v>vis</v>
      </c>
      <c r="E40" s="35">
        <f>VLOOKUP(C40,Active!C$21:E$972,3,FALSE)</f>
        <v>3271.5110049909194</v>
      </c>
      <c r="F40" s="2" t="s">
        <v>47</v>
      </c>
      <c r="G40" s="5" t="str">
        <f t="shared" si="4"/>
        <v>52188.3700</v>
      </c>
      <c r="H40" s="19">
        <f t="shared" si="5"/>
        <v>29035</v>
      </c>
      <c r="I40" s="36" t="s">
        <v>571</v>
      </c>
      <c r="J40" s="37" t="s">
        <v>572</v>
      </c>
      <c r="K40" s="36">
        <v>29035</v>
      </c>
      <c r="L40" s="36" t="s">
        <v>573</v>
      </c>
      <c r="M40" s="37" t="s">
        <v>430</v>
      </c>
      <c r="N40" s="37" t="s">
        <v>444</v>
      </c>
      <c r="O40" s="38" t="s">
        <v>566</v>
      </c>
      <c r="P40" s="39" t="s">
        <v>567</v>
      </c>
    </row>
    <row r="41" spans="1:16" ht="12.75" customHeight="1" thickBot="1" x14ac:dyDescent="0.25">
      <c r="A41" s="19" t="str">
        <f t="shared" si="0"/>
        <v>BAVM 173 </v>
      </c>
      <c r="B41" s="2" t="str">
        <f t="shared" si="1"/>
        <v>I</v>
      </c>
      <c r="C41" s="19">
        <f t="shared" si="2"/>
        <v>53515.431299999997</v>
      </c>
      <c r="D41" s="5" t="str">
        <f t="shared" si="3"/>
        <v>vis</v>
      </c>
      <c r="E41" s="35">
        <f>VLOOKUP(C41,Active!C$21:E$972,3,FALSE)</f>
        <v>3998.4944413809412</v>
      </c>
      <c r="F41" s="2" t="s">
        <v>47</v>
      </c>
      <c r="G41" s="5" t="str">
        <f t="shared" si="4"/>
        <v>53515.4313</v>
      </c>
      <c r="H41" s="19">
        <f t="shared" si="5"/>
        <v>30489</v>
      </c>
      <c r="I41" s="36" t="s">
        <v>578</v>
      </c>
      <c r="J41" s="37" t="s">
        <v>579</v>
      </c>
      <c r="K41" s="36">
        <v>30489</v>
      </c>
      <c r="L41" s="36" t="s">
        <v>580</v>
      </c>
      <c r="M41" s="37" t="s">
        <v>430</v>
      </c>
      <c r="N41" s="37" t="s">
        <v>581</v>
      </c>
      <c r="O41" s="38" t="s">
        <v>582</v>
      </c>
      <c r="P41" s="39" t="s">
        <v>583</v>
      </c>
    </row>
    <row r="42" spans="1:16" ht="12.75" customHeight="1" thickBot="1" x14ac:dyDescent="0.25">
      <c r="A42" s="19" t="str">
        <f t="shared" si="0"/>
        <v>BAVM 178 </v>
      </c>
      <c r="B42" s="2" t="str">
        <f t="shared" si="1"/>
        <v>I</v>
      </c>
      <c r="C42" s="19">
        <f t="shared" si="2"/>
        <v>53631.362200000003</v>
      </c>
      <c r="D42" s="5" t="str">
        <f t="shared" si="3"/>
        <v>vis</v>
      </c>
      <c r="E42" s="35">
        <f>VLOOKUP(C42,Active!C$21:E$972,3,FALSE)</f>
        <v>4062.0030706098946</v>
      </c>
      <c r="F42" s="2" t="s">
        <v>47</v>
      </c>
      <c r="G42" s="5" t="str">
        <f t="shared" si="4"/>
        <v>53631.3622</v>
      </c>
      <c r="H42" s="19">
        <f t="shared" si="5"/>
        <v>30616</v>
      </c>
      <c r="I42" s="36" t="s">
        <v>584</v>
      </c>
      <c r="J42" s="37" t="s">
        <v>585</v>
      </c>
      <c r="K42" s="36" t="s">
        <v>586</v>
      </c>
      <c r="L42" s="36" t="s">
        <v>587</v>
      </c>
      <c r="M42" s="37" t="s">
        <v>560</v>
      </c>
      <c r="N42" s="37" t="s">
        <v>581</v>
      </c>
      <c r="O42" s="38" t="s">
        <v>588</v>
      </c>
      <c r="P42" s="39" t="s">
        <v>589</v>
      </c>
    </row>
    <row r="43" spans="1:16" ht="12.75" customHeight="1" thickBot="1" x14ac:dyDescent="0.25">
      <c r="A43" s="19" t="str">
        <f t="shared" ref="A43:A74" si="6">P43</f>
        <v>BAVM 178 </v>
      </c>
      <c r="B43" s="2" t="str">
        <f t="shared" ref="B43:B74" si="7">IF(H43=INT(H43),"I","II")</f>
        <v>I</v>
      </c>
      <c r="C43" s="19">
        <f t="shared" ref="C43:C74" si="8">1*G43</f>
        <v>53860.4467</v>
      </c>
      <c r="D43" s="5" t="str">
        <f t="shared" ref="D43:D74" si="9">VLOOKUP(F43,I$1:J$5,2,FALSE)</f>
        <v>vis</v>
      </c>
      <c r="E43" s="35">
        <f>VLOOKUP(C43,Active!C$21:E$972,3,FALSE)</f>
        <v>4187.4988838279342</v>
      </c>
      <c r="F43" s="2" t="s">
        <v>47</v>
      </c>
      <c r="G43" s="5" t="str">
        <f t="shared" ref="G43:G74" si="10">MID(I43,3,LEN(I43)-3)</f>
        <v>53860.4467</v>
      </c>
      <c r="H43" s="19">
        <f t="shared" ref="H43:H74" si="11">1*K43</f>
        <v>30867</v>
      </c>
      <c r="I43" s="36" t="s">
        <v>590</v>
      </c>
      <c r="J43" s="37" t="s">
        <v>591</v>
      </c>
      <c r="K43" s="36" t="s">
        <v>592</v>
      </c>
      <c r="L43" s="36" t="s">
        <v>593</v>
      </c>
      <c r="M43" s="37" t="s">
        <v>560</v>
      </c>
      <c r="N43" s="37" t="s">
        <v>581</v>
      </c>
      <c r="O43" s="38" t="s">
        <v>456</v>
      </c>
      <c r="P43" s="39" t="s">
        <v>589</v>
      </c>
    </row>
    <row r="44" spans="1:16" ht="12.75" customHeight="1" thickBot="1" x14ac:dyDescent="0.25">
      <c r="A44" s="19" t="str">
        <f t="shared" si="6"/>
        <v>BAVM 178 </v>
      </c>
      <c r="B44" s="2" t="str">
        <f t="shared" si="7"/>
        <v>I</v>
      </c>
      <c r="C44" s="19">
        <f t="shared" si="8"/>
        <v>53860.462099999997</v>
      </c>
      <c r="D44" s="5" t="str">
        <f t="shared" si="9"/>
        <v>vis</v>
      </c>
      <c r="E44" s="35">
        <f>VLOOKUP(C44,Active!C$21:E$972,3,FALSE)</f>
        <v>4187.5073201713931</v>
      </c>
      <c r="F44" s="2" t="s">
        <v>47</v>
      </c>
      <c r="G44" s="5" t="str">
        <f t="shared" si="10"/>
        <v>53860.4621</v>
      </c>
      <c r="H44" s="19">
        <f t="shared" si="11"/>
        <v>30867</v>
      </c>
      <c r="I44" s="36" t="s">
        <v>594</v>
      </c>
      <c r="J44" s="37" t="s">
        <v>595</v>
      </c>
      <c r="K44" s="36" t="s">
        <v>592</v>
      </c>
      <c r="L44" s="36" t="s">
        <v>596</v>
      </c>
      <c r="M44" s="37" t="s">
        <v>560</v>
      </c>
      <c r="N44" s="37" t="s">
        <v>581</v>
      </c>
      <c r="O44" s="38" t="s">
        <v>582</v>
      </c>
      <c r="P44" s="39" t="s">
        <v>589</v>
      </c>
    </row>
    <row r="45" spans="1:16" ht="12.75" customHeight="1" thickBot="1" x14ac:dyDescent="0.25">
      <c r="A45" s="19" t="str">
        <f t="shared" si="6"/>
        <v>BAVM 186 </v>
      </c>
      <c r="B45" s="2" t="str">
        <f t="shared" si="7"/>
        <v>I</v>
      </c>
      <c r="C45" s="19">
        <f t="shared" si="8"/>
        <v>54205.452799999999</v>
      </c>
      <c r="D45" s="5" t="str">
        <f t="shared" si="9"/>
        <v>vis</v>
      </c>
      <c r="E45" s="35">
        <f>VLOOKUP(C45,Active!C$21:E$972,3,FALSE)</f>
        <v>4376.4982315999778</v>
      </c>
      <c r="F45" s="2" t="s">
        <v>47</v>
      </c>
      <c r="G45" s="5" t="str">
        <f t="shared" si="10"/>
        <v>54205.4528</v>
      </c>
      <c r="H45" s="19">
        <f t="shared" si="11"/>
        <v>31245</v>
      </c>
      <c r="I45" s="36" t="s">
        <v>597</v>
      </c>
      <c r="J45" s="37" t="s">
        <v>598</v>
      </c>
      <c r="K45" s="36" t="s">
        <v>599</v>
      </c>
      <c r="L45" s="36" t="s">
        <v>600</v>
      </c>
      <c r="M45" s="37" t="s">
        <v>560</v>
      </c>
      <c r="N45" s="37" t="s">
        <v>581</v>
      </c>
      <c r="O45" s="38" t="s">
        <v>456</v>
      </c>
      <c r="P45" s="39" t="s">
        <v>601</v>
      </c>
    </row>
    <row r="46" spans="1:16" ht="12.75" customHeight="1" thickBot="1" x14ac:dyDescent="0.25">
      <c r="A46" s="19" t="str">
        <f t="shared" si="6"/>
        <v>BAVM 201 </v>
      </c>
      <c r="B46" s="2" t="str">
        <f t="shared" si="7"/>
        <v>I</v>
      </c>
      <c r="C46" s="19">
        <f t="shared" si="8"/>
        <v>54591.534200000002</v>
      </c>
      <c r="D46" s="5" t="str">
        <f t="shared" si="9"/>
        <v>vis</v>
      </c>
      <c r="E46" s="35">
        <f>VLOOKUP(C46,Active!C$21:E$972,3,FALSE)</f>
        <v>4587.9992247329046</v>
      </c>
      <c r="F46" s="2" t="s">
        <v>47</v>
      </c>
      <c r="G46" s="5" t="str">
        <f t="shared" si="10"/>
        <v>54591.5342</v>
      </c>
      <c r="H46" s="19">
        <f t="shared" si="11"/>
        <v>31668</v>
      </c>
      <c r="I46" s="36" t="s">
        <v>602</v>
      </c>
      <c r="J46" s="37" t="s">
        <v>603</v>
      </c>
      <c r="K46" s="36" t="s">
        <v>604</v>
      </c>
      <c r="L46" s="36" t="s">
        <v>605</v>
      </c>
      <c r="M46" s="37" t="s">
        <v>560</v>
      </c>
      <c r="N46" s="37" t="s">
        <v>444</v>
      </c>
      <c r="O46" s="38" t="s">
        <v>606</v>
      </c>
      <c r="P46" s="39" t="s">
        <v>607</v>
      </c>
    </row>
    <row r="47" spans="1:16" ht="12.75" customHeight="1" thickBot="1" x14ac:dyDescent="0.25">
      <c r="A47" s="19" t="str">
        <f t="shared" si="6"/>
        <v>BAVM 214 </v>
      </c>
      <c r="B47" s="2" t="str">
        <f t="shared" si="7"/>
        <v>I</v>
      </c>
      <c r="C47" s="19">
        <f t="shared" si="8"/>
        <v>55314.402999999998</v>
      </c>
      <c r="D47" s="5" t="str">
        <f t="shared" si="9"/>
        <v>vis</v>
      </c>
      <c r="E47" s="35">
        <f>VLOOKUP(C47,Active!C$21:E$972,3,FALSE)</f>
        <v>4983.9972425208789</v>
      </c>
      <c r="F47" s="2" t="s">
        <v>47</v>
      </c>
      <c r="G47" s="5" t="str">
        <f t="shared" si="10"/>
        <v>55314.4030</v>
      </c>
      <c r="H47" s="19">
        <f t="shared" si="11"/>
        <v>32460</v>
      </c>
      <c r="I47" s="36" t="s">
        <v>615</v>
      </c>
      <c r="J47" s="37" t="s">
        <v>616</v>
      </c>
      <c r="K47" s="36" t="s">
        <v>617</v>
      </c>
      <c r="L47" s="36" t="s">
        <v>618</v>
      </c>
      <c r="M47" s="37" t="s">
        <v>560</v>
      </c>
      <c r="N47" s="37" t="s">
        <v>581</v>
      </c>
      <c r="O47" s="38" t="s">
        <v>456</v>
      </c>
      <c r="P47" s="39" t="s">
        <v>619</v>
      </c>
    </row>
    <row r="48" spans="1:16" ht="12.75" customHeight="1" thickBot="1" x14ac:dyDescent="0.25">
      <c r="A48" s="19" t="str">
        <f t="shared" si="6"/>
        <v>BAVM 220 </v>
      </c>
      <c r="B48" s="2" t="str">
        <f t="shared" si="7"/>
        <v>I</v>
      </c>
      <c r="C48" s="19">
        <f t="shared" si="8"/>
        <v>55669.450700000001</v>
      </c>
      <c r="D48" s="5" t="str">
        <f t="shared" si="9"/>
        <v>vis</v>
      </c>
      <c r="E48" s="35">
        <f>VLOOKUP(C48,Active!C$21:E$972,3,FALSE)</f>
        <v>5178.4975244810084</v>
      </c>
      <c r="F48" s="2" t="s">
        <v>47</v>
      </c>
      <c r="G48" s="5" t="str">
        <f t="shared" si="10"/>
        <v>55669.4507</v>
      </c>
      <c r="H48" s="19">
        <f t="shared" si="11"/>
        <v>32849</v>
      </c>
      <c r="I48" s="36" t="s">
        <v>620</v>
      </c>
      <c r="J48" s="37" t="s">
        <v>621</v>
      </c>
      <c r="K48" s="36" t="s">
        <v>622</v>
      </c>
      <c r="L48" s="36" t="s">
        <v>623</v>
      </c>
      <c r="M48" s="37" t="s">
        <v>560</v>
      </c>
      <c r="N48" s="37" t="s">
        <v>47</v>
      </c>
      <c r="O48" s="38" t="s">
        <v>456</v>
      </c>
      <c r="P48" s="39" t="s">
        <v>624</v>
      </c>
    </row>
    <row r="49" spans="1:16" ht="12.75" customHeight="1" thickBot="1" x14ac:dyDescent="0.25">
      <c r="A49" s="19" t="str">
        <f t="shared" si="6"/>
        <v>OEJV 0160 </v>
      </c>
      <c r="B49" s="2" t="str">
        <f t="shared" si="7"/>
        <v>I</v>
      </c>
      <c r="C49" s="19">
        <f t="shared" si="8"/>
        <v>55701.39718</v>
      </c>
      <c r="D49" s="5" t="str">
        <f t="shared" si="9"/>
        <v>vis</v>
      </c>
      <c r="E49" s="35">
        <f>VLOOKUP(C49,Active!C$21:E$972,3,FALSE)</f>
        <v>5195.998269782649</v>
      </c>
      <c r="F49" s="2" t="s">
        <v>47</v>
      </c>
      <c r="G49" s="5" t="str">
        <f t="shared" si="10"/>
        <v>55701.39718</v>
      </c>
      <c r="H49" s="19">
        <f t="shared" si="11"/>
        <v>32884</v>
      </c>
      <c r="I49" s="36" t="s">
        <v>625</v>
      </c>
      <c r="J49" s="37" t="s">
        <v>626</v>
      </c>
      <c r="K49" s="36" t="s">
        <v>627</v>
      </c>
      <c r="L49" s="36" t="s">
        <v>628</v>
      </c>
      <c r="M49" s="37" t="s">
        <v>560</v>
      </c>
      <c r="N49" s="37" t="s">
        <v>84</v>
      </c>
      <c r="O49" s="38" t="s">
        <v>629</v>
      </c>
      <c r="P49" s="39" t="s">
        <v>630</v>
      </c>
    </row>
    <row r="50" spans="1:16" ht="12.75" customHeight="1" thickBot="1" x14ac:dyDescent="0.25">
      <c r="A50" s="19" t="str">
        <f t="shared" si="6"/>
        <v>IBVS 6050 </v>
      </c>
      <c r="B50" s="2" t="str">
        <f t="shared" si="7"/>
        <v>I</v>
      </c>
      <c r="C50" s="19">
        <f t="shared" si="8"/>
        <v>55946.003900000003</v>
      </c>
      <c r="D50" s="5" t="str">
        <f t="shared" si="9"/>
        <v>vis</v>
      </c>
      <c r="E50" s="35">
        <f>VLOOKUP(C50,Active!C$21:E$972,3,FALSE)</f>
        <v>5329.997380351012</v>
      </c>
      <c r="F50" s="2" t="s">
        <v>47</v>
      </c>
      <c r="G50" s="5" t="str">
        <f t="shared" si="10"/>
        <v>55946.0039</v>
      </c>
      <c r="H50" s="19">
        <f t="shared" si="11"/>
        <v>33152</v>
      </c>
      <c r="I50" s="36" t="s">
        <v>631</v>
      </c>
      <c r="J50" s="37" t="s">
        <v>632</v>
      </c>
      <c r="K50" s="36" t="s">
        <v>633</v>
      </c>
      <c r="L50" s="36" t="s">
        <v>634</v>
      </c>
      <c r="M50" s="37" t="s">
        <v>560</v>
      </c>
      <c r="N50" s="37" t="s">
        <v>84</v>
      </c>
      <c r="O50" s="38" t="s">
        <v>635</v>
      </c>
      <c r="P50" s="39" t="s">
        <v>636</v>
      </c>
    </row>
    <row r="51" spans="1:16" ht="12.75" customHeight="1" thickBot="1" x14ac:dyDescent="0.25">
      <c r="A51" s="19" t="str">
        <f t="shared" si="6"/>
        <v>IBVS 6029 </v>
      </c>
      <c r="B51" s="2" t="str">
        <f t="shared" si="7"/>
        <v>I</v>
      </c>
      <c r="C51" s="19">
        <f t="shared" si="8"/>
        <v>56041.845999999998</v>
      </c>
      <c r="D51" s="5" t="str">
        <f t="shared" si="9"/>
        <v>vis</v>
      </c>
      <c r="E51" s="35">
        <f>VLOOKUP(C51,Active!C$21:E$972,3,FALSE)</f>
        <v>5382.5010734425314</v>
      </c>
      <c r="F51" s="2" t="s">
        <v>47</v>
      </c>
      <c r="G51" s="5" t="str">
        <f t="shared" si="10"/>
        <v>56041.8460</v>
      </c>
      <c r="H51" s="19">
        <f t="shared" si="11"/>
        <v>33257</v>
      </c>
      <c r="I51" s="36" t="s">
        <v>637</v>
      </c>
      <c r="J51" s="37" t="s">
        <v>638</v>
      </c>
      <c r="K51" s="36" t="s">
        <v>639</v>
      </c>
      <c r="L51" s="36" t="s">
        <v>640</v>
      </c>
      <c r="M51" s="37" t="s">
        <v>560</v>
      </c>
      <c r="N51" s="37" t="s">
        <v>47</v>
      </c>
      <c r="O51" s="38" t="s">
        <v>392</v>
      </c>
      <c r="P51" s="39" t="s">
        <v>641</v>
      </c>
    </row>
    <row r="52" spans="1:16" ht="12.75" customHeight="1" thickBot="1" x14ac:dyDescent="0.25">
      <c r="A52" s="19" t="str">
        <f t="shared" si="6"/>
        <v> JAAVSO 41;328 </v>
      </c>
      <c r="B52" s="2" t="str">
        <f t="shared" si="7"/>
        <v>I</v>
      </c>
      <c r="C52" s="19">
        <f t="shared" si="8"/>
        <v>56440.700199999999</v>
      </c>
      <c r="D52" s="5" t="str">
        <f t="shared" si="9"/>
        <v>vis</v>
      </c>
      <c r="E52" s="35">
        <f>VLOOKUP(C52,Active!C$21:E$972,3,FALSE)</f>
        <v>5600.9991917544703</v>
      </c>
      <c r="F52" s="2" t="s">
        <v>47</v>
      </c>
      <c r="G52" s="5" t="str">
        <f t="shared" si="10"/>
        <v>56440.7002</v>
      </c>
      <c r="H52" s="19">
        <f t="shared" si="11"/>
        <v>33694</v>
      </c>
      <c r="I52" s="36" t="s">
        <v>647</v>
      </c>
      <c r="J52" s="37" t="s">
        <v>648</v>
      </c>
      <c r="K52" s="36" t="s">
        <v>649</v>
      </c>
      <c r="L52" s="36" t="s">
        <v>650</v>
      </c>
      <c r="M52" s="37" t="s">
        <v>560</v>
      </c>
      <c r="N52" s="37" t="s">
        <v>47</v>
      </c>
      <c r="O52" s="38" t="s">
        <v>651</v>
      </c>
      <c r="P52" s="38" t="s">
        <v>652</v>
      </c>
    </row>
    <row r="53" spans="1:16" ht="12.75" customHeight="1" thickBot="1" x14ac:dyDescent="0.25">
      <c r="A53" s="19" t="str">
        <f t="shared" si="6"/>
        <v>BAVM 232 </v>
      </c>
      <c r="B53" s="2" t="str">
        <f t="shared" si="7"/>
        <v>I</v>
      </c>
      <c r="C53" s="19">
        <f t="shared" si="8"/>
        <v>56485.429300000003</v>
      </c>
      <c r="D53" s="5" t="str">
        <f t="shared" si="9"/>
        <v>vis</v>
      </c>
      <c r="E53" s="35">
        <f>VLOOKUP(C53,Active!C$21:E$972,3,FALSE)</f>
        <v>5625.5024417736186</v>
      </c>
      <c r="F53" s="2" t="s">
        <v>47</v>
      </c>
      <c r="G53" s="5" t="str">
        <f t="shared" si="10"/>
        <v>56485.4293</v>
      </c>
      <c r="H53" s="19">
        <f t="shared" si="11"/>
        <v>33743</v>
      </c>
      <c r="I53" s="36" t="s">
        <v>653</v>
      </c>
      <c r="J53" s="37" t="s">
        <v>654</v>
      </c>
      <c r="K53" s="36" t="s">
        <v>655</v>
      </c>
      <c r="L53" s="36" t="s">
        <v>656</v>
      </c>
      <c r="M53" s="37" t="s">
        <v>560</v>
      </c>
      <c r="N53" s="37" t="s">
        <v>581</v>
      </c>
      <c r="O53" s="38" t="s">
        <v>456</v>
      </c>
      <c r="P53" s="39" t="s">
        <v>657</v>
      </c>
    </row>
    <row r="54" spans="1:16" ht="12.75" customHeight="1" thickBot="1" x14ac:dyDescent="0.25">
      <c r="A54" s="19" t="str">
        <f t="shared" si="6"/>
        <v>BAVM 234 </v>
      </c>
      <c r="B54" s="2" t="str">
        <f t="shared" si="7"/>
        <v>I</v>
      </c>
      <c r="C54" s="19">
        <f t="shared" si="8"/>
        <v>56495.453000000001</v>
      </c>
      <c r="D54" s="5" t="str">
        <f t="shared" si="9"/>
        <v>vis</v>
      </c>
      <c r="E54" s="35">
        <f>VLOOKUP(C54,Active!C$21:E$972,3,FALSE)</f>
        <v>5630.9935700819651</v>
      </c>
      <c r="F54" s="2" t="s">
        <v>47</v>
      </c>
      <c r="G54" s="5" t="str">
        <f t="shared" si="10"/>
        <v>56495.453</v>
      </c>
      <c r="H54" s="19">
        <f t="shared" si="11"/>
        <v>33754</v>
      </c>
      <c r="I54" s="36" t="s">
        <v>658</v>
      </c>
      <c r="J54" s="37" t="s">
        <v>659</v>
      </c>
      <c r="K54" s="36" t="s">
        <v>660</v>
      </c>
      <c r="L54" s="36" t="s">
        <v>661</v>
      </c>
      <c r="M54" s="37" t="s">
        <v>560</v>
      </c>
      <c r="N54" s="37" t="s">
        <v>581</v>
      </c>
      <c r="O54" s="38" t="s">
        <v>456</v>
      </c>
      <c r="P54" s="39" t="s">
        <v>662</v>
      </c>
    </row>
    <row r="55" spans="1:16" ht="12.75" customHeight="1" thickBot="1" x14ac:dyDescent="0.25">
      <c r="A55" s="19" t="str">
        <f t="shared" si="6"/>
        <v>BAVM 232 </v>
      </c>
      <c r="B55" s="2" t="str">
        <f t="shared" si="7"/>
        <v>I</v>
      </c>
      <c r="C55" s="19">
        <f t="shared" si="8"/>
        <v>56495.470200000003</v>
      </c>
      <c r="D55" s="5" t="str">
        <f t="shared" si="9"/>
        <v>vis</v>
      </c>
      <c r="E55" s="35">
        <f>VLOOKUP(C55,Active!C$21:E$972,3,FALSE)</f>
        <v>5631.0029924915461</v>
      </c>
      <c r="F55" s="2" t="s">
        <v>47</v>
      </c>
      <c r="G55" s="5" t="str">
        <f t="shared" si="10"/>
        <v>56495.4702</v>
      </c>
      <c r="H55" s="19">
        <f t="shared" si="11"/>
        <v>33754</v>
      </c>
      <c r="I55" s="36" t="s">
        <v>663</v>
      </c>
      <c r="J55" s="37" t="s">
        <v>664</v>
      </c>
      <c r="K55" s="36" t="s">
        <v>660</v>
      </c>
      <c r="L55" s="36" t="s">
        <v>665</v>
      </c>
      <c r="M55" s="37" t="s">
        <v>560</v>
      </c>
      <c r="N55" s="37" t="s">
        <v>444</v>
      </c>
      <c r="O55" s="38" t="s">
        <v>666</v>
      </c>
      <c r="P55" s="39" t="s">
        <v>657</v>
      </c>
    </row>
    <row r="56" spans="1:16" ht="12.75" customHeight="1" thickBot="1" x14ac:dyDescent="0.25">
      <c r="A56" s="19" t="str">
        <f t="shared" si="6"/>
        <v>BAVM 238 </v>
      </c>
      <c r="B56" s="2" t="str">
        <f t="shared" si="7"/>
        <v>I</v>
      </c>
      <c r="C56" s="19">
        <f t="shared" si="8"/>
        <v>56798.485699999997</v>
      </c>
      <c r="D56" s="5" t="str">
        <f t="shared" si="9"/>
        <v>vis</v>
      </c>
      <c r="E56" s="35">
        <f>VLOOKUP(C56,Active!C$21:E$972,3,FALSE)</f>
        <v>5796.999280281294</v>
      </c>
      <c r="F56" s="2" t="s">
        <v>47</v>
      </c>
      <c r="G56" s="5" t="str">
        <f t="shared" si="10"/>
        <v>56798.4857</v>
      </c>
      <c r="H56" s="19">
        <f t="shared" si="11"/>
        <v>34086</v>
      </c>
      <c r="I56" s="36" t="s">
        <v>667</v>
      </c>
      <c r="J56" s="37" t="s">
        <v>668</v>
      </c>
      <c r="K56" s="36" t="s">
        <v>669</v>
      </c>
      <c r="L56" s="36" t="s">
        <v>670</v>
      </c>
      <c r="M56" s="37" t="s">
        <v>560</v>
      </c>
      <c r="N56" s="37" t="s">
        <v>581</v>
      </c>
      <c r="O56" s="38" t="s">
        <v>456</v>
      </c>
      <c r="P56" s="39" t="s">
        <v>671</v>
      </c>
    </row>
    <row r="57" spans="1:16" ht="12.75" customHeight="1" thickBot="1" x14ac:dyDescent="0.25">
      <c r="A57" s="19" t="str">
        <f t="shared" si="6"/>
        <v> VB 7.72 </v>
      </c>
      <c r="B57" s="2" t="str">
        <f t="shared" si="7"/>
        <v>I</v>
      </c>
      <c r="C57" s="19">
        <f t="shared" si="8"/>
        <v>15069.87</v>
      </c>
      <c r="D57" s="5" t="str">
        <f t="shared" si="9"/>
        <v>vis</v>
      </c>
      <c r="E57" s="35">
        <f>VLOOKUP(C57,Active!C$21:E$972,3,FALSE)</f>
        <v>-17062.541900962369</v>
      </c>
      <c r="F57" s="2" t="s">
        <v>47</v>
      </c>
      <c r="G57" s="5" t="str">
        <f t="shared" si="10"/>
        <v>15069.870</v>
      </c>
      <c r="H57" s="19">
        <f t="shared" si="11"/>
        <v>-11633</v>
      </c>
      <c r="I57" s="36" t="s">
        <v>93</v>
      </c>
      <c r="J57" s="37" t="s">
        <v>94</v>
      </c>
      <c r="K57" s="36">
        <v>-11633</v>
      </c>
      <c r="L57" s="36" t="s">
        <v>95</v>
      </c>
      <c r="M57" s="37" t="s">
        <v>96</v>
      </c>
      <c r="N57" s="37"/>
      <c r="O57" s="38" t="s">
        <v>97</v>
      </c>
      <c r="P57" s="38" t="s">
        <v>98</v>
      </c>
    </row>
    <row r="58" spans="1:16" ht="12.75" customHeight="1" thickBot="1" x14ac:dyDescent="0.25">
      <c r="A58" s="19" t="str">
        <f t="shared" si="6"/>
        <v> VB 7.72 </v>
      </c>
      <c r="B58" s="2" t="str">
        <f t="shared" si="7"/>
        <v>I</v>
      </c>
      <c r="C58" s="19">
        <f t="shared" si="8"/>
        <v>15541.718000000001</v>
      </c>
      <c r="D58" s="5" t="str">
        <f t="shared" si="9"/>
        <v>vis</v>
      </c>
      <c r="E58" s="35">
        <f>VLOOKUP(C58,Active!C$21:E$972,3,FALSE)</f>
        <v>-16804.05671983791</v>
      </c>
      <c r="F58" s="2" t="s">
        <v>47</v>
      </c>
      <c r="G58" s="5" t="str">
        <f t="shared" si="10"/>
        <v>15541.718</v>
      </c>
      <c r="H58" s="19">
        <f t="shared" si="11"/>
        <v>-11116</v>
      </c>
      <c r="I58" s="36" t="s">
        <v>99</v>
      </c>
      <c r="J58" s="37" t="s">
        <v>100</v>
      </c>
      <c r="K58" s="36">
        <v>-11116</v>
      </c>
      <c r="L58" s="36" t="s">
        <v>101</v>
      </c>
      <c r="M58" s="37" t="s">
        <v>96</v>
      </c>
      <c r="N58" s="37"/>
      <c r="O58" s="38" t="s">
        <v>97</v>
      </c>
      <c r="P58" s="38" t="s">
        <v>98</v>
      </c>
    </row>
    <row r="59" spans="1:16" ht="12.75" customHeight="1" thickBot="1" x14ac:dyDescent="0.25">
      <c r="A59" s="19" t="str">
        <f t="shared" si="6"/>
        <v> VB 7.72 </v>
      </c>
      <c r="B59" s="2" t="str">
        <f t="shared" si="7"/>
        <v>I</v>
      </c>
      <c r="C59" s="19">
        <f t="shared" si="8"/>
        <v>15791.871999999999</v>
      </c>
      <c r="D59" s="5" t="str">
        <f t="shared" si="9"/>
        <v>vis</v>
      </c>
      <c r="E59" s="35">
        <f>VLOOKUP(C59,Active!C$21:E$972,3,FALSE)</f>
        <v>-16667.018728792049</v>
      </c>
      <c r="F59" s="2" t="s">
        <v>47</v>
      </c>
      <c r="G59" s="5" t="str">
        <f t="shared" si="10"/>
        <v>15791.872</v>
      </c>
      <c r="H59" s="19">
        <f t="shared" si="11"/>
        <v>-10842</v>
      </c>
      <c r="I59" s="36" t="s">
        <v>102</v>
      </c>
      <c r="J59" s="37" t="s">
        <v>103</v>
      </c>
      <c r="K59" s="36">
        <v>-10842</v>
      </c>
      <c r="L59" s="36" t="s">
        <v>104</v>
      </c>
      <c r="M59" s="37" t="s">
        <v>96</v>
      </c>
      <c r="N59" s="37"/>
      <c r="O59" s="38" t="s">
        <v>97</v>
      </c>
      <c r="P59" s="38" t="s">
        <v>98</v>
      </c>
    </row>
    <row r="60" spans="1:16" ht="12.75" customHeight="1" thickBot="1" x14ac:dyDescent="0.25">
      <c r="A60" s="19" t="str">
        <f t="shared" si="6"/>
        <v> VB 7.72 </v>
      </c>
      <c r="B60" s="2" t="str">
        <f t="shared" si="7"/>
        <v>I</v>
      </c>
      <c r="C60" s="19">
        <f t="shared" si="8"/>
        <v>15844.84</v>
      </c>
      <c r="D60" s="5" t="str">
        <f t="shared" si="9"/>
        <v>vis</v>
      </c>
      <c r="E60" s="35">
        <f>VLOOKUP(C60,Active!C$21:E$972,3,FALSE)</f>
        <v>-16638.002089802798</v>
      </c>
      <c r="F60" s="2" t="s">
        <v>47</v>
      </c>
      <c r="G60" s="5" t="str">
        <f t="shared" si="10"/>
        <v>15844.840</v>
      </c>
      <c r="H60" s="19">
        <f t="shared" si="11"/>
        <v>-10784</v>
      </c>
      <c r="I60" s="36" t="s">
        <v>105</v>
      </c>
      <c r="J60" s="37" t="s">
        <v>106</v>
      </c>
      <c r="K60" s="36">
        <v>-10784</v>
      </c>
      <c r="L60" s="36" t="s">
        <v>107</v>
      </c>
      <c r="M60" s="37" t="s">
        <v>96</v>
      </c>
      <c r="N60" s="37"/>
      <c r="O60" s="38" t="s">
        <v>97</v>
      </c>
      <c r="P60" s="38" t="s">
        <v>98</v>
      </c>
    </row>
    <row r="61" spans="1:16" ht="12.75" customHeight="1" thickBot="1" x14ac:dyDescent="0.25">
      <c r="A61" s="19" t="str">
        <f t="shared" si="6"/>
        <v> VB 7.72 </v>
      </c>
      <c r="B61" s="2" t="str">
        <f t="shared" si="7"/>
        <v>I</v>
      </c>
      <c r="C61" s="19">
        <f t="shared" si="8"/>
        <v>15887.737999999999</v>
      </c>
      <c r="D61" s="5" t="str">
        <f t="shared" si="9"/>
        <v>vis</v>
      </c>
      <c r="E61" s="35">
        <f>VLOOKUP(C61,Active!C$21:E$972,3,FALSE)</f>
        <v>-16614.501942933726</v>
      </c>
      <c r="F61" s="2" t="s">
        <v>47</v>
      </c>
      <c r="G61" s="5" t="str">
        <f t="shared" si="10"/>
        <v>15887.738</v>
      </c>
      <c r="H61" s="19">
        <f t="shared" si="11"/>
        <v>-10737</v>
      </c>
      <c r="I61" s="36" t="s">
        <v>108</v>
      </c>
      <c r="J61" s="37" t="s">
        <v>109</v>
      </c>
      <c r="K61" s="36">
        <v>-10737</v>
      </c>
      <c r="L61" s="36" t="s">
        <v>110</v>
      </c>
      <c r="M61" s="37" t="s">
        <v>96</v>
      </c>
      <c r="N61" s="37"/>
      <c r="O61" s="38" t="s">
        <v>97</v>
      </c>
      <c r="P61" s="38" t="s">
        <v>98</v>
      </c>
    </row>
    <row r="62" spans="1:16" ht="12.75" customHeight="1" thickBot="1" x14ac:dyDescent="0.25">
      <c r="A62" s="19" t="str">
        <f t="shared" si="6"/>
        <v> VB 7.72 </v>
      </c>
      <c r="B62" s="2" t="str">
        <f t="shared" si="7"/>
        <v>I</v>
      </c>
      <c r="C62" s="19">
        <f t="shared" si="8"/>
        <v>15941.647999999999</v>
      </c>
      <c r="D62" s="5" t="str">
        <f t="shared" si="9"/>
        <v>vis</v>
      </c>
      <c r="E62" s="35">
        <f>VLOOKUP(C62,Active!C$21:E$972,3,FALSE)</f>
        <v>-16584.969262675633</v>
      </c>
      <c r="F62" s="2" t="s">
        <v>47</v>
      </c>
      <c r="G62" s="5" t="str">
        <f t="shared" si="10"/>
        <v>15941.648</v>
      </c>
      <c r="H62" s="19">
        <f t="shared" si="11"/>
        <v>-10678</v>
      </c>
      <c r="I62" s="36" t="s">
        <v>111</v>
      </c>
      <c r="J62" s="37" t="s">
        <v>112</v>
      </c>
      <c r="K62" s="36">
        <v>-10678</v>
      </c>
      <c r="L62" s="36" t="s">
        <v>113</v>
      </c>
      <c r="M62" s="37" t="s">
        <v>96</v>
      </c>
      <c r="N62" s="37"/>
      <c r="O62" s="38" t="s">
        <v>97</v>
      </c>
      <c r="P62" s="38" t="s">
        <v>98</v>
      </c>
    </row>
    <row r="63" spans="1:16" ht="12.75" customHeight="1" thickBot="1" x14ac:dyDescent="0.25">
      <c r="A63" s="19" t="str">
        <f t="shared" si="6"/>
        <v> VB 7.72 </v>
      </c>
      <c r="B63" s="2" t="str">
        <f t="shared" si="7"/>
        <v>I</v>
      </c>
      <c r="C63" s="19">
        <f t="shared" si="8"/>
        <v>16284.661</v>
      </c>
      <c r="D63" s="5" t="str">
        <f t="shared" si="9"/>
        <v>vis</v>
      </c>
      <c r="E63" s="35">
        <f>VLOOKUP(C63,Active!C$21:E$972,3,FALSE)</f>
        <v>-16397.06176400436</v>
      </c>
      <c r="F63" s="2" t="s">
        <v>47</v>
      </c>
      <c r="G63" s="5" t="str">
        <f t="shared" si="10"/>
        <v>16284.661</v>
      </c>
      <c r="H63" s="19">
        <f t="shared" si="11"/>
        <v>-10302</v>
      </c>
      <c r="I63" s="36" t="s">
        <v>114</v>
      </c>
      <c r="J63" s="37" t="s">
        <v>115</v>
      </c>
      <c r="K63" s="36">
        <v>-10302</v>
      </c>
      <c r="L63" s="36" t="s">
        <v>116</v>
      </c>
      <c r="M63" s="37" t="s">
        <v>96</v>
      </c>
      <c r="N63" s="37"/>
      <c r="O63" s="38" t="s">
        <v>97</v>
      </c>
      <c r="P63" s="38" t="s">
        <v>98</v>
      </c>
    </row>
    <row r="64" spans="1:16" ht="12.75" customHeight="1" thickBot="1" x14ac:dyDescent="0.25">
      <c r="A64" s="19" t="str">
        <f t="shared" si="6"/>
        <v> VB 7.72 </v>
      </c>
      <c r="B64" s="2" t="str">
        <f t="shared" si="7"/>
        <v>I</v>
      </c>
      <c r="C64" s="19">
        <f t="shared" si="8"/>
        <v>16575.786</v>
      </c>
      <c r="D64" s="5" t="str">
        <f t="shared" si="9"/>
        <v>vis</v>
      </c>
      <c r="E64" s="35">
        <f>VLOOKUP(C64,Active!C$21:E$972,3,FALSE)</f>
        <v>-16237.579264651054</v>
      </c>
      <c r="F64" s="2" t="s">
        <v>47</v>
      </c>
      <c r="G64" s="5" t="str">
        <f t="shared" si="10"/>
        <v>16575.786</v>
      </c>
      <c r="H64" s="19">
        <f t="shared" si="11"/>
        <v>-9983</v>
      </c>
      <c r="I64" s="36" t="s">
        <v>117</v>
      </c>
      <c r="J64" s="37" t="s">
        <v>118</v>
      </c>
      <c r="K64" s="36">
        <v>-9983</v>
      </c>
      <c r="L64" s="36" t="s">
        <v>119</v>
      </c>
      <c r="M64" s="37" t="s">
        <v>96</v>
      </c>
      <c r="N64" s="37"/>
      <c r="O64" s="38" t="s">
        <v>97</v>
      </c>
      <c r="P64" s="38" t="s">
        <v>98</v>
      </c>
    </row>
    <row r="65" spans="1:16" ht="12.75" customHeight="1" thickBot="1" x14ac:dyDescent="0.25">
      <c r="A65" s="19" t="str">
        <f t="shared" si="6"/>
        <v> VB 7.72 </v>
      </c>
      <c r="B65" s="2" t="str">
        <f t="shared" si="7"/>
        <v>I</v>
      </c>
      <c r="C65" s="19">
        <f t="shared" si="8"/>
        <v>16693.602999999999</v>
      </c>
      <c r="D65" s="5" t="str">
        <f t="shared" si="9"/>
        <v>vis</v>
      </c>
      <c r="E65" s="35">
        <f>VLOOKUP(C65,Active!C$21:E$972,3,FALSE)</f>
        <v>-16173.037402473954</v>
      </c>
      <c r="F65" s="2" t="s">
        <v>47</v>
      </c>
      <c r="G65" s="5" t="str">
        <f t="shared" si="10"/>
        <v>16693.603</v>
      </c>
      <c r="H65" s="19">
        <f t="shared" si="11"/>
        <v>-9854</v>
      </c>
      <c r="I65" s="36" t="s">
        <v>120</v>
      </c>
      <c r="J65" s="37" t="s">
        <v>121</v>
      </c>
      <c r="K65" s="36">
        <v>-9854</v>
      </c>
      <c r="L65" s="36" t="s">
        <v>122</v>
      </c>
      <c r="M65" s="37" t="s">
        <v>96</v>
      </c>
      <c r="N65" s="37"/>
      <c r="O65" s="38" t="s">
        <v>97</v>
      </c>
      <c r="P65" s="38" t="s">
        <v>98</v>
      </c>
    </row>
    <row r="66" spans="1:16" ht="12.75" customHeight="1" thickBot="1" x14ac:dyDescent="0.25">
      <c r="A66" s="19" t="str">
        <f t="shared" si="6"/>
        <v> VB 7.72 </v>
      </c>
      <c r="B66" s="2" t="str">
        <f t="shared" si="7"/>
        <v>I</v>
      </c>
      <c r="C66" s="19">
        <f t="shared" si="8"/>
        <v>16868.901000000002</v>
      </c>
      <c r="D66" s="5" t="str">
        <f t="shared" si="9"/>
        <v>vis</v>
      </c>
      <c r="E66" s="35">
        <f>VLOOKUP(C66,Active!C$21:E$972,3,FALSE)</f>
        <v>-16077.006614421964</v>
      </c>
      <c r="F66" s="2" t="s">
        <v>47</v>
      </c>
      <c r="G66" s="5" t="str">
        <f t="shared" si="10"/>
        <v>16868.901</v>
      </c>
      <c r="H66" s="19">
        <f t="shared" si="11"/>
        <v>-9662</v>
      </c>
      <c r="I66" s="36" t="s">
        <v>123</v>
      </c>
      <c r="J66" s="37" t="s">
        <v>124</v>
      </c>
      <c r="K66" s="36">
        <v>-9662</v>
      </c>
      <c r="L66" s="36" t="s">
        <v>125</v>
      </c>
      <c r="M66" s="37" t="s">
        <v>96</v>
      </c>
      <c r="N66" s="37"/>
      <c r="O66" s="38" t="s">
        <v>97</v>
      </c>
      <c r="P66" s="38" t="s">
        <v>98</v>
      </c>
    </row>
    <row r="67" spans="1:16" ht="12.75" customHeight="1" thickBot="1" x14ac:dyDescent="0.25">
      <c r="A67" s="19" t="str">
        <f t="shared" si="6"/>
        <v> VB 7.72 </v>
      </c>
      <c r="B67" s="2" t="str">
        <f t="shared" si="7"/>
        <v>I</v>
      </c>
      <c r="C67" s="19">
        <f t="shared" si="8"/>
        <v>16909.89</v>
      </c>
      <c r="D67" s="5" t="str">
        <f t="shared" si="9"/>
        <v>vis</v>
      </c>
      <c r="E67" s="35">
        <f>VLOOKUP(C67,Active!C$21:E$972,3,FALSE)</f>
        <v>-16054.552245453333</v>
      </c>
      <c r="F67" s="2" t="s">
        <v>47</v>
      </c>
      <c r="G67" s="5" t="str">
        <f t="shared" si="10"/>
        <v>16909.890</v>
      </c>
      <c r="H67" s="19">
        <f t="shared" si="11"/>
        <v>-9617</v>
      </c>
      <c r="I67" s="36" t="s">
        <v>126</v>
      </c>
      <c r="J67" s="37" t="s">
        <v>127</v>
      </c>
      <c r="K67" s="36">
        <v>-9617</v>
      </c>
      <c r="L67" s="36" t="s">
        <v>128</v>
      </c>
      <c r="M67" s="37" t="s">
        <v>96</v>
      </c>
      <c r="N67" s="37"/>
      <c r="O67" s="38" t="s">
        <v>97</v>
      </c>
      <c r="P67" s="38" t="s">
        <v>98</v>
      </c>
    </row>
    <row r="68" spans="1:16" ht="12.75" customHeight="1" thickBot="1" x14ac:dyDescent="0.25">
      <c r="A68" s="19" t="str">
        <f t="shared" si="6"/>
        <v> VB 7.72 </v>
      </c>
      <c r="B68" s="2" t="str">
        <f t="shared" si="7"/>
        <v>I</v>
      </c>
      <c r="C68" s="19">
        <f t="shared" si="8"/>
        <v>17081.544000000002</v>
      </c>
      <c r="D68" s="5" t="str">
        <f t="shared" si="9"/>
        <v>vis</v>
      </c>
      <c r="E68" s="35">
        <f>VLOOKUP(C68,Active!C$21:E$972,3,FALSE)</f>
        <v>-15960.517693477403</v>
      </c>
      <c r="F68" s="2" t="s">
        <v>47</v>
      </c>
      <c r="G68" s="5" t="str">
        <f t="shared" si="10"/>
        <v>17081.544</v>
      </c>
      <c r="H68" s="19">
        <f t="shared" si="11"/>
        <v>-9429</v>
      </c>
      <c r="I68" s="36" t="s">
        <v>129</v>
      </c>
      <c r="J68" s="37" t="s">
        <v>130</v>
      </c>
      <c r="K68" s="36">
        <v>-9429</v>
      </c>
      <c r="L68" s="36" t="s">
        <v>131</v>
      </c>
      <c r="M68" s="37" t="s">
        <v>96</v>
      </c>
      <c r="N68" s="37"/>
      <c r="O68" s="38" t="s">
        <v>97</v>
      </c>
      <c r="P68" s="38" t="s">
        <v>98</v>
      </c>
    </row>
    <row r="69" spans="1:16" ht="12.75" customHeight="1" thickBot="1" x14ac:dyDescent="0.25">
      <c r="A69" s="19" t="str">
        <f t="shared" si="6"/>
        <v> VB 7.72 </v>
      </c>
      <c r="B69" s="2" t="str">
        <f t="shared" si="7"/>
        <v>I</v>
      </c>
      <c r="C69" s="19">
        <f t="shared" si="8"/>
        <v>17287.891</v>
      </c>
      <c r="D69" s="5" t="str">
        <f t="shared" si="9"/>
        <v>vis</v>
      </c>
      <c r="E69" s="35">
        <f>VLOOKUP(C69,Active!C$21:E$972,3,FALSE)</f>
        <v>-15847.477812690608</v>
      </c>
      <c r="F69" s="2" t="s">
        <v>47</v>
      </c>
      <c r="G69" s="5" t="str">
        <f t="shared" si="10"/>
        <v>17287.891</v>
      </c>
      <c r="H69" s="19">
        <f t="shared" si="11"/>
        <v>-9203</v>
      </c>
      <c r="I69" s="36" t="s">
        <v>132</v>
      </c>
      <c r="J69" s="37" t="s">
        <v>133</v>
      </c>
      <c r="K69" s="36">
        <v>-9203</v>
      </c>
      <c r="L69" s="36" t="s">
        <v>134</v>
      </c>
      <c r="M69" s="37" t="s">
        <v>96</v>
      </c>
      <c r="N69" s="37"/>
      <c r="O69" s="38" t="s">
        <v>97</v>
      </c>
      <c r="P69" s="38" t="s">
        <v>98</v>
      </c>
    </row>
    <row r="70" spans="1:16" ht="12.75" customHeight="1" thickBot="1" x14ac:dyDescent="0.25">
      <c r="A70" s="19" t="str">
        <f t="shared" si="6"/>
        <v> VB 7.72 </v>
      </c>
      <c r="B70" s="2" t="str">
        <f t="shared" si="7"/>
        <v>II</v>
      </c>
      <c r="C70" s="19">
        <f t="shared" si="8"/>
        <v>17301.881000000001</v>
      </c>
      <c r="D70" s="5" t="str">
        <f t="shared" si="9"/>
        <v>vis</v>
      </c>
      <c r="E70" s="35">
        <f>VLOOKUP(C70,Active!C$21:E$972,3,FALSE)</f>
        <v>-15839.813887689481</v>
      </c>
      <c r="F70" s="2" t="s">
        <v>47</v>
      </c>
      <c r="G70" s="5" t="str">
        <f t="shared" si="10"/>
        <v>17301.881</v>
      </c>
      <c r="H70" s="19">
        <f t="shared" si="11"/>
        <v>-9187.5</v>
      </c>
      <c r="I70" s="36" t="s">
        <v>135</v>
      </c>
      <c r="J70" s="37" t="s">
        <v>136</v>
      </c>
      <c r="K70" s="36">
        <v>-9187.5</v>
      </c>
      <c r="L70" s="36" t="s">
        <v>137</v>
      </c>
      <c r="M70" s="37" t="s">
        <v>96</v>
      </c>
      <c r="N70" s="37"/>
      <c r="O70" s="38" t="s">
        <v>97</v>
      </c>
      <c r="P70" s="38" t="s">
        <v>98</v>
      </c>
    </row>
    <row r="71" spans="1:16" ht="12.75" customHeight="1" thickBot="1" x14ac:dyDescent="0.25">
      <c r="A71" s="19" t="str">
        <f t="shared" si="6"/>
        <v> VB 7.72 </v>
      </c>
      <c r="B71" s="2" t="str">
        <f t="shared" si="7"/>
        <v>I</v>
      </c>
      <c r="C71" s="19">
        <f t="shared" si="8"/>
        <v>17619.91</v>
      </c>
      <c r="D71" s="5" t="str">
        <f t="shared" si="9"/>
        <v>vis</v>
      </c>
      <c r="E71" s="35">
        <f>VLOOKUP(C71,Active!C$21:E$972,3,FALSE)</f>
        <v>-15665.592986747164</v>
      </c>
      <c r="F71" s="2" t="s">
        <v>47</v>
      </c>
      <c r="G71" s="5" t="str">
        <f t="shared" si="10"/>
        <v>17619.910</v>
      </c>
      <c r="H71" s="19">
        <f t="shared" si="11"/>
        <v>-8839</v>
      </c>
      <c r="I71" s="36" t="s">
        <v>138</v>
      </c>
      <c r="J71" s="37" t="s">
        <v>139</v>
      </c>
      <c r="K71" s="36">
        <v>-8839</v>
      </c>
      <c r="L71" s="36" t="s">
        <v>140</v>
      </c>
      <c r="M71" s="37" t="s">
        <v>96</v>
      </c>
      <c r="N71" s="37"/>
      <c r="O71" s="38" t="s">
        <v>97</v>
      </c>
      <c r="P71" s="38" t="s">
        <v>98</v>
      </c>
    </row>
    <row r="72" spans="1:16" ht="12.75" customHeight="1" thickBot="1" x14ac:dyDescent="0.25">
      <c r="A72" s="19" t="str">
        <f t="shared" si="6"/>
        <v> VB 7.72 </v>
      </c>
      <c r="B72" s="2" t="str">
        <f t="shared" si="7"/>
        <v>I</v>
      </c>
      <c r="C72" s="19">
        <f t="shared" si="8"/>
        <v>17641.879000000001</v>
      </c>
      <c r="D72" s="5" t="str">
        <f t="shared" si="9"/>
        <v>vis</v>
      </c>
      <c r="E72" s="35">
        <f>VLOOKUP(C72,Active!C$21:E$972,3,FALSE)</f>
        <v>-15653.558049767196</v>
      </c>
      <c r="F72" s="2" t="s">
        <v>47</v>
      </c>
      <c r="G72" s="5" t="str">
        <f t="shared" si="10"/>
        <v>17641.879</v>
      </c>
      <c r="H72" s="19">
        <f t="shared" si="11"/>
        <v>-8815</v>
      </c>
      <c r="I72" s="36" t="s">
        <v>141</v>
      </c>
      <c r="J72" s="37" t="s">
        <v>142</v>
      </c>
      <c r="K72" s="36">
        <v>-8815</v>
      </c>
      <c r="L72" s="36" t="s">
        <v>143</v>
      </c>
      <c r="M72" s="37" t="s">
        <v>96</v>
      </c>
      <c r="N72" s="37"/>
      <c r="O72" s="38" t="s">
        <v>97</v>
      </c>
      <c r="P72" s="38" t="s">
        <v>98</v>
      </c>
    </row>
    <row r="73" spans="1:16" ht="12.75" customHeight="1" thickBot="1" x14ac:dyDescent="0.25">
      <c r="A73" s="19" t="str">
        <f t="shared" si="6"/>
        <v> VB 7.72 </v>
      </c>
      <c r="B73" s="2" t="str">
        <f t="shared" si="7"/>
        <v>I</v>
      </c>
      <c r="C73" s="19">
        <f t="shared" si="8"/>
        <v>17642.876</v>
      </c>
      <c r="D73" s="5" t="str">
        <f t="shared" si="9"/>
        <v>vis</v>
      </c>
      <c r="E73" s="35">
        <f>VLOOKUP(C73,Active!C$21:E$972,3,FALSE)</f>
        <v>-15653.011878700283</v>
      </c>
      <c r="F73" s="2" t="s">
        <v>47</v>
      </c>
      <c r="G73" s="5" t="str">
        <f t="shared" si="10"/>
        <v>17642.876</v>
      </c>
      <c r="H73" s="19">
        <f t="shared" si="11"/>
        <v>-8814</v>
      </c>
      <c r="I73" s="36" t="s">
        <v>144</v>
      </c>
      <c r="J73" s="37" t="s">
        <v>145</v>
      </c>
      <c r="K73" s="36">
        <v>-8814</v>
      </c>
      <c r="L73" s="36" t="s">
        <v>146</v>
      </c>
      <c r="M73" s="37" t="s">
        <v>96</v>
      </c>
      <c r="N73" s="37"/>
      <c r="O73" s="38" t="s">
        <v>97</v>
      </c>
      <c r="P73" s="38" t="s">
        <v>98</v>
      </c>
    </row>
    <row r="74" spans="1:16" ht="12.75" customHeight="1" thickBot="1" x14ac:dyDescent="0.25">
      <c r="A74" s="19" t="str">
        <f t="shared" si="6"/>
        <v> VB 7.72 </v>
      </c>
      <c r="B74" s="2" t="str">
        <f t="shared" si="7"/>
        <v>I</v>
      </c>
      <c r="C74" s="19">
        <f t="shared" si="8"/>
        <v>18200.561000000002</v>
      </c>
      <c r="D74" s="5" t="str">
        <f t="shared" si="9"/>
        <v>vis</v>
      </c>
      <c r="E74" s="35">
        <f>VLOOKUP(C74,Active!C$21:E$972,3,FALSE)</f>
        <v>-15347.503943442754</v>
      </c>
      <c r="F74" s="2" t="s">
        <v>47</v>
      </c>
      <c r="G74" s="5" t="str">
        <f t="shared" si="10"/>
        <v>18200.561</v>
      </c>
      <c r="H74" s="19">
        <f t="shared" si="11"/>
        <v>-8203</v>
      </c>
      <c r="I74" s="36" t="s">
        <v>147</v>
      </c>
      <c r="J74" s="37" t="s">
        <v>148</v>
      </c>
      <c r="K74" s="36">
        <v>-8203</v>
      </c>
      <c r="L74" s="36" t="s">
        <v>149</v>
      </c>
      <c r="M74" s="37" t="s">
        <v>96</v>
      </c>
      <c r="N74" s="37"/>
      <c r="O74" s="38" t="s">
        <v>97</v>
      </c>
      <c r="P74" s="38" t="s">
        <v>98</v>
      </c>
    </row>
    <row r="75" spans="1:16" ht="12.75" customHeight="1" thickBot="1" x14ac:dyDescent="0.25">
      <c r="A75" s="19" t="str">
        <f t="shared" ref="A75:A106" si="12">P75</f>
        <v> VB 7.72 </v>
      </c>
      <c r="B75" s="2" t="str">
        <f t="shared" ref="B75:B106" si="13">IF(H75=INT(H75),"I","II")</f>
        <v>I</v>
      </c>
      <c r="C75" s="19">
        <f t="shared" ref="C75:C106" si="14">1*G75</f>
        <v>18221.502</v>
      </c>
      <c r="D75" s="5" t="str">
        <f t="shared" ref="D75:D106" si="15">VLOOKUP(F75,I$1:J$5,2,FALSE)</f>
        <v>vis</v>
      </c>
      <c r="E75" s="35">
        <f>VLOOKUP(C75,Active!C$21:E$972,3,FALSE)</f>
        <v>-15336.032159779526</v>
      </c>
      <c r="F75" s="2" t="s">
        <v>47</v>
      </c>
      <c r="G75" s="5" t="str">
        <f t="shared" ref="G75:G106" si="16">MID(I75,3,LEN(I75)-3)</f>
        <v>18221.502</v>
      </c>
      <c r="H75" s="19">
        <f t="shared" ref="H75:H106" si="17">1*K75</f>
        <v>-8180</v>
      </c>
      <c r="I75" s="36" t="s">
        <v>150</v>
      </c>
      <c r="J75" s="37" t="s">
        <v>151</v>
      </c>
      <c r="K75" s="36">
        <v>-8180</v>
      </c>
      <c r="L75" s="36" t="s">
        <v>152</v>
      </c>
      <c r="M75" s="37" t="s">
        <v>96</v>
      </c>
      <c r="N75" s="37"/>
      <c r="O75" s="38" t="s">
        <v>97</v>
      </c>
      <c r="P75" s="38" t="s">
        <v>98</v>
      </c>
    </row>
    <row r="76" spans="1:16" ht="12.75" customHeight="1" thickBot="1" x14ac:dyDescent="0.25">
      <c r="A76" s="19" t="str">
        <f t="shared" si="12"/>
        <v> VB 7.72 </v>
      </c>
      <c r="B76" s="2" t="str">
        <f t="shared" si="13"/>
        <v>I</v>
      </c>
      <c r="C76" s="19">
        <f t="shared" si="14"/>
        <v>18398.696</v>
      </c>
      <c r="D76" s="5" t="str">
        <f t="shared" si="15"/>
        <v>vis</v>
      </c>
      <c r="E76" s="35">
        <f>VLOOKUP(C76,Active!C$21:E$972,3,FALSE)</f>
        <v>-15238.962715415732</v>
      </c>
      <c r="F76" s="2" t="s">
        <v>47</v>
      </c>
      <c r="G76" s="5" t="str">
        <f t="shared" si="16"/>
        <v>18398.696</v>
      </c>
      <c r="H76" s="19">
        <f t="shared" si="17"/>
        <v>-7986</v>
      </c>
      <c r="I76" s="36" t="s">
        <v>153</v>
      </c>
      <c r="J76" s="37" t="s">
        <v>154</v>
      </c>
      <c r="K76" s="36">
        <v>-7986</v>
      </c>
      <c r="L76" s="36" t="s">
        <v>155</v>
      </c>
      <c r="M76" s="37" t="s">
        <v>96</v>
      </c>
      <c r="N76" s="37"/>
      <c r="O76" s="38" t="s">
        <v>97</v>
      </c>
      <c r="P76" s="38" t="s">
        <v>98</v>
      </c>
    </row>
    <row r="77" spans="1:16" ht="12.75" customHeight="1" thickBot="1" x14ac:dyDescent="0.25">
      <c r="A77" s="19" t="str">
        <f t="shared" si="12"/>
        <v> VB 7.72 </v>
      </c>
      <c r="B77" s="2" t="str">
        <f t="shared" si="13"/>
        <v>I</v>
      </c>
      <c r="C77" s="19">
        <f t="shared" si="14"/>
        <v>18438.754000000001</v>
      </c>
      <c r="D77" s="5" t="str">
        <f t="shared" si="15"/>
        <v>vis</v>
      </c>
      <c r="E77" s="35">
        <f>VLOOKUP(C77,Active!C$21:E$972,3,FALSE)</f>
        <v>-15217.018361756325</v>
      </c>
      <c r="F77" s="2" t="s">
        <v>47</v>
      </c>
      <c r="G77" s="5" t="str">
        <f t="shared" si="16"/>
        <v>18438.754</v>
      </c>
      <c r="H77" s="19">
        <f t="shared" si="17"/>
        <v>-7942</v>
      </c>
      <c r="I77" s="36" t="s">
        <v>156</v>
      </c>
      <c r="J77" s="37" t="s">
        <v>157</v>
      </c>
      <c r="K77" s="36">
        <v>-7942</v>
      </c>
      <c r="L77" s="36" t="s">
        <v>158</v>
      </c>
      <c r="M77" s="37" t="s">
        <v>96</v>
      </c>
      <c r="N77" s="37"/>
      <c r="O77" s="38" t="s">
        <v>97</v>
      </c>
      <c r="P77" s="38" t="s">
        <v>98</v>
      </c>
    </row>
    <row r="78" spans="1:16" ht="12.75" customHeight="1" thickBot="1" x14ac:dyDescent="0.25">
      <c r="A78" s="19" t="str">
        <f t="shared" si="12"/>
        <v> VB 7.72 </v>
      </c>
      <c r="B78" s="2" t="str">
        <f t="shared" si="13"/>
        <v>I</v>
      </c>
      <c r="C78" s="19">
        <f t="shared" si="14"/>
        <v>18771.824000000001</v>
      </c>
      <c r="D78" s="5" t="str">
        <f t="shared" si="15"/>
        <v>vis</v>
      </c>
      <c r="E78" s="35">
        <f>VLOOKUP(C78,Active!C$21:E$972,3,FALSE)</f>
        <v>-15034.557782762404</v>
      </c>
      <c r="F78" s="2" t="s">
        <v>47</v>
      </c>
      <c r="G78" s="5" t="str">
        <f t="shared" si="16"/>
        <v>18771.824</v>
      </c>
      <c r="H78" s="19">
        <f t="shared" si="17"/>
        <v>-7577</v>
      </c>
      <c r="I78" s="36" t="s">
        <v>159</v>
      </c>
      <c r="J78" s="37" t="s">
        <v>160</v>
      </c>
      <c r="K78" s="36">
        <v>-7577</v>
      </c>
      <c r="L78" s="36" t="s">
        <v>161</v>
      </c>
      <c r="M78" s="37" t="s">
        <v>96</v>
      </c>
      <c r="N78" s="37"/>
      <c r="O78" s="38" t="s">
        <v>97</v>
      </c>
      <c r="P78" s="38" t="s">
        <v>98</v>
      </c>
    </row>
    <row r="79" spans="1:16" ht="12.75" customHeight="1" thickBot="1" x14ac:dyDescent="0.25">
      <c r="A79" s="19" t="str">
        <f t="shared" si="12"/>
        <v> VB 7.72 </v>
      </c>
      <c r="B79" s="2" t="str">
        <f t="shared" si="13"/>
        <v>II</v>
      </c>
      <c r="C79" s="19">
        <f t="shared" si="14"/>
        <v>18919.493999999999</v>
      </c>
      <c r="D79" s="5" t="str">
        <f t="shared" si="15"/>
        <v>vis</v>
      </c>
      <c r="E79" s="35">
        <f>VLOOKUP(C79,Active!C$21:E$972,3,FALSE)</f>
        <v>-14953.662014004989</v>
      </c>
      <c r="F79" s="2" t="s">
        <v>47</v>
      </c>
      <c r="G79" s="5" t="str">
        <f t="shared" si="16"/>
        <v>18919.494</v>
      </c>
      <c r="H79" s="19">
        <f t="shared" si="17"/>
        <v>-7415.5</v>
      </c>
      <c r="I79" s="36" t="s">
        <v>162</v>
      </c>
      <c r="J79" s="37" t="s">
        <v>163</v>
      </c>
      <c r="K79" s="36">
        <v>-7415.5</v>
      </c>
      <c r="L79" s="36" t="s">
        <v>164</v>
      </c>
      <c r="M79" s="37" t="s">
        <v>96</v>
      </c>
      <c r="N79" s="37"/>
      <c r="O79" s="38" t="s">
        <v>97</v>
      </c>
      <c r="P79" s="38" t="s">
        <v>98</v>
      </c>
    </row>
    <row r="80" spans="1:16" ht="12.75" customHeight="1" thickBot="1" x14ac:dyDescent="0.25">
      <c r="A80" s="19" t="str">
        <f t="shared" si="12"/>
        <v> VB 7.72 </v>
      </c>
      <c r="B80" s="2" t="str">
        <f t="shared" si="13"/>
        <v>I</v>
      </c>
      <c r="C80" s="19">
        <f t="shared" si="14"/>
        <v>19504.837</v>
      </c>
      <c r="D80" s="5" t="str">
        <f t="shared" si="15"/>
        <v>vis</v>
      </c>
      <c r="E80" s="35">
        <f>VLOOKUP(C80,Active!C$21:E$972,3,FALSE)</f>
        <v>-14633.002625017572</v>
      </c>
      <c r="F80" s="2" t="s">
        <v>47</v>
      </c>
      <c r="G80" s="5" t="str">
        <f t="shared" si="16"/>
        <v>19504.837</v>
      </c>
      <c r="H80" s="19">
        <f t="shared" si="17"/>
        <v>-6774</v>
      </c>
      <c r="I80" s="36" t="s">
        <v>165</v>
      </c>
      <c r="J80" s="37" t="s">
        <v>166</v>
      </c>
      <c r="K80" s="36">
        <v>-6774</v>
      </c>
      <c r="L80" s="36" t="s">
        <v>167</v>
      </c>
      <c r="M80" s="37" t="s">
        <v>96</v>
      </c>
      <c r="N80" s="37"/>
      <c r="O80" s="38" t="s">
        <v>97</v>
      </c>
      <c r="P80" s="38" t="s">
        <v>98</v>
      </c>
    </row>
    <row r="81" spans="1:16" ht="12.75" customHeight="1" thickBot="1" x14ac:dyDescent="0.25">
      <c r="A81" s="19" t="str">
        <f t="shared" si="12"/>
        <v> VB 7.72 </v>
      </c>
      <c r="B81" s="2" t="str">
        <f t="shared" si="13"/>
        <v>I</v>
      </c>
      <c r="C81" s="19">
        <f t="shared" si="14"/>
        <v>19557.787</v>
      </c>
      <c r="D81" s="5" t="str">
        <f t="shared" si="15"/>
        <v>vis</v>
      </c>
      <c r="E81" s="35">
        <f>VLOOKUP(C81,Active!C$21:E$972,3,FALSE)</f>
        <v>-14603.99584668951</v>
      </c>
      <c r="F81" s="2" t="s">
        <v>47</v>
      </c>
      <c r="G81" s="5" t="str">
        <f t="shared" si="16"/>
        <v>19557.787</v>
      </c>
      <c r="H81" s="19">
        <f t="shared" si="17"/>
        <v>-6716</v>
      </c>
      <c r="I81" s="36" t="s">
        <v>168</v>
      </c>
      <c r="J81" s="37" t="s">
        <v>169</v>
      </c>
      <c r="K81" s="36">
        <v>-6716</v>
      </c>
      <c r="L81" s="36" t="s">
        <v>170</v>
      </c>
      <c r="M81" s="37" t="s">
        <v>96</v>
      </c>
      <c r="N81" s="37"/>
      <c r="O81" s="38" t="s">
        <v>97</v>
      </c>
      <c r="P81" s="38" t="s">
        <v>98</v>
      </c>
    </row>
    <row r="82" spans="1:16" ht="12.75" customHeight="1" thickBot="1" x14ac:dyDescent="0.25">
      <c r="A82" s="19" t="str">
        <f t="shared" si="12"/>
        <v> VB 7.72 </v>
      </c>
      <c r="B82" s="2" t="str">
        <f t="shared" si="13"/>
        <v>I</v>
      </c>
      <c r="C82" s="19">
        <f t="shared" si="14"/>
        <v>19902.757000000001</v>
      </c>
      <c r="D82" s="5" t="str">
        <f t="shared" si="15"/>
        <v>vis</v>
      </c>
      <c r="E82" s="35">
        <f>VLOOKUP(C82,Active!C$21:E$972,3,FALSE)</f>
        <v>-14415.016275021291</v>
      </c>
      <c r="F82" s="2" t="s">
        <v>47</v>
      </c>
      <c r="G82" s="5" t="str">
        <f t="shared" si="16"/>
        <v>19902.757</v>
      </c>
      <c r="H82" s="19">
        <f t="shared" si="17"/>
        <v>-6338</v>
      </c>
      <c r="I82" s="36" t="s">
        <v>171</v>
      </c>
      <c r="J82" s="37" t="s">
        <v>172</v>
      </c>
      <c r="K82" s="36">
        <v>-6338</v>
      </c>
      <c r="L82" s="36" t="s">
        <v>173</v>
      </c>
      <c r="M82" s="37" t="s">
        <v>96</v>
      </c>
      <c r="N82" s="37"/>
      <c r="O82" s="38" t="s">
        <v>97</v>
      </c>
      <c r="P82" s="38" t="s">
        <v>98</v>
      </c>
    </row>
    <row r="83" spans="1:16" ht="12.75" customHeight="1" thickBot="1" x14ac:dyDescent="0.25">
      <c r="A83" s="19" t="str">
        <f t="shared" si="12"/>
        <v> VB 7.72 </v>
      </c>
      <c r="B83" s="2" t="str">
        <f t="shared" si="13"/>
        <v>I</v>
      </c>
      <c r="C83" s="19">
        <f t="shared" si="14"/>
        <v>20246.822</v>
      </c>
      <c r="D83" s="5" t="str">
        <f t="shared" si="15"/>
        <v>vis</v>
      </c>
      <c r="E83" s="35">
        <f>VLOOKUP(C83,Active!C$21:E$972,3,FALSE)</f>
        <v>-14226.532475485028</v>
      </c>
      <c r="F83" s="2" t="s">
        <v>47</v>
      </c>
      <c r="G83" s="5" t="str">
        <f t="shared" si="16"/>
        <v>20246.822</v>
      </c>
      <c r="H83" s="19">
        <f t="shared" si="17"/>
        <v>-5961</v>
      </c>
      <c r="I83" s="36" t="s">
        <v>174</v>
      </c>
      <c r="J83" s="37" t="s">
        <v>175</v>
      </c>
      <c r="K83" s="36">
        <v>-5961</v>
      </c>
      <c r="L83" s="36" t="s">
        <v>176</v>
      </c>
      <c r="M83" s="37" t="s">
        <v>96</v>
      </c>
      <c r="N83" s="37"/>
      <c r="O83" s="38" t="s">
        <v>97</v>
      </c>
      <c r="P83" s="38" t="s">
        <v>98</v>
      </c>
    </row>
    <row r="84" spans="1:16" ht="12.75" customHeight="1" thickBot="1" x14ac:dyDescent="0.25">
      <c r="A84" s="19" t="str">
        <f t="shared" si="12"/>
        <v> VB 7.72 </v>
      </c>
      <c r="B84" s="2" t="str">
        <f t="shared" si="13"/>
        <v>I</v>
      </c>
      <c r="C84" s="19">
        <f t="shared" si="14"/>
        <v>20268.788</v>
      </c>
      <c r="D84" s="5" t="str">
        <f t="shared" si="15"/>
        <v>vis</v>
      </c>
      <c r="E84" s="35">
        <f>VLOOKUP(C84,Active!C$21:E$972,3,FALSE)</f>
        <v>-14214.499181948593</v>
      </c>
      <c r="F84" s="2" t="s">
        <v>47</v>
      </c>
      <c r="G84" s="5" t="str">
        <f t="shared" si="16"/>
        <v>20268.788</v>
      </c>
      <c r="H84" s="19">
        <f t="shared" si="17"/>
        <v>-5937</v>
      </c>
      <c r="I84" s="36" t="s">
        <v>177</v>
      </c>
      <c r="J84" s="37" t="s">
        <v>178</v>
      </c>
      <c r="K84" s="36">
        <v>-5937</v>
      </c>
      <c r="L84" s="36" t="s">
        <v>179</v>
      </c>
      <c r="M84" s="37" t="s">
        <v>96</v>
      </c>
      <c r="N84" s="37"/>
      <c r="O84" s="38" t="s">
        <v>97</v>
      </c>
      <c r="P84" s="38" t="s">
        <v>98</v>
      </c>
    </row>
    <row r="85" spans="1:16" ht="12.75" customHeight="1" thickBot="1" x14ac:dyDescent="0.25">
      <c r="A85" s="19" t="str">
        <f t="shared" si="12"/>
        <v> VB 7.72 </v>
      </c>
      <c r="B85" s="2" t="str">
        <f t="shared" si="13"/>
        <v>I</v>
      </c>
      <c r="C85" s="19">
        <f t="shared" si="14"/>
        <v>20570.913</v>
      </c>
      <c r="D85" s="5" t="str">
        <f t="shared" si="15"/>
        <v>vis</v>
      </c>
      <c r="E85" s="35">
        <f>VLOOKUP(C85,Active!C$21:E$972,3,FALSE)</f>
        <v>-14048.990722980392</v>
      </c>
      <c r="F85" s="2" t="s">
        <v>47</v>
      </c>
      <c r="G85" s="5" t="str">
        <f t="shared" si="16"/>
        <v>20570.913</v>
      </c>
      <c r="H85" s="19">
        <f t="shared" si="17"/>
        <v>-5606</v>
      </c>
      <c r="I85" s="36" t="s">
        <v>180</v>
      </c>
      <c r="J85" s="37" t="s">
        <v>181</v>
      </c>
      <c r="K85" s="36">
        <v>-5606</v>
      </c>
      <c r="L85" s="36" t="s">
        <v>182</v>
      </c>
      <c r="M85" s="37" t="s">
        <v>96</v>
      </c>
      <c r="N85" s="37"/>
      <c r="O85" s="38" t="s">
        <v>97</v>
      </c>
      <c r="P85" s="38" t="s">
        <v>98</v>
      </c>
    </row>
    <row r="86" spans="1:16" ht="12.75" customHeight="1" thickBot="1" x14ac:dyDescent="0.25">
      <c r="A86" s="19" t="str">
        <f t="shared" si="12"/>
        <v> VB 7.72 </v>
      </c>
      <c r="B86" s="2" t="str">
        <f t="shared" si="13"/>
        <v>I</v>
      </c>
      <c r="C86" s="19">
        <f t="shared" si="14"/>
        <v>21171.48</v>
      </c>
      <c r="D86" s="5" t="str">
        <f t="shared" si="15"/>
        <v>vis</v>
      </c>
      <c r="E86" s="35">
        <f>VLOOKUP(C86,Active!C$21:E$972,3,FALSE)</f>
        <v>-13719.991405885961</v>
      </c>
      <c r="F86" s="2" t="s">
        <v>47</v>
      </c>
      <c r="G86" s="5" t="str">
        <f t="shared" si="16"/>
        <v>21171.480</v>
      </c>
      <c r="H86" s="19">
        <f t="shared" si="17"/>
        <v>-4948</v>
      </c>
      <c r="I86" s="36" t="s">
        <v>183</v>
      </c>
      <c r="J86" s="37" t="s">
        <v>184</v>
      </c>
      <c r="K86" s="36">
        <v>-4948</v>
      </c>
      <c r="L86" s="36" t="s">
        <v>167</v>
      </c>
      <c r="M86" s="37" t="s">
        <v>96</v>
      </c>
      <c r="N86" s="37"/>
      <c r="O86" s="38" t="s">
        <v>97</v>
      </c>
      <c r="P86" s="38" t="s">
        <v>98</v>
      </c>
    </row>
    <row r="87" spans="1:16" ht="12.75" customHeight="1" thickBot="1" x14ac:dyDescent="0.25">
      <c r="A87" s="19" t="str">
        <f t="shared" si="12"/>
        <v> VB 7.72 </v>
      </c>
      <c r="B87" s="2" t="str">
        <f t="shared" si="13"/>
        <v>I</v>
      </c>
      <c r="C87" s="19">
        <f t="shared" si="14"/>
        <v>21721.749</v>
      </c>
      <c r="D87" s="5" t="str">
        <f t="shared" si="15"/>
        <v>vis</v>
      </c>
      <c r="E87" s="35">
        <f>VLOOKUP(C87,Active!C$21:E$972,3,FALSE)</f>
        <v>-13418.546063037895</v>
      </c>
      <c r="F87" s="2" t="s">
        <v>47</v>
      </c>
      <c r="G87" s="5" t="str">
        <f t="shared" si="16"/>
        <v>21721.749</v>
      </c>
      <c r="H87" s="19">
        <f t="shared" si="17"/>
        <v>-4345</v>
      </c>
      <c r="I87" s="36" t="s">
        <v>185</v>
      </c>
      <c r="J87" s="37" t="s">
        <v>186</v>
      </c>
      <c r="K87" s="36">
        <v>-4345</v>
      </c>
      <c r="L87" s="36" t="s">
        <v>187</v>
      </c>
      <c r="M87" s="37" t="s">
        <v>96</v>
      </c>
      <c r="N87" s="37"/>
      <c r="O87" s="38" t="s">
        <v>97</v>
      </c>
      <c r="P87" s="38" t="s">
        <v>98</v>
      </c>
    </row>
    <row r="88" spans="1:16" ht="12.75" customHeight="1" thickBot="1" x14ac:dyDescent="0.25">
      <c r="A88" s="19" t="str">
        <f t="shared" si="12"/>
        <v> VB 7.72 </v>
      </c>
      <c r="B88" s="2" t="str">
        <f t="shared" si="13"/>
        <v>I</v>
      </c>
      <c r="C88" s="19">
        <f t="shared" si="14"/>
        <v>21796.616000000002</v>
      </c>
      <c r="D88" s="5" t="str">
        <f t="shared" si="15"/>
        <v>vis</v>
      </c>
      <c r="E88" s="35">
        <f>VLOOKUP(C88,Active!C$21:E$972,3,FALSE)</f>
        <v>-13377.532834084406</v>
      </c>
      <c r="F88" s="2" t="s">
        <v>47</v>
      </c>
      <c r="G88" s="5" t="str">
        <f t="shared" si="16"/>
        <v>21796.616</v>
      </c>
      <c r="H88" s="19">
        <f t="shared" si="17"/>
        <v>-4263</v>
      </c>
      <c r="I88" s="36" t="s">
        <v>188</v>
      </c>
      <c r="J88" s="37" t="s">
        <v>189</v>
      </c>
      <c r="K88" s="36">
        <v>-4263</v>
      </c>
      <c r="L88" s="36" t="s">
        <v>190</v>
      </c>
      <c r="M88" s="37" t="s">
        <v>96</v>
      </c>
      <c r="N88" s="37"/>
      <c r="O88" s="38" t="s">
        <v>97</v>
      </c>
      <c r="P88" s="38" t="s">
        <v>98</v>
      </c>
    </row>
    <row r="89" spans="1:16" ht="12.75" customHeight="1" thickBot="1" x14ac:dyDescent="0.25">
      <c r="A89" s="19" t="str">
        <f t="shared" si="12"/>
        <v> VB 7.72 </v>
      </c>
      <c r="B89" s="2" t="str">
        <f t="shared" si="13"/>
        <v>I</v>
      </c>
      <c r="C89" s="19">
        <f t="shared" si="14"/>
        <v>22335.97</v>
      </c>
      <c r="D89" s="5" t="str">
        <f t="shared" si="15"/>
        <v>vis</v>
      </c>
      <c r="E89" s="35">
        <f>VLOOKUP(C89,Active!C$21:E$972,3,FALSE)</f>
        <v>-13082.066886617846</v>
      </c>
      <c r="F89" s="2" t="s">
        <v>47</v>
      </c>
      <c r="G89" s="5" t="str">
        <f t="shared" si="16"/>
        <v>22335.970</v>
      </c>
      <c r="H89" s="19">
        <f t="shared" si="17"/>
        <v>-3672</v>
      </c>
      <c r="I89" s="36" t="s">
        <v>191</v>
      </c>
      <c r="J89" s="37" t="s">
        <v>192</v>
      </c>
      <c r="K89" s="36">
        <v>-3672</v>
      </c>
      <c r="L89" s="36" t="s">
        <v>193</v>
      </c>
      <c r="M89" s="37" t="s">
        <v>96</v>
      </c>
      <c r="N89" s="37"/>
      <c r="O89" s="38" t="s">
        <v>97</v>
      </c>
      <c r="P89" s="38" t="s">
        <v>98</v>
      </c>
    </row>
    <row r="90" spans="1:16" ht="12.75" customHeight="1" thickBot="1" x14ac:dyDescent="0.25">
      <c r="A90" s="19" t="str">
        <f t="shared" si="12"/>
        <v> VB 7.72 </v>
      </c>
      <c r="B90" s="2" t="str">
        <f t="shared" si="13"/>
        <v>I</v>
      </c>
      <c r="C90" s="19">
        <f t="shared" si="14"/>
        <v>22840.73</v>
      </c>
      <c r="D90" s="5" t="str">
        <f t="shared" si="15"/>
        <v>vis</v>
      </c>
      <c r="E90" s="35">
        <f>VLOOKUP(C90,Active!C$21:E$972,3,FALSE)</f>
        <v>-12805.552034325621</v>
      </c>
      <c r="F90" s="2" t="s">
        <v>47</v>
      </c>
      <c r="G90" s="5" t="str">
        <f t="shared" si="16"/>
        <v>22840.730</v>
      </c>
      <c r="H90" s="19">
        <f t="shared" si="17"/>
        <v>-3119</v>
      </c>
      <c r="I90" s="36" t="s">
        <v>194</v>
      </c>
      <c r="J90" s="37" t="s">
        <v>195</v>
      </c>
      <c r="K90" s="36">
        <v>-3119</v>
      </c>
      <c r="L90" s="36" t="s">
        <v>196</v>
      </c>
      <c r="M90" s="37" t="s">
        <v>96</v>
      </c>
      <c r="N90" s="37"/>
      <c r="O90" s="38" t="s">
        <v>97</v>
      </c>
      <c r="P90" s="38" t="s">
        <v>98</v>
      </c>
    </row>
    <row r="91" spans="1:16" ht="12.75" customHeight="1" thickBot="1" x14ac:dyDescent="0.25">
      <c r="A91" s="19" t="str">
        <f t="shared" si="12"/>
        <v> VB 7.72 </v>
      </c>
      <c r="B91" s="2" t="str">
        <f t="shared" si="13"/>
        <v>I</v>
      </c>
      <c r="C91" s="19">
        <f t="shared" si="14"/>
        <v>23132.876</v>
      </c>
      <c r="D91" s="5" t="str">
        <f t="shared" si="15"/>
        <v>vis</v>
      </c>
      <c r="E91" s="35">
        <f>VLOOKUP(C91,Active!C$21:E$972,3,FALSE)</f>
        <v>-12645.510216357152</v>
      </c>
      <c r="F91" s="2" t="s">
        <v>47</v>
      </c>
      <c r="G91" s="5" t="str">
        <f t="shared" si="16"/>
        <v>23132.876</v>
      </c>
      <c r="H91" s="19">
        <f t="shared" si="17"/>
        <v>-2799</v>
      </c>
      <c r="I91" s="36" t="s">
        <v>197</v>
      </c>
      <c r="J91" s="37" t="s">
        <v>198</v>
      </c>
      <c r="K91" s="36">
        <v>-2799</v>
      </c>
      <c r="L91" s="36" t="s">
        <v>199</v>
      </c>
      <c r="M91" s="37" t="s">
        <v>96</v>
      </c>
      <c r="N91" s="37"/>
      <c r="O91" s="38" t="s">
        <v>97</v>
      </c>
      <c r="P91" s="38" t="s">
        <v>98</v>
      </c>
    </row>
    <row r="92" spans="1:16" ht="12.75" customHeight="1" thickBot="1" x14ac:dyDescent="0.25">
      <c r="A92" s="19" t="str">
        <f t="shared" si="12"/>
        <v> VB 7.72 </v>
      </c>
      <c r="B92" s="2" t="str">
        <f t="shared" si="13"/>
        <v>I</v>
      </c>
      <c r="C92" s="19">
        <f t="shared" si="14"/>
        <v>23175.762999999999</v>
      </c>
      <c r="D92" s="5" t="str">
        <f t="shared" si="15"/>
        <v>vis</v>
      </c>
      <c r="E92" s="35">
        <f>VLOOKUP(C92,Active!C$21:E$972,3,FALSE)</f>
        <v>-12622.016095447696</v>
      </c>
      <c r="F92" s="2" t="s">
        <v>47</v>
      </c>
      <c r="G92" s="5" t="str">
        <f t="shared" si="16"/>
        <v>23175.763</v>
      </c>
      <c r="H92" s="19">
        <f t="shared" si="17"/>
        <v>-2752</v>
      </c>
      <c r="I92" s="36" t="s">
        <v>200</v>
      </c>
      <c r="J92" s="37" t="s">
        <v>201</v>
      </c>
      <c r="K92" s="36">
        <v>-2752</v>
      </c>
      <c r="L92" s="36" t="s">
        <v>202</v>
      </c>
      <c r="M92" s="37" t="s">
        <v>96</v>
      </c>
      <c r="N92" s="37"/>
      <c r="O92" s="38" t="s">
        <v>97</v>
      </c>
      <c r="P92" s="38" t="s">
        <v>98</v>
      </c>
    </row>
    <row r="93" spans="1:16" ht="12.75" customHeight="1" thickBot="1" x14ac:dyDescent="0.25">
      <c r="A93" s="19" t="str">
        <f t="shared" si="12"/>
        <v> VB 7.72 </v>
      </c>
      <c r="B93" s="2" t="str">
        <f t="shared" si="13"/>
        <v>I</v>
      </c>
      <c r="C93" s="19">
        <f t="shared" si="14"/>
        <v>23176.742999999999</v>
      </c>
      <c r="D93" s="5" t="str">
        <f t="shared" si="15"/>
        <v>vis</v>
      </c>
      <c r="E93" s="35">
        <f>VLOOKUP(C93,Active!C$21:E$972,3,FALSE)</f>
        <v>-12621.479237227461</v>
      </c>
      <c r="F93" s="2" t="s">
        <v>47</v>
      </c>
      <c r="G93" s="5" t="str">
        <f t="shared" si="16"/>
        <v>23176.743</v>
      </c>
      <c r="H93" s="19">
        <f t="shared" si="17"/>
        <v>-2751</v>
      </c>
      <c r="I93" s="36" t="s">
        <v>203</v>
      </c>
      <c r="J93" s="37" t="s">
        <v>204</v>
      </c>
      <c r="K93" s="36">
        <v>-2751</v>
      </c>
      <c r="L93" s="36" t="s">
        <v>179</v>
      </c>
      <c r="M93" s="37" t="s">
        <v>96</v>
      </c>
      <c r="N93" s="37"/>
      <c r="O93" s="38" t="s">
        <v>97</v>
      </c>
      <c r="P93" s="38" t="s">
        <v>98</v>
      </c>
    </row>
    <row r="94" spans="1:16" ht="12.75" customHeight="1" thickBot="1" x14ac:dyDescent="0.25">
      <c r="A94" s="19" t="str">
        <f t="shared" si="12"/>
        <v> VB 7.72 </v>
      </c>
      <c r="B94" s="2" t="str">
        <f t="shared" si="13"/>
        <v>I</v>
      </c>
      <c r="C94" s="19">
        <f t="shared" si="14"/>
        <v>25038.698</v>
      </c>
      <c r="D94" s="5" t="str">
        <f t="shared" si="15"/>
        <v>vis</v>
      </c>
      <c r="E94" s="35">
        <f>VLOOKUP(C94,Active!C$21:E$972,3,FALSE)</f>
        <v>-11601.473270431812</v>
      </c>
      <c r="F94" s="2" t="s">
        <v>47</v>
      </c>
      <c r="G94" s="5" t="str">
        <f t="shared" si="16"/>
        <v>25038.698</v>
      </c>
      <c r="H94" s="19">
        <f t="shared" si="17"/>
        <v>-711</v>
      </c>
      <c r="I94" s="36" t="s">
        <v>205</v>
      </c>
      <c r="J94" s="37" t="s">
        <v>206</v>
      </c>
      <c r="K94" s="36">
        <v>-711</v>
      </c>
      <c r="L94" s="36" t="s">
        <v>158</v>
      </c>
      <c r="M94" s="37" t="s">
        <v>96</v>
      </c>
      <c r="N94" s="37"/>
      <c r="O94" s="38" t="s">
        <v>97</v>
      </c>
      <c r="P94" s="38" t="s">
        <v>98</v>
      </c>
    </row>
    <row r="95" spans="1:16" ht="12.75" customHeight="1" thickBot="1" x14ac:dyDescent="0.25">
      <c r="A95" s="19" t="str">
        <f t="shared" si="12"/>
        <v> VB 5.16 </v>
      </c>
      <c r="B95" s="2" t="str">
        <f t="shared" si="13"/>
        <v>I</v>
      </c>
      <c r="C95" s="19">
        <f t="shared" si="14"/>
        <v>25687.56</v>
      </c>
      <c r="D95" s="5" t="str">
        <f t="shared" si="15"/>
        <v>vis</v>
      </c>
      <c r="E95" s="35">
        <f>VLOOKUP(C95,Active!C$21:E$972,3,FALSE)</f>
        <v>-11246.017251555439</v>
      </c>
      <c r="F95" s="2" t="s">
        <v>47</v>
      </c>
      <c r="G95" s="5" t="str">
        <f t="shared" si="16"/>
        <v>25687.560</v>
      </c>
      <c r="H95" s="19">
        <f t="shared" si="17"/>
        <v>0</v>
      </c>
      <c r="I95" s="36" t="s">
        <v>207</v>
      </c>
      <c r="J95" s="37" t="s">
        <v>208</v>
      </c>
      <c r="K95" s="36">
        <v>0</v>
      </c>
      <c r="L95" s="36" t="s">
        <v>119</v>
      </c>
      <c r="M95" s="37" t="s">
        <v>96</v>
      </c>
      <c r="N95" s="37"/>
      <c r="O95" s="38" t="s">
        <v>209</v>
      </c>
      <c r="P95" s="38" t="s">
        <v>210</v>
      </c>
    </row>
    <row r="96" spans="1:16" ht="12.75" customHeight="1" thickBot="1" x14ac:dyDescent="0.25">
      <c r="A96" s="19" t="str">
        <f t="shared" si="12"/>
        <v> VB 7.72 </v>
      </c>
      <c r="B96" s="2" t="str">
        <f t="shared" si="13"/>
        <v>I</v>
      </c>
      <c r="C96" s="19">
        <f t="shared" si="14"/>
        <v>25728.766</v>
      </c>
      <c r="D96" s="5" t="str">
        <f t="shared" si="15"/>
        <v>vis</v>
      </c>
      <c r="E96" s="35">
        <f>VLOOKUP(C96,Active!C$21:E$972,3,FALSE)</f>
        <v>-11223.444006838041</v>
      </c>
      <c r="F96" s="2" t="s">
        <v>47</v>
      </c>
      <c r="G96" s="5" t="str">
        <f t="shared" si="16"/>
        <v>25728.766</v>
      </c>
      <c r="H96" s="19">
        <f t="shared" si="17"/>
        <v>45</v>
      </c>
      <c r="I96" s="36" t="s">
        <v>211</v>
      </c>
      <c r="J96" s="37" t="s">
        <v>212</v>
      </c>
      <c r="K96" s="36">
        <v>45</v>
      </c>
      <c r="L96" s="36" t="s">
        <v>213</v>
      </c>
      <c r="M96" s="37" t="s">
        <v>96</v>
      </c>
      <c r="N96" s="37"/>
      <c r="O96" s="38" t="s">
        <v>97</v>
      </c>
      <c r="P96" s="38" t="s">
        <v>98</v>
      </c>
    </row>
    <row r="97" spans="1:16" ht="12.75" customHeight="1" thickBot="1" x14ac:dyDescent="0.25">
      <c r="A97" s="19" t="str">
        <f t="shared" si="12"/>
        <v> VB 7.72 </v>
      </c>
      <c r="B97" s="2" t="str">
        <f t="shared" si="13"/>
        <v>I</v>
      </c>
      <c r="C97" s="19">
        <f t="shared" si="14"/>
        <v>26050.875</v>
      </c>
      <c r="D97" s="5" t="str">
        <f t="shared" si="15"/>
        <v>vis</v>
      </c>
      <c r="E97" s="35">
        <f>VLOOKUP(C97,Active!C$21:E$972,3,FALSE)</f>
        <v>-11046.988022693107</v>
      </c>
      <c r="F97" s="2" t="s">
        <v>47</v>
      </c>
      <c r="G97" s="5" t="str">
        <f t="shared" si="16"/>
        <v>26050.875</v>
      </c>
      <c r="H97" s="19">
        <f t="shared" si="17"/>
        <v>398</v>
      </c>
      <c r="I97" s="36" t="s">
        <v>214</v>
      </c>
      <c r="J97" s="37" t="s">
        <v>215</v>
      </c>
      <c r="K97" s="36">
        <v>398</v>
      </c>
      <c r="L97" s="36" t="s">
        <v>216</v>
      </c>
      <c r="M97" s="37" t="s">
        <v>96</v>
      </c>
      <c r="N97" s="37"/>
      <c r="O97" s="38" t="s">
        <v>97</v>
      </c>
      <c r="P97" s="38" t="s">
        <v>98</v>
      </c>
    </row>
    <row r="98" spans="1:16" ht="12.75" customHeight="1" thickBot="1" x14ac:dyDescent="0.25">
      <c r="A98" s="19" t="str">
        <f t="shared" si="12"/>
        <v> VB 5.16 </v>
      </c>
      <c r="B98" s="2" t="str">
        <f t="shared" si="13"/>
        <v>I</v>
      </c>
      <c r="C98" s="19">
        <f t="shared" si="14"/>
        <v>26190.457999999999</v>
      </c>
      <c r="D98" s="5" t="str">
        <f t="shared" si="15"/>
        <v>vis</v>
      </c>
      <c r="E98" s="35">
        <f>VLOOKUP(C98,Active!C$21:E$972,3,FALSE)</f>
        <v>-10970.522429881663</v>
      </c>
      <c r="F98" s="2" t="s">
        <v>47</v>
      </c>
      <c r="G98" s="5" t="str">
        <f t="shared" si="16"/>
        <v>26190.458</v>
      </c>
      <c r="H98" s="19">
        <f t="shared" si="17"/>
        <v>551</v>
      </c>
      <c r="I98" s="36" t="s">
        <v>217</v>
      </c>
      <c r="J98" s="37" t="s">
        <v>218</v>
      </c>
      <c r="K98" s="36">
        <v>551</v>
      </c>
      <c r="L98" s="36" t="s">
        <v>219</v>
      </c>
      <c r="M98" s="37" t="s">
        <v>96</v>
      </c>
      <c r="N98" s="37"/>
      <c r="O98" s="38" t="s">
        <v>209</v>
      </c>
      <c r="P98" s="38" t="s">
        <v>210</v>
      </c>
    </row>
    <row r="99" spans="1:16" ht="12.75" customHeight="1" thickBot="1" x14ac:dyDescent="0.25">
      <c r="A99" s="19" t="str">
        <f t="shared" si="12"/>
        <v> VB 7.72 </v>
      </c>
      <c r="B99" s="2" t="str">
        <f t="shared" si="13"/>
        <v>I</v>
      </c>
      <c r="C99" s="19">
        <f t="shared" si="14"/>
        <v>26231.522000000001</v>
      </c>
      <c r="D99" s="5" t="str">
        <f t="shared" si="15"/>
        <v>vis</v>
      </c>
      <c r="E99" s="35">
        <f>VLOOKUP(C99,Active!C$21:E$972,3,FALSE)</f>
        <v>-10948.026974824747</v>
      </c>
      <c r="F99" s="2" t="s">
        <v>47</v>
      </c>
      <c r="G99" s="5" t="str">
        <f t="shared" si="16"/>
        <v>26231.522</v>
      </c>
      <c r="H99" s="19">
        <f t="shared" si="17"/>
        <v>596</v>
      </c>
      <c r="I99" s="36" t="s">
        <v>220</v>
      </c>
      <c r="J99" s="37" t="s">
        <v>221</v>
      </c>
      <c r="K99" s="36">
        <v>596</v>
      </c>
      <c r="L99" s="36" t="s">
        <v>222</v>
      </c>
      <c r="M99" s="37" t="s">
        <v>96</v>
      </c>
      <c r="N99" s="37"/>
      <c r="O99" s="38" t="s">
        <v>97</v>
      </c>
      <c r="P99" s="38" t="s">
        <v>98</v>
      </c>
    </row>
    <row r="100" spans="1:16" ht="12.75" customHeight="1" thickBot="1" x14ac:dyDescent="0.25">
      <c r="A100" s="19" t="str">
        <f t="shared" si="12"/>
        <v> VB 7.72 </v>
      </c>
      <c r="B100" s="2" t="str">
        <f t="shared" si="13"/>
        <v>I</v>
      </c>
      <c r="C100" s="19">
        <f t="shared" si="14"/>
        <v>26448.830999999998</v>
      </c>
      <c r="D100" s="5" t="str">
        <f t="shared" si="15"/>
        <v>vis</v>
      </c>
      <c r="E100" s="35">
        <f>VLOOKUP(C100,Active!C$21:E$972,3,FALSE)</f>
        <v>-10828.981951374453</v>
      </c>
      <c r="F100" s="2" t="s">
        <v>47</v>
      </c>
      <c r="G100" s="5" t="str">
        <f t="shared" si="16"/>
        <v>26448.831</v>
      </c>
      <c r="H100" s="19">
        <f t="shared" si="17"/>
        <v>834</v>
      </c>
      <c r="I100" s="36" t="s">
        <v>223</v>
      </c>
      <c r="J100" s="37" t="s">
        <v>224</v>
      </c>
      <c r="K100" s="36">
        <v>834</v>
      </c>
      <c r="L100" s="36" t="s">
        <v>225</v>
      </c>
      <c r="M100" s="37" t="s">
        <v>96</v>
      </c>
      <c r="N100" s="37"/>
      <c r="O100" s="38" t="s">
        <v>97</v>
      </c>
      <c r="P100" s="38" t="s">
        <v>98</v>
      </c>
    </row>
    <row r="101" spans="1:16" ht="12.75" customHeight="1" thickBot="1" x14ac:dyDescent="0.25">
      <c r="A101" s="19" t="str">
        <f t="shared" si="12"/>
        <v> VB 7.72 </v>
      </c>
      <c r="B101" s="2" t="str">
        <f t="shared" si="13"/>
        <v>I</v>
      </c>
      <c r="C101" s="19">
        <f t="shared" si="14"/>
        <v>26458.802</v>
      </c>
      <c r="D101" s="5" t="str">
        <f t="shared" si="15"/>
        <v>vis</v>
      </c>
      <c r="E101" s="35">
        <f>VLOOKUP(C101,Active!C$21:E$972,3,FALSE)</f>
        <v>-10823.519692890804</v>
      </c>
      <c r="F101" s="2" t="s">
        <v>47</v>
      </c>
      <c r="G101" s="5" t="str">
        <f t="shared" si="16"/>
        <v>26458.802</v>
      </c>
      <c r="H101" s="19">
        <f t="shared" si="17"/>
        <v>845</v>
      </c>
      <c r="I101" s="36" t="s">
        <v>226</v>
      </c>
      <c r="J101" s="37" t="s">
        <v>227</v>
      </c>
      <c r="K101" s="36">
        <v>845</v>
      </c>
      <c r="L101" s="36" t="s">
        <v>228</v>
      </c>
      <c r="M101" s="37" t="s">
        <v>96</v>
      </c>
      <c r="N101" s="37"/>
      <c r="O101" s="38" t="s">
        <v>97</v>
      </c>
      <c r="P101" s="38" t="s">
        <v>98</v>
      </c>
    </row>
    <row r="102" spans="1:16" ht="12.75" customHeight="1" thickBot="1" x14ac:dyDescent="0.25">
      <c r="A102" s="19" t="str">
        <f t="shared" si="12"/>
        <v> VB 7.72 </v>
      </c>
      <c r="B102" s="2" t="str">
        <f t="shared" si="13"/>
        <v>I</v>
      </c>
      <c r="C102" s="19">
        <f t="shared" si="14"/>
        <v>26459.758999999998</v>
      </c>
      <c r="D102" s="5" t="str">
        <f t="shared" si="15"/>
        <v>vis</v>
      </c>
      <c r="E102" s="35">
        <f>VLOOKUP(C102,Active!C$21:E$972,3,FALSE)</f>
        <v>-10822.995434404309</v>
      </c>
      <c r="F102" s="2" t="s">
        <v>47</v>
      </c>
      <c r="G102" s="5" t="str">
        <f t="shared" si="16"/>
        <v>26459.759</v>
      </c>
      <c r="H102" s="19">
        <f t="shared" si="17"/>
        <v>846</v>
      </c>
      <c r="I102" s="36" t="s">
        <v>229</v>
      </c>
      <c r="J102" s="37" t="s">
        <v>230</v>
      </c>
      <c r="K102" s="36">
        <v>846</v>
      </c>
      <c r="L102" s="36" t="s">
        <v>231</v>
      </c>
      <c r="M102" s="37" t="s">
        <v>96</v>
      </c>
      <c r="N102" s="37"/>
      <c r="O102" s="38" t="s">
        <v>97</v>
      </c>
      <c r="P102" s="38" t="s">
        <v>98</v>
      </c>
    </row>
    <row r="103" spans="1:16" ht="12.75" customHeight="1" thickBot="1" x14ac:dyDescent="0.25">
      <c r="A103" s="19" t="str">
        <f t="shared" si="12"/>
        <v> VB 7.72 </v>
      </c>
      <c r="B103" s="2" t="str">
        <f t="shared" si="13"/>
        <v>I</v>
      </c>
      <c r="C103" s="19">
        <f t="shared" si="14"/>
        <v>26534.682000000001</v>
      </c>
      <c r="D103" s="5" t="str">
        <f t="shared" si="15"/>
        <v>vis</v>
      </c>
      <c r="E103" s="35">
        <f>VLOOKUP(C103,Active!C$21:E$972,3,FALSE)</f>
        <v>-10781.951527838237</v>
      </c>
      <c r="F103" s="2" t="s">
        <v>47</v>
      </c>
      <c r="G103" s="5" t="str">
        <f t="shared" si="16"/>
        <v>26534.682</v>
      </c>
      <c r="H103" s="19">
        <f t="shared" si="17"/>
        <v>928</v>
      </c>
      <c r="I103" s="36" t="s">
        <v>232</v>
      </c>
      <c r="J103" s="37" t="s">
        <v>233</v>
      </c>
      <c r="K103" s="36">
        <v>928</v>
      </c>
      <c r="L103" s="36" t="s">
        <v>146</v>
      </c>
      <c r="M103" s="37" t="s">
        <v>96</v>
      </c>
      <c r="N103" s="37"/>
      <c r="O103" s="38" t="s">
        <v>97</v>
      </c>
      <c r="P103" s="38" t="s">
        <v>98</v>
      </c>
    </row>
    <row r="104" spans="1:16" ht="12.75" customHeight="1" thickBot="1" x14ac:dyDescent="0.25">
      <c r="A104" s="19" t="str">
        <f t="shared" si="12"/>
        <v> VB 7.72 </v>
      </c>
      <c r="B104" s="2" t="str">
        <f t="shared" si="13"/>
        <v>I</v>
      </c>
      <c r="C104" s="19">
        <f t="shared" si="14"/>
        <v>26617.5</v>
      </c>
      <c r="D104" s="5" t="str">
        <f t="shared" si="15"/>
        <v>vis</v>
      </c>
      <c r="E104" s="35">
        <f>VLOOKUP(C104,Active!C$21:E$972,3,FALSE)</f>
        <v>-10736.582625712201</v>
      </c>
      <c r="F104" s="2" t="s">
        <v>47</v>
      </c>
      <c r="G104" s="5" t="str">
        <f t="shared" si="16"/>
        <v>26617.500</v>
      </c>
      <c r="H104" s="19">
        <f t="shared" si="17"/>
        <v>1019</v>
      </c>
      <c r="I104" s="36" t="s">
        <v>234</v>
      </c>
      <c r="J104" s="37" t="s">
        <v>235</v>
      </c>
      <c r="K104" s="36">
        <v>1019</v>
      </c>
      <c r="L104" s="36" t="s">
        <v>236</v>
      </c>
      <c r="M104" s="37" t="s">
        <v>96</v>
      </c>
      <c r="N104" s="37"/>
      <c r="O104" s="38" t="s">
        <v>97</v>
      </c>
      <c r="P104" s="38" t="s">
        <v>98</v>
      </c>
    </row>
    <row r="105" spans="1:16" ht="12.75" customHeight="1" thickBot="1" x14ac:dyDescent="0.25">
      <c r="A105" s="19" t="str">
        <f t="shared" si="12"/>
        <v> VB 7.72 </v>
      </c>
      <c r="B105" s="2" t="str">
        <f t="shared" si="13"/>
        <v>I</v>
      </c>
      <c r="C105" s="19">
        <f t="shared" si="14"/>
        <v>26770.905999999999</v>
      </c>
      <c r="D105" s="5" t="str">
        <f t="shared" si="15"/>
        <v>vis</v>
      </c>
      <c r="E105" s="35">
        <f>VLOOKUP(C105,Active!C$21:E$972,3,FALSE)</f>
        <v>-10652.544592922874</v>
      </c>
      <c r="F105" s="2" t="s">
        <v>47</v>
      </c>
      <c r="G105" s="5" t="str">
        <f t="shared" si="16"/>
        <v>26770.906</v>
      </c>
      <c r="H105" s="19">
        <f t="shared" si="17"/>
        <v>1187</v>
      </c>
      <c r="I105" s="36" t="s">
        <v>237</v>
      </c>
      <c r="J105" s="37" t="s">
        <v>238</v>
      </c>
      <c r="K105" s="36">
        <v>1187</v>
      </c>
      <c r="L105" s="36" t="s">
        <v>239</v>
      </c>
      <c r="M105" s="37" t="s">
        <v>96</v>
      </c>
      <c r="N105" s="37"/>
      <c r="O105" s="38" t="s">
        <v>97</v>
      </c>
      <c r="P105" s="38" t="s">
        <v>98</v>
      </c>
    </row>
    <row r="106" spans="1:16" ht="12.75" customHeight="1" thickBot="1" x14ac:dyDescent="0.25">
      <c r="A106" s="19" t="str">
        <f t="shared" si="12"/>
        <v> VB 7.72 </v>
      </c>
      <c r="B106" s="2" t="str">
        <f t="shared" si="13"/>
        <v>I</v>
      </c>
      <c r="C106" s="19">
        <f t="shared" si="14"/>
        <v>26780.867999999999</v>
      </c>
      <c r="D106" s="5" t="str">
        <f t="shared" si="15"/>
        <v>vis</v>
      </c>
      <c r="E106" s="35">
        <f>VLOOKUP(C106,Active!C$21:E$972,3,FALSE)</f>
        <v>-10647.087264769822</v>
      </c>
      <c r="F106" s="2" t="s">
        <v>47</v>
      </c>
      <c r="G106" s="5" t="str">
        <f t="shared" si="16"/>
        <v>26780.868</v>
      </c>
      <c r="H106" s="19">
        <f t="shared" si="17"/>
        <v>1198</v>
      </c>
      <c r="I106" s="36" t="s">
        <v>240</v>
      </c>
      <c r="J106" s="37" t="s">
        <v>241</v>
      </c>
      <c r="K106" s="36">
        <v>1198</v>
      </c>
      <c r="L106" s="36" t="s">
        <v>242</v>
      </c>
      <c r="M106" s="37" t="s">
        <v>96</v>
      </c>
      <c r="N106" s="37"/>
      <c r="O106" s="38" t="s">
        <v>97</v>
      </c>
      <c r="P106" s="38" t="s">
        <v>98</v>
      </c>
    </row>
    <row r="107" spans="1:16" ht="12.75" customHeight="1" thickBot="1" x14ac:dyDescent="0.25">
      <c r="A107" s="19" t="str">
        <f t="shared" ref="A107:A138" si="18">P107</f>
        <v> VB 5.16 </v>
      </c>
      <c r="B107" s="2" t="str">
        <f t="shared" ref="B107:B138" si="19">IF(H107=INT(H107),"I","II")</f>
        <v>I</v>
      </c>
      <c r="C107" s="19">
        <f t="shared" ref="C107:C138" si="20">1*G107</f>
        <v>26827.550999999999</v>
      </c>
      <c r="D107" s="5" t="str">
        <f t="shared" ref="D107:D138" si="21">VLOOKUP(F107,I$1:J$5,2,FALSE)</f>
        <v>vis</v>
      </c>
      <c r="E107" s="35">
        <f>VLOOKUP(C107,Active!C$21:E$972,3,FALSE)</f>
        <v>-10621.513639978715</v>
      </c>
      <c r="F107" s="2" t="s">
        <v>47</v>
      </c>
      <c r="G107" s="5" t="str">
        <f t="shared" ref="G107:G138" si="22">MID(I107,3,LEN(I107)-3)</f>
        <v>26827.551</v>
      </c>
      <c r="H107" s="19">
        <f t="shared" ref="H107:H138" si="23">1*K107</f>
        <v>1249</v>
      </c>
      <c r="I107" s="36" t="s">
        <v>243</v>
      </c>
      <c r="J107" s="37" t="s">
        <v>244</v>
      </c>
      <c r="K107" s="36">
        <v>1249</v>
      </c>
      <c r="L107" s="36" t="s">
        <v>245</v>
      </c>
      <c r="M107" s="37" t="s">
        <v>96</v>
      </c>
      <c r="N107" s="37"/>
      <c r="O107" s="38" t="s">
        <v>209</v>
      </c>
      <c r="P107" s="38" t="s">
        <v>210</v>
      </c>
    </row>
    <row r="108" spans="1:16" ht="12.75" customHeight="1" thickBot="1" x14ac:dyDescent="0.25">
      <c r="A108" s="19" t="str">
        <f t="shared" si="18"/>
        <v> VB 5.16 </v>
      </c>
      <c r="B108" s="2" t="str">
        <f t="shared" si="19"/>
        <v>I</v>
      </c>
      <c r="C108" s="19">
        <f t="shared" si="20"/>
        <v>26827.572</v>
      </c>
      <c r="D108" s="5" t="str">
        <f t="shared" si="21"/>
        <v>vis</v>
      </c>
      <c r="E108" s="35">
        <f>VLOOKUP(C108,Active!C$21:E$972,3,FALSE)</f>
        <v>-10621.502135873996</v>
      </c>
      <c r="F108" s="2" t="s">
        <v>47</v>
      </c>
      <c r="G108" s="5" t="str">
        <f t="shared" si="22"/>
        <v>26827.572</v>
      </c>
      <c r="H108" s="19">
        <f t="shared" si="23"/>
        <v>1249</v>
      </c>
      <c r="I108" s="36" t="s">
        <v>246</v>
      </c>
      <c r="J108" s="37" t="s">
        <v>247</v>
      </c>
      <c r="K108" s="36">
        <v>1249</v>
      </c>
      <c r="L108" s="36" t="s">
        <v>248</v>
      </c>
      <c r="M108" s="37" t="s">
        <v>96</v>
      </c>
      <c r="N108" s="37"/>
      <c r="O108" s="38" t="s">
        <v>209</v>
      </c>
      <c r="P108" s="38" t="s">
        <v>210</v>
      </c>
    </row>
    <row r="109" spans="1:16" ht="12.75" customHeight="1" thickBot="1" x14ac:dyDescent="0.25">
      <c r="A109" s="19" t="str">
        <f t="shared" si="18"/>
        <v> VB 7.72 </v>
      </c>
      <c r="B109" s="2" t="str">
        <f t="shared" si="19"/>
        <v>I</v>
      </c>
      <c r="C109" s="19">
        <f t="shared" si="20"/>
        <v>26856.763999999999</v>
      </c>
      <c r="D109" s="5" t="str">
        <f t="shared" si="21"/>
        <v>vis</v>
      </c>
      <c r="E109" s="35">
        <f>VLOOKUP(C109,Active!C$21:E$972,3,FALSE)</f>
        <v>-10605.510334685086</v>
      </c>
      <c r="F109" s="2" t="s">
        <v>47</v>
      </c>
      <c r="G109" s="5" t="str">
        <f t="shared" si="22"/>
        <v>26856.764</v>
      </c>
      <c r="H109" s="19">
        <f t="shared" si="23"/>
        <v>1281</v>
      </c>
      <c r="I109" s="36" t="s">
        <v>249</v>
      </c>
      <c r="J109" s="37" t="s">
        <v>250</v>
      </c>
      <c r="K109" s="36">
        <v>1281</v>
      </c>
      <c r="L109" s="36" t="s">
        <v>251</v>
      </c>
      <c r="M109" s="37" t="s">
        <v>96</v>
      </c>
      <c r="N109" s="37"/>
      <c r="O109" s="38" t="s">
        <v>97</v>
      </c>
      <c r="P109" s="38" t="s">
        <v>98</v>
      </c>
    </row>
    <row r="110" spans="1:16" ht="12.75" customHeight="1" thickBot="1" x14ac:dyDescent="0.25">
      <c r="A110" s="19" t="str">
        <f t="shared" si="18"/>
        <v> VB 7.72 </v>
      </c>
      <c r="B110" s="2" t="str">
        <f t="shared" si="19"/>
        <v>I</v>
      </c>
      <c r="C110" s="19">
        <f t="shared" si="20"/>
        <v>26879.648000000001</v>
      </c>
      <c r="D110" s="5" t="str">
        <f t="shared" si="21"/>
        <v>vis</v>
      </c>
      <c r="E110" s="35">
        <f>VLOOKUP(C110,Active!C$21:E$972,3,FALSE)</f>
        <v>-10592.974147428062</v>
      </c>
      <c r="F110" s="2" t="s">
        <v>47</v>
      </c>
      <c r="G110" s="5" t="str">
        <f t="shared" si="22"/>
        <v>26879.648</v>
      </c>
      <c r="H110" s="19">
        <f t="shared" si="23"/>
        <v>1306</v>
      </c>
      <c r="I110" s="36" t="s">
        <v>252</v>
      </c>
      <c r="J110" s="37" t="s">
        <v>253</v>
      </c>
      <c r="K110" s="36">
        <v>1306</v>
      </c>
      <c r="L110" s="36" t="s">
        <v>254</v>
      </c>
      <c r="M110" s="37" t="s">
        <v>96</v>
      </c>
      <c r="N110" s="37"/>
      <c r="O110" s="38" t="s">
        <v>97</v>
      </c>
      <c r="P110" s="38" t="s">
        <v>98</v>
      </c>
    </row>
    <row r="111" spans="1:16" ht="12.75" customHeight="1" thickBot="1" x14ac:dyDescent="0.25">
      <c r="A111" s="19" t="str">
        <f t="shared" si="18"/>
        <v> VB 7.72 </v>
      </c>
      <c r="B111" s="2" t="str">
        <f t="shared" si="19"/>
        <v>I</v>
      </c>
      <c r="C111" s="19">
        <f t="shared" si="20"/>
        <v>26921.569</v>
      </c>
      <c r="D111" s="5" t="str">
        <f t="shared" si="21"/>
        <v>vis</v>
      </c>
      <c r="E111" s="35">
        <f>VLOOKUP(C111,Active!C$21:E$972,3,FALSE)</f>
        <v>-10570.009215335696</v>
      </c>
      <c r="F111" s="2" t="s">
        <v>47</v>
      </c>
      <c r="G111" s="5" t="str">
        <f t="shared" si="22"/>
        <v>26921.569</v>
      </c>
      <c r="H111" s="19">
        <f t="shared" si="23"/>
        <v>1352</v>
      </c>
      <c r="I111" s="36" t="s">
        <v>255</v>
      </c>
      <c r="J111" s="37" t="s">
        <v>256</v>
      </c>
      <c r="K111" s="36">
        <v>1352</v>
      </c>
      <c r="L111" s="36" t="s">
        <v>257</v>
      </c>
      <c r="M111" s="37" t="s">
        <v>96</v>
      </c>
      <c r="N111" s="37"/>
      <c r="O111" s="38" t="s">
        <v>97</v>
      </c>
      <c r="P111" s="38" t="s">
        <v>98</v>
      </c>
    </row>
    <row r="112" spans="1:16" ht="12.75" customHeight="1" thickBot="1" x14ac:dyDescent="0.25">
      <c r="A112" s="19" t="str">
        <f t="shared" si="18"/>
        <v> VB 7.72 </v>
      </c>
      <c r="B112" s="2" t="str">
        <f t="shared" si="19"/>
        <v>I</v>
      </c>
      <c r="C112" s="19">
        <f t="shared" si="20"/>
        <v>27136.909</v>
      </c>
      <c r="D112" s="5" t="str">
        <f t="shared" si="21"/>
        <v>vis</v>
      </c>
      <c r="E112" s="35">
        <f>VLOOKUP(C112,Active!C$21:E$972,3,FALSE)</f>
        <v>-10452.042838656467</v>
      </c>
      <c r="F112" s="2" t="s">
        <v>47</v>
      </c>
      <c r="G112" s="5" t="str">
        <f t="shared" si="22"/>
        <v>27136.909</v>
      </c>
      <c r="H112" s="19">
        <f t="shared" si="23"/>
        <v>1588</v>
      </c>
      <c r="I112" s="36" t="s">
        <v>258</v>
      </c>
      <c r="J112" s="37" t="s">
        <v>259</v>
      </c>
      <c r="K112" s="36">
        <v>1588</v>
      </c>
      <c r="L112" s="36" t="s">
        <v>260</v>
      </c>
      <c r="M112" s="37" t="s">
        <v>96</v>
      </c>
      <c r="N112" s="37"/>
      <c r="O112" s="38" t="s">
        <v>97</v>
      </c>
      <c r="P112" s="38" t="s">
        <v>98</v>
      </c>
    </row>
    <row r="113" spans="1:16" ht="12.75" customHeight="1" thickBot="1" x14ac:dyDescent="0.25">
      <c r="A113" s="19" t="str">
        <f t="shared" si="18"/>
        <v> VB 7.72 </v>
      </c>
      <c r="B113" s="2" t="str">
        <f t="shared" si="19"/>
        <v>I</v>
      </c>
      <c r="C113" s="19">
        <f t="shared" si="20"/>
        <v>27147.902999999998</v>
      </c>
      <c r="D113" s="5" t="str">
        <f t="shared" si="21"/>
        <v>vis</v>
      </c>
      <c r="E113" s="35">
        <f>VLOOKUP(C113,Active!C$21:E$972,3,FALSE)</f>
        <v>-10446.020165928636</v>
      </c>
      <c r="F113" s="2" t="s">
        <v>47</v>
      </c>
      <c r="G113" s="5" t="str">
        <f t="shared" si="22"/>
        <v>27147.903</v>
      </c>
      <c r="H113" s="19">
        <f t="shared" si="23"/>
        <v>1600</v>
      </c>
      <c r="I113" s="36" t="s">
        <v>261</v>
      </c>
      <c r="J113" s="37" t="s">
        <v>262</v>
      </c>
      <c r="K113" s="36">
        <v>1600</v>
      </c>
      <c r="L113" s="36" t="s">
        <v>263</v>
      </c>
      <c r="M113" s="37" t="s">
        <v>96</v>
      </c>
      <c r="N113" s="37"/>
      <c r="O113" s="38" t="s">
        <v>97</v>
      </c>
      <c r="P113" s="38" t="s">
        <v>98</v>
      </c>
    </row>
    <row r="114" spans="1:16" ht="12.75" customHeight="1" thickBot="1" x14ac:dyDescent="0.25">
      <c r="A114" s="19" t="str">
        <f t="shared" si="18"/>
        <v> VB 5.16 </v>
      </c>
      <c r="B114" s="2" t="str">
        <f t="shared" si="19"/>
        <v>I</v>
      </c>
      <c r="C114" s="19">
        <f t="shared" si="20"/>
        <v>27182.602999999999</v>
      </c>
      <c r="D114" s="5" t="str">
        <f t="shared" si="21"/>
        <v>vis</v>
      </c>
      <c r="E114" s="35">
        <f>VLOOKUP(C114,Active!C$21:E$972,3,FALSE)</f>
        <v>-10427.011002416193</v>
      </c>
      <c r="F114" s="2" t="s">
        <v>47</v>
      </c>
      <c r="G114" s="5" t="str">
        <f t="shared" si="22"/>
        <v>27182.603</v>
      </c>
      <c r="H114" s="19">
        <f t="shared" si="23"/>
        <v>1638</v>
      </c>
      <c r="I114" s="36" t="s">
        <v>264</v>
      </c>
      <c r="J114" s="37" t="s">
        <v>265</v>
      </c>
      <c r="K114" s="36">
        <v>1638</v>
      </c>
      <c r="L114" s="36" t="s">
        <v>266</v>
      </c>
      <c r="M114" s="37" t="s">
        <v>96</v>
      </c>
      <c r="N114" s="37"/>
      <c r="O114" s="38" t="s">
        <v>209</v>
      </c>
      <c r="P114" s="38" t="s">
        <v>210</v>
      </c>
    </row>
    <row r="115" spans="1:16" ht="12.75" customHeight="1" thickBot="1" x14ac:dyDescent="0.25">
      <c r="A115" s="19" t="str">
        <f t="shared" si="18"/>
        <v> VB 5.16 </v>
      </c>
      <c r="B115" s="2" t="str">
        <f t="shared" si="19"/>
        <v>I</v>
      </c>
      <c r="C115" s="19">
        <f t="shared" si="20"/>
        <v>27183.547999999999</v>
      </c>
      <c r="D115" s="5" t="str">
        <f t="shared" si="21"/>
        <v>vis</v>
      </c>
      <c r="E115" s="35">
        <f>VLOOKUP(C115,Active!C$21:E$972,3,FALSE)</f>
        <v>-10426.493317703822</v>
      </c>
      <c r="F115" s="2" t="s">
        <v>47</v>
      </c>
      <c r="G115" s="5" t="str">
        <f t="shared" si="22"/>
        <v>27183.548</v>
      </c>
      <c r="H115" s="19">
        <f t="shared" si="23"/>
        <v>1639</v>
      </c>
      <c r="I115" s="36" t="s">
        <v>267</v>
      </c>
      <c r="J115" s="37" t="s">
        <v>268</v>
      </c>
      <c r="K115" s="36">
        <v>1639</v>
      </c>
      <c r="L115" s="36" t="s">
        <v>143</v>
      </c>
      <c r="M115" s="37" t="s">
        <v>96</v>
      </c>
      <c r="N115" s="37"/>
      <c r="O115" s="38" t="s">
        <v>209</v>
      </c>
      <c r="P115" s="38" t="s">
        <v>210</v>
      </c>
    </row>
    <row r="116" spans="1:16" ht="12.75" customHeight="1" thickBot="1" x14ac:dyDescent="0.25">
      <c r="A116" s="19" t="str">
        <f t="shared" si="18"/>
        <v> VB 7.72 </v>
      </c>
      <c r="B116" s="2" t="str">
        <f t="shared" si="19"/>
        <v>I</v>
      </c>
      <c r="C116" s="19">
        <f t="shared" si="20"/>
        <v>27513.892</v>
      </c>
      <c r="D116" s="5" t="str">
        <f t="shared" si="21"/>
        <v>vis</v>
      </c>
      <c r="E116" s="35">
        <f>VLOOKUP(C116,Active!C$21:E$972,3,FALSE)</f>
        <v>-10245.526081065374</v>
      </c>
      <c r="F116" s="2" t="s">
        <v>47</v>
      </c>
      <c r="G116" s="5" t="str">
        <f t="shared" si="22"/>
        <v>27513.892</v>
      </c>
      <c r="H116" s="19">
        <f t="shared" si="23"/>
        <v>2001</v>
      </c>
      <c r="I116" s="36" t="s">
        <v>269</v>
      </c>
      <c r="J116" s="37" t="s">
        <v>270</v>
      </c>
      <c r="K116" s="36">
        <v>2001</v>
      </c>
      <c r="L116" s="36" t="s">
        <v>271</v>
      </c>
      <c r="M116" s="37" t="s">
        <v>96</v>
      </c>
      <c r="N116" s="37"/>
      <c r="O116" s="38" t="s">
        <v>97</v>
      </c>
      <c r="P116" s="38" t="s">
        <v>98</v>
      </c>
    </row>
    <row r="117" spans="1:16" ht="12.75" customHeight="1" thickBot="1" x14ac:dyDescent="0.25">
      <c r="A117" s="19" t="str">
        <f t="shared" si="18"/>
        <v> VB 7.72 </v>
      </c>
      <c r="B117" s="2" t="str">
        <f t="shared" si="19"/>
        <v>I</v>
      </c>
      <c r="C117" s="19">
        <f t="shared" si="20"/>
        <v>27535.816999999999</v>
      </c>
      <c r="D117" s="5" t="str">
        <f t="shared" si="21"/>
        <v>vis</v>
      </c>
      <c r="E117" s="35">
        <f>VLOOKUP(C117,Active!C$21:E$972,3,FALSE)</f>
        <v>-10233.515247923868</v>
      </c>
      <c r="F117" s="2" t="s">
        <v>47</v>
      </c>
      <c r="G117" s="5" t="str">
        <f t="shared" si="22"/>
        <v>27535.817</v>
      </c>
      <c r="H117" s="19">
        <f t="shared" si="23"/>
        <v>2025</v>
      </c>
      <c r="I117" s="36" t="s">
        <v>272</v>
      </c>
      <c r="J117" s="37" t="s">
        <v>273</v>
      </c>
      <c r="K117" s="36">
        <v>2025</v>
      </c>
      <c r="L117" s="36" t="s">
        <v>274</v>
      </c>
      <c r="M117" s="37" t="s">
        <v>96</v>
      </c>
      <c r="N117" s="37"/>
      <c r="O117" s="38" t="s">
        <v>97</v>
      </c>
      <c r="P117" s="38" t="s">
        <v>98</v>
      </c>
    </row>
    <row r="118" spans="1:16" ht="12.75" customHeight="1" thickBot="1" x14ac:dyDescent="0.25">
      <c r="A118" s="19" t="str">
        <f t="shared" si="18"/>
        <v> VB 7.72 </v>
      </c>
      <c r="B118" s="2" t="str">
        <f t="shared" si="19"/>
        <v>I</v>
      </c>
      <c r="C118" s="19">
        <f t="shared" si="20"/>
        <v>27556.75</v>
      </c>
      <c r="D118" s="5" t="str">
        <f t="shared" si="21"/>
        <v>vis</v>
      </c>
      <c r="E118" s="35">
        <f>VLOOKUP(C118,Active!C$21:E$972,3,FALSE)</f>
        <v>-10222.047846776721</v>
      </c>
      <c r="F118" s="2" t="s">
        <v>47</v>
      </c>
      <c r="G118" s="5" t="str">
        <f t="shared" si="22"/>
        <v>27556.750</v>
      </c>
      <c r="H118" s="19">
        <f t="shared" si="23"/>
        <v>2048</v>
      </c>
      <c r="I118" s="36" t="s">
        <v>275</v>
      </c>
      <c r="J118" s="37" t="s">
        <v>276</v>
      </c>
      <c r="K118" s="36">
        <v>2048</v>
      </c>
      <c r="L118" s="36" t="s">
        <v>277</v>
      </c>
      <c r="M118" s="37" t="s">
        <v>96</v>
      </c>
      <c r="N118" s="37"/>
      <c r="O118" s="38" t="s">
        <v>97</v>
      </c>
      <c r="P118" s="38" t="s">
        <v>98</v>
      </c>
    </row>
    <row r="119" spans="1:16" ht="12.75" customHeight="1" thickBot="1" x14ac:dyDescent="0.25">
      <c r="A119" s="19" t="str">
        <f t="shared" si="18"/>
        <v> VB 7.72 </v>
      </c>
      <c r="B119" s="2" t="str">
        <f t="shared" si="19"/>
        <v>I</v>
      </c>
      <c r="C119" s="19">
        <f t="shared" si="20"/>
        <v>27630.636999999999</v>
      </c>
      <c r="D119" s="5" t="str">
        <f t="shared" si="21"/>
        <v>vis</v>
      </c>
      <c r="E119" s="35">
        <f>VLOOKUP(C119,Active!C$21:E$972,3,FALSE)</f>
        <v>-10181.571476043471</v>
      </c>
      <c r="F119" s="2" t="s">
        <v>47</v>
      </c>
      <c r="G119" s="5" t="str">
        <f t="shared" si="22"/>
        <v>27630.637</v>
      </c>
      <c r="H119" s="19">
        <f t="shared" si="23"/>
        <v>2129</v>
      </c>
      <c r="I119" s="36" t="s">
        <v>278</v>
      </c>
      <c r="J119" s="37" t="s">
        <v>279</v>
      </c>
      <c r="K119" s="36">
        <v>2129</v>
      </c>
      <c r="L119" s="36" t="s">
        <v>280</v>
      </c>
      <c r="M119" s="37" t="s">
        <v>96</v>
      </c>
      <c r="N119" s="37"/>
      <c r="O119" s="38" t="s">
        <v>97</v>
      </c>
      <c r="P119" s="38" t="s">
        <v>98</v>
      </c>
    </row>
    <row r="120" spans="1:16" ht="12.75" customHeight="1" thickBot="1" x14ac:dyDescent="0.25">
      <c r="A120" s="19" t="str">
        <f t="shared" si="18"/>
        <v> VB 7.72 </v>
      </c>
      <c r="B120" s="2" t="str">
        <f t="shared" si="19"/>
        <v>I</v>
      </c>
      <c r="C120" s="19">
        <f t="shared" si="20"/>
        <v>27664.562999999998</v>
      </c>
      <c r="D120" s="5" t="str">
        <f t="shared" si="21"/>
        <v>vis</v>
      </c>
      <c r="E120" s="35">
        <f>VLOOKUP(C120,Active!C$21:E$972,3,FALSE)</f>
        <v>-10162.986320962114</v>
      </c>
      <c r="F120" s="2" t="s">
        <v>47</v>
      </c>
      <c r="G120" s="5" t="str">
        <f t="shared" si="22"/>
        <v>27664.563</v>
      </c>
      <c r="H120" s="19">
        <f t="shared" si="23"/>
        <v>2166</v>
      </c>
      <c r="I120" s="36" t="s">
        <v>281</v>
      </c>
      <c r="J120" s="37" t="s">
        <v>282</v>
      </c>
      <c r="K120" s="36">
        <v>2166</v>
      </c>
      <c r="L120" s="36" t="s">
        <v>283</v>
      </c>
      <c r="M120" s="37" t="s">
        <v>96</v>
      </c>
      <c r="N120" s="37"/>
      <c r="O120" s="38" t="s">
        <v>97</v>
      </c>
      <c r="P120" s="38" t="s">
        <v>98</v>
      </c>
    </row>
    <row r="121" spans="1:16" ht="12.75" customHeight="1" thickBot="1" x14ac:dyDescent="0.25">
      <c r="A121" s="19" t="str">
        <f t="shared" si="18"/>
        <v> VB 7.72 </v>
      </c>
      <c r="B121" s="2" t="str">
        <f t="shared" si="19"/>
        <v>I</v>
      </c>
      <c r="C121" s="19">
        <f t="shared" si="20"/>
        <v>27945.621999999999</v>
      </c>
      <c r="D121" s="5" t="str">
        <f t="shared" si="21"/>
        <v>vis</v>
      </c>
      <c r="E121" s="35">
        <f>VLOOKUP(C121,Active!C$21:E$972,3,FALSE)</f>
        <v>-10009.018122470947</v>
      </c>
      <c r="F121" s="2" t="s">
        <v>47</v>
      </c>
      <c r="G121" s="5" t="str">
        <f t="shared" si="22"/>
        <v>27945.622</v>
      </c>
      <c r="H121" s="19">
        <f t="shared" si="23"/>
        <v>2474</v>
      </c>
      <c r="I121" s="36" t="s">
        <v>284</v>
      </c>
      <c r="J121" s="37" t="s">
        <v>285</v>
      </c>
      <c r="K121" s="36">
        <v>2474</v>
      </c>
      <c r="L121" s="36" t="s">
        <v>286</v>
      </c>
      <c r="M121" s="37" t="s">
        <v>96</v>
      </c>
      <c r="N121" s="37"/>
      <c r="O121" s="38" t="s">
        <v>97</v>
      </c>
      <c r="P121" s="38" t="s">
        <v>98</v>
      </c>
    </row>
    <row r="122" spans="1:16" ht="12.75" customHeight="1" thickBot="1" x14ac:dyDescent="0.25">
      <c r="A122" s="19" t="str">
        <f t="shared" si="18"/>
        <v> VB 7.72 </v>
      </c>
      <c r="B122" s="2" t="str">
        <f t="shared" si="19"/>
        <v>I</v>
      </c>
      <c r="C122" s="19">
        <f t="shared" si="20"/>
        <v>27945.774000000001</v>
      </c>
      <c r="D122" s="5" t="str">
        <f t="shared" si="21"/>
        <v>vis</v>
      </c>
      <c r="E122" s="35">
        <f>VLOOKUP(C122,Active!C$21:E$972,3,FALSE)</f>
        <v>-10008.934854665358</v>
      </c>
      <c r="F122" s="2" t="s">
        <v>47</v>
      </c>
      <c r="G122" s="5" t="str">
        <f t="shared" si="22"/>
        <v>27945.774</v>
      </c>
      <c r="H122" s="19">
        <f t="shared" si="23"/>
        <v>2474</v>
      </c>
      <c r="I122" s="36" t="s">
        <v>287</v>
      </c>
      <c r="J122" s="37" t="s">
        <v>288</v>
      </c>
      <c r="K122" s="36">
        <v>2474</v>
      </c>
      <c r="L122" s="36" t="s">
        <v>289</v>
      </c>
      <c r="M122" s="37" t="s">
        <v>96</v>
      </c>
      <c r="N122" s="37"/>
      <c r="O122" s="38" t="s">
        <v>97</v>
      </c>
      <c r="P122" s="38" t="s">
        <v>98</v>
      </c>
    </row>
    <row r="123" spans="1:16" ht="12.75" customHeight="1" thickBot="1" x14ac:dyDescent="0.25">
      <c r="A123" s="19" t="str">
        <f t="shared" si="18"/>
        <v> VB 7.72 </v>
      </c>
      <c r="B123" s="2" t="str">
        <f t="shared" si="19"/>
        <v>I</v>
      </c>
      <c r="C123" s="19">
        <f t="shared" si="20"/>
        <v>28235.918000000001</v>
      </c>
      <c r="D123" s="5" t="str">
        <f t="shared" si="21"/>
        <v>vis</v>
      </c>
      <c r="E123" s="35">
        <f>VLOOKUP(C123,Active!C$21:E$972,3,FALSE)</f>
        <v>-9849.9897613468002</v>
      </c>
      <c r="F123" s="2" t="s">
        <v>47</v>
      </c>
      <c r="G123" s="5" t="str">
        <f t="shared" si="22"/>
        <v>28235.918</v>
      </c>
      <c r="H123" s="19">
        <f t="shared" si="23"/>
        <v>2792</v>
      </c>
      <c r="I123" s="36" t="s">
        <v>290</v>
      </c>
      <c r="J123" s="37" t="s">
        <v>291</v>
      </c>
      <c r="K123" s="36">
        <v>2792</v>
      </c>
      <c r="L123" s="36" t="s">
        <v>137</v>
      </c>
      <c r="M123" s="37" t="s">
        <v>96</v>
      </c>
      <c r="N123" s="37"/>
      <c r="O123" s="38" t="s">
        <v>97</v>
      </c>
      <c r="P123" s="38" t="s">
        <v>98</v>
      </c>
    </row>
    <row r="124" spans="1:16" ht="12.75" customHeight="1" thickBot="1" x14ac:dyDescent="0.25">
      <c r="A124" s="19" t="str">
        <f t="shared" si="18"/>
        <v> VB 5.16 </v>
      </c>
      <c r="B124" s="2" t="str">
        <f t="shared" si="19"/>
        <v>I</v>
      </c>
      <c r="C124" s="19">
        <f t="shared" si="20"/>
        <v>28250.532999999999</v>
      </c>
      <c r="D124" s="5" t="str">
        <f t="shared" si="21"/>
        <v>pg</v>
      </c>
      <c r="E124" s="35">
        <f>VLOOKUP(C124,Active!C$21:E$972,3,FALSE)</f>
        <v>-9841.9834522766469</v>
      </c>
      <c r="F124" s="2" t="str">
        <f>LEFT(M124,1)</f>
        <v>P</v>
      </c>
      <c r="G124" s="5" t="str">
        <f t="shared" si="22"/>
        <v>28250.533</v>
      </c>
      <c r="H124" s="19">
        <f t="shared" si="23"/>
        <v>2808</v>
      </c>
      <c r="I124" s="36" t="s">
        <v>292</v>
      </c>
      <c r="J124" s="37" t="s">
        <v>293</v>
      </c>
      <c r="K124" s="36">
        <v>2808</v>
      </c>
      <c r="L124" s="36" t="s">
        <v>231</v>
      </c>
      <c r="M124" s="37" t="s">
        <v>96</v>
      </c>
      <c r="N124" s="37"/>
      <c r="O124" s="38" t="s">
        <v>209</v>
      </c>
      <c r="P124" s="38" t="s">
        <v>210</v>
      </c>
    </row>
    <row r="125" spans="1:16" ht="12.75" customHeight="1" thickBot="1" x14ac:dyDescent="0.25">
      <c r="A125" s="19" t="str">
        <f t="shared" si="18"/>
        <v> VB 7.72 </v>
      </c>
      <c r="B125" s="2" t="str">
        <f t="shared" si="19"/>
        <v>I</v>
      </c>
      <c r="C125" s="19">
        <f t="shared" si="20"/>
        <v>28267.861000000001</v>
      </c>
      <c r="D125" s="5" t="str">
        <f t="shared" si="21"/>
        <v>pg</v>
      </c>
      <c r="E125" s="35">
        <f>VLOOKUP(C125,Active!C$21:E$972,3,FALSE)</f>
        <v>-9832.4909224396561</v>
      </c>
      <c r="F125" s="2" t="str">
        <f>LEFT(M125,1)</f>
        <v>P</v>
      </c>
      <c r="G125" s="5" t="str">
        <f t="shared" si="22"/>
        <v>28267.861</v>
      </c>
      <c r="H125" s="19">
        <f t="shared" si="23"/>
        <v>2827</v>
      </c>
      <c r="I125" s="36" t="s">
        <v>294</v>
      </c>
      <c r="J125" s="37" t="s">
        <v>295</v>
      </c>
      <c r="K125" s="36">
        <v>2827</v>
      </c>
      <c r="L125" s="36" t="s">
        <v>296</v>
      </c>
      <c r="M125" s="37" t="s">
        <v>96</v>
      </c>
      <c r="N125" s="37"/>
      <c r="O125" s="38" t="s">
        <v>97</v>
      </c>
      <c r="P125" s="38" t="s">
        <v>98</v>
      </c>
    </row>
    <row r="126" spans="1:16" ht="12.75" customHeight="1" thickBot="1" x14ac:dyDescent="0.25">
      <c r="A126" s="19" t="str">
        <f t="shared" si="18"/>
        <v> VB 7.72 </v>
      </c>
      <c r="B126" s="2" t="str">
        <f t="shared" si="19"/>
        <v>I</v>
      </c>
      <c r="C126" s="19">
        <f t="shared" si="20"/>
        <v>28278.841</v>
      </c>
      <c r="D126" s="5" t="str">
        <f t="shared" si="21"/>
        <v>pg</v>
      </c>
      <c r="E126" s="35">
        <f>VLOOKUP(C126,Active!C$21:E$972,3,FALSE)</f>
        <v>-9826.4759191149697</v>
      </c>
      <c r="F126" s="2" t="str">
        <f>LEFT(M126,1)</f>
        <v>P</v>
      </c>
      <c r="G126" s="5" t="str">
        <f t="shared" si="22"/>
        <v>28278.841</v>
      </c>
      <c r="H126" s="19">
        <f t="shared" si="23"/>
        <v>2839</v>
      </c>
      <c r="I126" s="36" t="s">
        <v>297</v>
      </c>
      <c r="J126" s="37" t="s">
        <v>298</v>
      </c>
      <c r="K126" s="36">
        <v>2839</v>
      </c>
      <c r="L126" s="36" t="s">
        <v>299</v>
      </c>
      <c r="M126" s="37" t="s">
        <v>96</v>
      </c>
      <c r="N126" s="37"/>
      <c r="O126" s="38" t="s">
        <v>97</v>
      </c>
      <c r="P126" s="38" t="s">
        <v>98</v>
      </c>
    </row>
    <row r="127" spans="1:16" ht="12.75" customHeight="1" thickBot="1" x14ac:dyDescent="0.25">
      <c r="A127" s="19" t="str">
        <f t="shared" si="18"/>
        <v> VB 7.72 </v>
      </c>
      <c r="B127" s="2" t="str">
        <f t="shared" si="19"/>
        <v>I</v>
      </c>
      <c r="C127" s="19">
        <f t="shared" si="20"/>
        <v>28310.728999999999</v>
      </c>
      <c r="D127" s="5" t="str">
        <f t="shared" si="21"/>
        <v>pg</v>
      </c>
      <c r="E127" s="35">
        <f>VLOOKUP(C127,Active!C$21:E$972,3,FALSE)</f>
        <v>-9809.0072100058987</v>
      </c>
      <c r="F127" s="2" t="str">
        <f>LEFT(M127,1)</f>
        <v>P</v>
      </c>
      <c r="G127" s="5" t="str">
        <f t="shared" si="22"/>
        <v>28310.729</v>
      </c>
      <c r="H127" s="19">
        <f t="shared" si="23"/>
        <v>2874</v>
      </c>
      <c r="I127" s="36" t="s">
        <v>300</v>
      </c>
      <c r="J127" s="37" t="s">
        <v>301</v>
      </c>
      <c r="K127" s="36">
        <v>2874</v>
      </c>
      <c r="L127" s="36" t="s">
        <v>228</v>
      </c>
      <c r="M127" s="37" t="s">
        <v>96</v>
      </c>
      <c r="N127" s="37"/>
      <c r="O127" s="38" t="s">
        <v>97</v>
      </c>
      <c r="P127" s="38" t="s">
        <v>98</v>
      </c>
    </row>
    <row r="128" spans="1:16" ht="12.75" customHeight="1" thickBot="1" x14ac:dyDescent="0.25">
      <c r="A128" s="19" t="str">
        <f t="shared" si="18"/>
        <v> VB 7.72 </v>
      </c>
      <c r="B128" s="2" t="str">
        <f t="shared" si="19"/>
        <v>I</v>
      </c>
      <c r="C128" s="19">
        <f t="shared" si="20"/>
        <v>28310.775000000001</v>
      </c>
      <c r="D128" s="5" t="str">
        <f t="shared" si="21"/>
        <v>pg</v>
      </c>
      <c r="E128" s="35">
        <f>VLOOKUP(C128,Active!C$21:E$972,3,FALSE)</f>
        <v>-9808.9820105384188</v>
      </c>
      <c r="F128" s="2" t="str">
        <f>LEFT(M128,1)</f>
        <v>P</v>
      </c>
      <c r="G128" s="5" t="str">
        <f t="shared" si="22"/>
        <v>28310.775</v>
      </c>
      <c r="H128" s="19">
        <f t="shared" si="23"/>
        <v>2874</v>
      </c>
      <c r="I128" s="36" t="s">
        <v>302</v>
      </c>
      <c r="J128" s="37" t="s">
        <v>303</v>
      </c>
      <c r="K128" s="36">
        <v>2874</v>
      </c>
      <c r="L128" s="36" t="s">
        <v>283</v>
      </c>
      <c r="M128" s="37" t="s">
        <v>96</v>
      </c>
      <c r="N128" s="37"/>
      <c r="O128" s="38" t="s">
        <v>97</v>
      </c>
      <c r="P128" s="38" t="s">
        <v>98</v>
      </c>
    </row>
    <row r="129" spans="1:16" ht="12.75" customHeight="1" thickBot="1" x14ac:dyDescent="0.25">
      <c r="A129" s="19" t="str">
        <f t="shared" si="18"/>
        <v> VB 7.72 </v>
      </c>
      <c r="B129" s="2" t="str">
        <f t="shared" si="19"/>
        <v>I</v>
      </c>
      <c r="C129" s="19">
        <f t="shared" si="20"/>
        <v>28364.594000000001</v>
      </c>
      <c r="D129" s="5" t="str">
        <f t="shared" si="21"/>
        <v>vis</v>
      </c>
      <c r="E129" s="35">
        <f>VLOOKUP(C129,Active!C$21:E$972,3,FALSE)</f>
        <v>-9779.4991814007772</v>
      </c>
      <c r="F129" s="2" t="s">
        <v>47</v>
      </c>
      <c r="G129" s="5" t="str">
        <f t="shared" si="22"/>
        <v>28364.594</v>
      </c>
      <c r="H129" s="19">
        <f t="shared" si="23"/>
        <v>2933</v>
      </c>
      <c r="I129" s="36" t="s">
        <v>304</v>
      </c>
      <c r="J129" s="37" t="s">
        <v>305</v>
      </c>
      <c r="K129" s="36">
        <v>2933</v>
      </c>
      <c r="L129" s="36" t="s">
        <v>119</v>
      </c>
      <c r="M129" s="37" t="s">
        <v>96</v>
      </c>
      <c r="N129" s="37"/>
      <c r="O129" s="38" t="s">
        <v>97</v>
      </c>
      <c r="P129" s="38" t="s">
        <v>98</v>
      </c>
    </row>
    <row r="130" spans="1:16" ht="12.75" customHeight="1" thickBot="1" x14ac:dyDescent="0.25">
      <c r="A130" s="19" t="str">
        <f t="shared" si="18"/>
        <v> VB 5.16 </v>
      </c>
      <c r="B130" s="2" t="str">
        <f t="shared" si="19"/>
        <v>I</v>
      </c>
      <c r="C130" s="19">
        <f t="shared" si="20"/>
        <v>28430.311000000002</v>
      </c>
      <c r="D130" s="5" t="str">
        <f t="shared" si="21"/>
        <v>vis</v>
      </c>
      <c r="E130" s="35">
        <f>VLOOKUP(C130,Active!C$21:E$972,3,FALSE)</f>
        <v>-9743.498455217863</v>
      </c>
      <c r="F130" s="2" t="s">
        <v>47</v>
      </c>
      <c r="G130" s="5" t="str">
        <f t="shared" si="22"/>
        <v>28430.311</v>
      </c>
      <c r="H130" s="19">
        <f t="shared" si="23"/>
        <v>3005</v>
      </c>
      <c r="I130" s="36" t="s">
        <v>306</v>
      </c>
      <c r="J130" s="37" t="s">
        <v>307</v>
      </c>
      <c r="K130" s="36">
        <v>3005</v>
      </c>
      <c r="L130" s="36" t="s">
        <v>119</v>
      </c>
      <c r="M130" s="37" t="s">
        <v>96</v>
      </c>
      <c r="N130" s="37"/>
      <c r="O130" s="38" t="s">
        <v>209</v>
      </c>
      <c r="P130" s="38" t="s">
        <v>210</v>
      </c>
    </row>
    <row r="131" spans="1:16" ht="12.75" customHeight="1" thickBot="1" x14ac:dyDescent="0.25">
      <c r="A131" s="19" t="str">
        <f t="shared" si="18"/>
        <v> VB 5.16 </v>
      </c>
      <c r="B131" s="2" t="str">
        <f t="shared" si="19"/>
        <v>I</v>
      </c>
      <c r="C131" s="19">
        <f t="shared" si="20"/>
        <v>28668.518</v>
      </c>
      <c r="D131" s="5" t="str">
        <f t="shared" si="21"/>
        <v>vis</v>
      </c>
      <c r="E131" s="35">
        <f>VLOOKUP(C131,Active!C$21:E$972,3,FALSE)</f>
        <v>-9613.005204128287</v>
      </c>
      <c r="F131" s="2" t="s">
        <v>47</v>
      </c>
      <c r="G131" s="5" t="str">
        <f t="shared" si="22"/>
        <v>28668.518</v>
      </c>
      <c r="H131" s="19">
        <f t="shared" si="23"/>
        <v>3266</v>
      </c>
      <c r="I131" s="36" t="s">
        <v>308</v>
      </c>
      <c r="J131" s="37" t="s">
        <v>309</v>
      </c>
      <c r="K131" s="36">
        <v>3266</v>
      </c>
      <c r="L131" s="36" t="s">
        <v>310</v>
      </c>
      <c r="M131" s="37" t="s">
        <v>96</v>
      </c>
      <c r="N131" s="37"/>
      <c r="O131" s="38" t="s">
        <v>209</v>
      </c>
      <c r="P131" s="38" t="s">
        <v>210</v>
      </c>
    </row>
    <row r="132" spans="1:16" ht="12.75" customHeight="1" thickBot="1" x14ac:dyDescent="0.25">
      <c r="A132" s="19" t="str">
        <f t="shared" si="18"/>
        <v> VB 5.16 </v>
      </c>
      <c r="B132" s="2" t="str">
        <f t="shared" si="19"/>
        <v>I</v>
      </c>
      <c r="C132" s="19">
        <f t="shared" si="20"/>
        <v>28690.449000000001</v>
      </c>
      <c r="D132" s="5" t="str">
        <f t="shared" si="21"/>
        <v>vis</v>
      </c>
      <c r="E132" s="35">
        <f>VLOOKUP(C132,Active!C$21:E$972,3,FALSE)</f>
        <v>-9600.9910840997181</v>
      </c>
      <c r="F132" s="2" t="s">
        <v>47</v>
      </c>
      <c r="G132" s="5" t="str">
        <f t="shared" si="22"/>
        <v>28690.449</v>
      </c>
      <c r="H132" s="19">
        <f t="shared" si="23"/>
        <v>3290</v>
      </c>
      <c r="I132" s="36" t="s">
        <v>311</v>
      </c>
      <c r="J132" s="37" t="s">
        <v>312</v>
      </c>
      <c r="K132" s="36">
        <v>3290</v>
      </c>
      <c r="L132" s="36" t="s">
        <v>313</v>
      </c>
      <c r="M132" s="37" t="s">
        <v>96</v>
      </c>
      <c r="N132" s="37"/>
      <c r="O132" s="38" t="s">
        <v>209</v>
      </c>
      <c r="P132" s="38" t="s">
        <v>210</v>
      </c>
    </row>
    <row r="133" spans="1:16" ht="12.75" customHeight="1" thickBot="1" x14ac:dyDescent="0.25">
      <c r="A133" s="19" t="str">
        <f t="shared" si="18"/>
        <v> VB 5.16 </v>
      </c>
      <c r="B133" s="2" t="str">
        <f t="shared" si="19"/>
        <v>I</v>
      </c>
      <c r="C133" s="19">
        <f t="shared" si="20"/>
        <v>28753.401000000002</v>
      </c>
      <c r="D133" s="5" t="str">
        <f t="shared" si="21"/>
        <v>vis</v>
      </c>
      <c r="E133" s="35">
        <f>VLOOKUP(C133,Active!C$21:E$972,3,FALSE)</f>
        <v>-9566.5050650381818</v>
      </c>
      <c r="F133" s="2" t="s">
        <v>47</v>
      </c>
      <c r="G133" s="5" t="str">
        <f t="shared" si="22"/>
        <v>28753.401</v>
      </c>
      <c r="H133" s="19">
        <f t="shared" si="23"/>
        <v>3359</v>
      </c>
      <c r="I133" s="36" t="s">
        <v>314</v>
      </c>
      <c r="J133" s="37" t="s">
        <v>315</v>
      </c>
      <c r="K133" s="36">
        <v>3359</v>
      </c>
      <c r="L133" s="36" t="s">
        <v>219</v>
      </c>
      <c r="M133" s="37" t="s">
        <v>96</v>
      </c>
      <c r="N133" s="37"/>
      <c r="O133" s="38" t="s">
        <v>209</v>
      </c>
      <c r="P133" s="38" t="s">
        <v>210</v>
      </c>
    </row>
    <row r="134" spans="1:16" ht="12.75" customHeight="1" thickBot="1" x14ac:dyDescent="0.25">
      <c r="A134" s="19" t="str">
        <f t="shared" si="18"/>
        <v> VB 5.16 </v>
      </c>
      <c r="B134" s="2" t="str">
        <f t="shared" si="19"/>
        <v>I</v>
      </c>
      <c r="C134" s="19">
        <f t="shared" si="20"/>
        <v>29014.473000000002</v>
      </c>
      <c r="D134" s="5" t="str">
        <f t="shared" si="21"/>
        <v>vis</v>
      </c>
      <c r="E134" s="35">
        <f>VLOOKUP(C134,Active!C$21:E$972,3,FALSE)</f>
        <v>-9423.4860351672814</v>
      </c>
      <c r="F134" s="2" t="s">
        <v>47</v>
      </c>
      <c r="G134" s="5" t="str">
        <f t="shared" si="22"/>
        <v>29014.473</v>
      </c>
      <c r="H134" s="19">
        <f t="shared" si="23"/>
        <v>3645</v>
      </c>
      <c r="I134" s="36" t="s">
        <v>316</v>
      </c>
      <c r="J134" s="37" t="s">
        <v>317</v>
      </c>
      <c r="K134" s="36">
        <v>3645</v>
      </c>
      <c r="L134" s="36" t="s">
        <v>296</v>
      </c>
      <c r="M134" s="37" t="s">
        <v>96</v>
      </c>
      <c r="N134" s="37"/>
      <c r="O134" s="38" t="s">
        <v>209</v>
      </c>
      <c r="P134" s="38" t="s">
        <v>210</v>
      </c>
    </row>
    <row r="135" spans="1:16" ht="12.75" customHeight="1" thickBot="1" x14ac:dyDescent="0.25">
      <c r="A135" s="19" t="str">
        <f t="shared" si="18"/>
        <v> VB 5.16 </v>
      </c>
      <c r="B135" s="2" t="str">
        <f t="shared" si="19"/>
        <v>I</v>
      </c>
      <c r="C135" s="19">
        <f t="shared" si="20"/>
        <v>29024.473999999998</v>
      </c>
      <c r="D135" s="5" t="str">
        <f t="shared" si="21"/>
        <v>vis</v>
      </c>
      <c r="E135" s="35">
        <f>VLOOKUP(C135,Active!C$21:E$972,3,FALSE)</f>
        <v>-9418.0073422483238</v>
      </c>
      <c r="F135" s="2" t="s">
        <v>47</v>
      </c>
      <c r="G135" s="5" t="str">
        <f t="shared" si="22"/>
        <v>29024.474</v>
      </c>
      <c r="H135" s="19">
        <f t="shared" si="23"/>
        <v>3656</v>
      </c>
      <c r="I135" s="36" t="s">
        <v>318</v>
      </c>
      <c r="J135" s="37" t="s">
        <v>319</v>
      </c>
      <c r="K135" s="36">
        <v>3656</v>
      </c>
      <c r="L135" s="36" t="s">
        <v>263</v>
      </c>
      <c r="M135" s="37" t="s">
        <v>96</v>
      </c>
      <c r="N135" s="37"/>
      <c r="O135" s="38" t="s">
        <v>209</v>
      </c>
      <c r="P135" s="38" t="s">
        <v>210</v>
      </c>
    </row>
    <row r="136" spans="1:16" ht="12.75" customHeight="1" thickBot="1" x14ac:dyDescent="0.25">
      <c r="A136" s="19" t="str">
        <f t="shared" si="18"/>
        <v> VB 5.16 </v>
      </c>
      <c r="B136" s="2" t="str">
        <f t="shared" si="19"/>
        <v>I</v>
      </c>
      <c r="C136" s="19">
        <f t="shared" si="20"/>
        <v>29045.499</v>
      </c>
      <c r="D136" s="5" t="str">
        <f t="shared" si="21"/>
        <v>vis</v>
      </c>
      <c r="E136" s="35">
        <f>VLOOKUP(C136,Active!C$21:E$972,3,FALSE)</f>
        <v>-9406.489542166215</v>
      </c>
      <c r="F136" s="2" t="s">
        <v>47</v>
      </c>
      <c r="G136" s="5" t="str">
        <f t="shared" si="22"/>
        <v>29045.499</v>
      </c>
      <c r="H136" s="19">
        <f t="shared" si="23"/>
        <v>3679</v>
      </c>
      <c r="I136" s="36" t="s">
        <v>320</v>
      </c>
      <c r="J136" s="37" t="s">
        <v>321</v>
      </c>
      <c r="K136" s="36">
        <v>3679</v>
      </c>
      <c r="L136" s="36" t="s">
        <v>322</v>
      </c>
      <c r="M136" s="37" t="s">
        <v>96</v>
      </c>
      <c r="N136" s="37"/>
      <c r="O136" s="38" t="s">
        <v>209</v>
      </c>
      <c r="P136" s="38" t="s">
        <v>210</v>
      </c>
    </row>
    <row r="137" spans="1:16" ht="12.75" customHeight="1" thickBot="1" x14ac:dyDescent="0.25">
      <c r="A137" s="19" t="str">
        <f t="shared" si="18"/>
        <v> VB 5.16 </v>
      </c>
      <c r="B137" s="2" t="str">
        <f t="shared" si="19"/>
        <v>I</v>
      </c>
      <c r="C137" s="19">
        <f t="shared" si="20"/>
        <v>29162.302</v>
      </c>
      <c r="D137" s="5" t="str">
        <f t="shared" si="21"/>
        <v>vis</v>
      </c>
      <c r="E137" s="35">
        <f>VLOOKUP(C137,Active!C$21:E$972,3,FALSE)</f>
        <v>-9342.5031639027075</v>
      </c>
      <c r="F137" s="2" t="s">
        <v>47</v>
      </c>
      <c r="G137" s="5" t="str">
        <f t="shared" si="22"/>
        <v>29162.302</v>
      </c>
      <c r="H137" s="19">
        <f t="shared" si="23"/>
        <v>3807</v>
      </c>
      <c r="I137" s="36" t="s">
        <v>323</v>
      </c>
      <c r="J137" s="37" t="s">
        <v>324</v>
      </c>
      <c r="K137" s="36">
        <v>3807</v>
      </c>
      <c r="L137" s="36" t="s">
        <v>325</v>
      </c>
      <c r="M137" s="37" t="s">
        <v>96</v>
      </c>
      <c r="N137" s="37"/>
      <c r="O137" s="38" t="s">
        <v>209</v>
      </c>
      <c r="P137" s="38" t="s">
        <v>210</v>
      </c>
    </row>
    <row r="138" spans="1:16" ht="12.75" customHeight="1" thickBot="1" x14ac:dyDescent="0.25">
      <c r="A138" s="19" t="str">
        <f t="shared" si="18"/>
        <v> VB 5.16 </v>
      </c>
      <c r="B138" s="2" t="str">
        <f t="shared" si="19"/>
        <v>I</v>
      </c>
      <c r="C138" s="19">
        <f t="shared" si="20"/>
        <v>29194.251</v>
      </c>
      <c r="D138" s="5" t="str">
        <f t="shared" si="21"/>
        <v>vis</v>
      </c>
      <c r="E138" s="35">
        <f>VLOOKUP(C138,Active!C$21:E$972,3,FALSE)</f>
        <v>-9325.0010381084994</v>
      </c>
      <c r="F138" s="2" t="s">
        <v>47</v>
      </c>
      <c r="G138" s="5" t="str">
        <f t="shared" si="22"/>
        <v>29194.251</v>
      </c>
      <c r="H138" s="19">
        <f t="shared" si="23"/>
        <v>3842</v>
      </c>
      <c r="I138" s="36" t="s">
        <v>326</v>
      </c>
      <c r="J138" s="37" t="s">
        <v>327</v>
      </c>
      <c r="K138" s="36">
        <v>3842</v>
      </c>
      <c r="L138" s="36" t="s">
        <v>228</v>
      </c>
      <c r="M138" s="37" t="s">
        <v>96</v>
      </c>
      <c r="N138" s="37"/>
      <c r="O138" s="38" t="s">
        <v>209</v>
      </c>
      <c r="P138" s="38" t="s">
        <v>210</v>
      </c>
    </row>
    <row r="139" spans="1:16" ht="12.75" customHeight="1" thickBot="1" x14ac:dyDescent="0.25">
      <c r="A139" s="19" t="str">
        <f t="shared" ref="A139:A170" si="24">P139</f>
        <v> VB 5.16 </v>
      </c>
      <c r="B139" s="2" t="str">
        <f t="shared" ref="B139:B170" si="25">IF(H139=INT(H139),"I","II")</f>
        <v>I</v>
      </c>
      <c r="C139" s="19">
        <f t="shared" ref="C139:C170" si="26">1*G139</f>
        <v>29369.531999999999</v>
      </c>
      <c r="D139" s="5" t="str">
        <f t="shared" ref="D139:D170" si="27">VLOOKUP(F139,I$1:J$5,2,FALSE)</f>
        <v>vis</v>
      </c>
      <c r="E139" s="35">
        <f>VLOOKUP(C139,Active!C$21:E$972,3,FALSE)</f>
        <v>-9228.9795629031869</v>
      </c>
      <c r="F139" s="2" t="s">
        <v>47</v>
      </c>
      <c r="G139" s="5" t="str">
        <f t="shared" ref="G139:G170" si="28">MID(I139,3,LEN(I139)-3)</f>
        <v>29369.532</v>
      </c>
      <c r="H139" s="19">
        <f t="shared" ref="H139:H170" si="29">1*K139</f>
        <v>4034</v>
      </c>
      <c r="I139" s="36" t="s">
        <v>328</v>
      </c>
      <c r="J139" s="37" t="s">
        <v>329</v>
      </c>
      <c r="K139" s="36">
        <v>4034</v>
      </c>
      <c r="L139" s="36" t="s">
        <v>330</v>
      </c>
      <c r="M139" s="37" t="s">
        <v>96</v>
      </c>
      <c r="N139" s="37"/>
      <c r="O139" s="38" t="s">
        <v>209</v>
      </c>
      <c r="P139" s="38" t="s">
        <v>210</v>
      </c>
    </row>
    <row r="140" spans="1:16" ht="12.75" customHeight="1" thickBot="1" x14ac:dyDescent="0.25">
      <c r="A140" s="19" t="str">
        <f t="shared" si="24"/>
        <v> VB 7.72 </v>
      </c>
      <c r="B140" s="2" t="str">
        <f t="shared" si="25"/>
        <v>I</v>
      </c>
      <c r="C140" s="19">
        <f t="shared" si="26"/>
        <v>29473.589</v>
      </c>
      <c r="D140" s="5" t="str">
        <f t="shared" si="27"/>
        <v>vis</v>
      </c>
      <c r="E140" s="35">
        <f>VLOOKUP(C140,Active!C$21:E$972,3,FALSE)</f>
        <v>-9171.9756283898096</v>
      </c>
      <c r="F140" s="2" t="s">
        <v>47</v>
      </c>
      <c r="G140" s="5" t="str">
        <f t="shared" si="28"/>
        <v>29473.589</v>
      </c>
      <c r="H140" s="19">
        <f t="shared" si="29"/>
        <v>4148</v>
      </c>
      <c r="I140" s="36" t="s">
        <v>331</v>
      </c>
      <c r="J140" s="37" t="s">
        <v>332</v>
      </c>
      <c r="K140" s="36">
        <v>4148</v>
      </c>
      <c r="L140" s="36" t="s">
        <v>333</v>
      </c>
      <c r="M140" s="37" t="s">
        <v>96</v>
      </c>
      <c r="N140" s="37"/>
      <c r="O140" s="38" t="s">
        <v>97</v>
      </c>
      <c r="P140" s="38" t="s">
        <v>98</v>
      </c>
    </row>
    <row r="141" spans="1:16" ht="12.75" customHeight="1" thickBot="1" x14ac:dyDescent="0.25">
      <c r="A141" s="19" t="str">
        <f t="shared" si="24"/>
        <v> VB 7.72 </v>
      </c>
      <c r="B141" s="2" t="str">
        <f t="shared" si="25"/>
        <v>I</v>
      </c>
      <c r="C141" s="19">
        <f t="shared" si="26"/>
        <v>29473.632000000001</v>
      </c>
      <c r="D141" s="5" t="str">
        <f t="shared" si="27"/>
        <v>vis</v>
      </c>
      <c r="E141" s="35">
        <f>VLOOKUP(C141,Active!C$21:E$972,3,FALSE)</f>
        <v>-9171.9520723658588</v>
      </c>
      <c r="F141" s="2" t="s">
        <v>47</v>
      </c>
      <c r="G141" s="5" t="str">
        <f t="shared" si="28"/>
        <v>29473.632</v>
      </c>
      <c r="H141" s="19">
        <f t="shared" si="29"/>
        <v>4148</v>
      </c>
      <c r="I141" s="36" t="s">
        <v>334</v>
      </c>
      <c r="J141" s="37" t="s">
        <v>335</v>
      </c>
      <c r="K141" s="36">
        <v>4148</v>
      </c>
      <c r="L141" s="36" t="s">
        <v>336</v>
      </c>
      <c r="M141" s="37" t="s">
        <v>96</v>
      </c>
      <c r="N141" s="37"/>
      <c r="O141" s="38" t="s">
        <v>97</v>
      </c>
      <c r="P141" s="38" t="s">
        <v>98</v>
      </c>
    </row>
    <row r="142" spans="1:16" ht="12.75" customHeight="1" thickBot="1" x14ac:dyDescent="0.25">
      <c r="A142" s="19" t="str">
        <f t="shared" si="24"/>
        <v> VB 5.16 </v>
      </c>
      <c r="B142" s="2" t="str">
        <f t="shared" si="25"/>
        <v>I</v>
      </c>
      <c r="C142" s="19">
        <f t="shared" si="26"/>
        <v>29571.233</v>
      </c>
      <c r="D142" s="5" t="str">
        <f t="shared" si="27"/>
        <v>vis</v>
      </c>
      <c r="E142" s="35">
        <f>VLOOKUP(C142,Active!C$21:E$972,3,FALSE)</f>
        <v>-9118.4848283319152</v>
      </c>
      <c r="F142" s="2" t="s">
        <v>47</v>
      </c>
      <c r="G142" s="5" t="str">
        <f t="shared" si="28"/>
        <v>29571.233</v>
      </c>
      <c r="H142" s="19">
        <f t="shared" si="29"/>
        <v>4255</v>
      </c>
      <c r="I142" s="36" t="s">
        <v>337</v>
      </c>
      <c r="J142" s="37" t="s">
        <v>338</v>
      </c>
      <c r="K142" s="36">
        <v>4255</v>
      </c>
      <c r="L142" s="36" t="s">
        <v>313</v>
      </c>
      <c r="M142" s="37" t="s">
        <v>96</v>
      </c>
      <c r="N142" s="37"/>
      <c r="O142" s="38" t="s">
        <v>209</v>
      </c>
      <c r="P142" s="38" t="s">
        <v>210</v>
      </c>
    </row>
    <row r="143" spans="1:16" ht="12.75" customHeight="1" thickBot="1" x14ac:dyDescent="0.25">
      <c r="A143" s="19" t="str">
        <f t="shared" si="24"/>
        <v> VB 7.72 </v>
      </c>
      <c r="B143" s="2" t="str">
        <f t="shared" si="25"/>
        <v>I</v>
      </c>
      <c r="C143" s="19">
        <f t="shared" si="26"/>
        <v>29817.652999999998</v>
      </c>
      <c r="D143" s="5" t="str">
        <f t="shared" si="27"/>
        <v>vis</v>
      </c>
      <c r="E143" s="35">
        <f>VLOOKUP(C143,Active!C$21:E$972,3,FALSE)</f>
        <v>-8983.4923766680567</v>
      </c>
      <c r="F143" s="2" t="s">
        <v>47</v>
      </c>
      <c r="G143" s="5" t="str">
        <f t="shared" si="28"/>
        <v>29817.653</v>
      </c>
      <c r="H143" s="19">
        <f t="shared" si="29"/>
        <v>4525</v>
      </c>
      <c r="I143" s="36" t="s">
        <v>339</v>
      </c>
      <c r="J143" s="37" t="s">
        <v>340</v>
      </c>
      <c r="K143" s="36">
        <v>4525</v>
      </c>
      <c r="L143" s="36" t="s">
        <v>341</v>
      </c>
      <c r="M143" s="37" t="s">
        <v>96</v>
      </c>
      <c r="N143" s="37"/>
      <c r="O143" s="38" t="s">
        <v>97</v>
      </c>
      <c r="P143" s="38" t="s">
        <v>98</v>
      </c>
    </row>
    <row r="144" spans="1:16" ht="12.75" customHeight="1" thickBot="1" x14ac:dyDescent="0.25">
      <c r="A144" s="19" t="str">
        <f t="shared" si="24"/>
        <v> VB 7.72 </v>
      </c>
      <c r="B144" s="2" t="str">
        <f t="shared" si="25"/>
        <v>I</v>
      </c>
      <c r="C144" s="19">
        <f t="shared" si="26"/>
        <v>30830.745999999999</v>
      </c>
      <c r="D144" s="5" t="str">
        <f t="shared" si="27"/>
        <v>vis</v>
      </c>
      <c r="E144" s="35">
        <f>VLOOKUP(C144,Active!C$21:E$972,3,FALSE)</f>
        <v>-8428.5053308377846</v>
      </c>
      <c r="F144" s="2" t="s">
        <v>47</v>
      </c>
      <c r="G144" s="5" t="str">
        <f t="shared" si="28"/>
        <v>30830.746</v>
      </c>
      <c r="H144" s="19">
        <f t="shared" si="29"/>
        <v>5635</v>
      </c>
      <c r="I144" s="36" t="s">
        <v>342</v>
      </c>
      <c r="J144" s="37" t="s">
        <v>343</v>
      </c>
      <c r="K144" s="36">
        <v>5635</v>
      </c>
      <c r="L144" s="36" t="s">
        <v>344</v>
      </c>
      <c r="M144" s="37" t="s">
        <v>96</v>
      </c>
      <c r="N144" s="37"/>
      <c r="O144" s="38" t="s">
        <v>97</v>
      </c>
      <c r="P144" s="38" t="s">
        <v>98</v>
      </c>
    </row>
    <row r="145" spans="1:16" ht="12.75" customHeight="1" thickBot="1" x14ac:dyDescent="0.25">
      <c r="A145" s="19" t="str">
        <f t="shared" si="24"/>
        <v> VB 7.72 </v>
      </c>
      <c r="B145" s="2" t="str">
        <f t="shared" si="25"/>
        <v>I</v>
      </c>
      <c r="C145" s="19">
        <f t="shared" si="26"/>
        <v>31111.903999999999</v>
      </c>
      <c r="D145" s="5" t="str">
        <f t="shared" si="27"/>
        <v>vis</v>
      </c>
      <c r="E145" s="35">
        <f>VLOOKUP(C145,Active!C$21:E$972,3,FALSE)</f>
        <v>-8274.4828987100846</v>
      </c>
      <c r="F145" s="2" t="s">
        <v>47</v>
      </c>
      <c r="G145" s="5" t="str">
        <f t="shared" si="28"/>
        <v>31111.904</v>
      </c>
      <c r="H145" s="19">
        <f t="shared" si="29"/>
        <v>5943</v>
      </c>
      <c r="I145" s="36" t="s">
        <v>345</v>
      </c>
      <c r="J145" s="37" t="s">
        <v>346</v>
      </c>
      <c r="K145" s="36">
        <v>5943</v>
      </c>
      <c r="L145" s="36" t="s">
        <v>347</v>
      </c>
      <c r="M145" s="37" t="s">
        <v>96</v>
      </c>
      <c r="N145" s="37"/>
      <c r="O145" s="38" t="s">
        <v>97</v>
      </c>
      <c r="P145" s="38" t="s">
        <v>98</v>
      </c>
    </row>
    <row r="146" spans="1:16" ht="12.75" customHeight="1" thickBot="1" x14ac:dyDescent="0.25">
      <c r="A146" s="19" t="str">
        <f t="shared" si="24"/>
        <v> VB 7.72 </v>
      </c>
      <c r="B146" s="2" t="str">
        <f t="shared" si="25"/>
        <v>I</v>
      </c>
      <c r="C146" s="19">
        <f t="shared" si="26"/>
        <v>31239.68</v>
      </c>
      <c r="D146" s="5" t="str">
        <f t="shared" si="27"/>
        <v>vis</v>
      </c>
      <c r="E146" s="35">
        <f>VLOOKUP(C146,Active!C$21:E$972,3,FALSE)</f>
        <v>-8204.4853518234613</v>
      </c>
      <c r="F146" s="2" t="s">
        <v>47</v>
      </c>
      <c r="G146" s="5" t="str">
        <f t="shared" si="28"/>
        <v>31239.680</v>
      </c>
      <c r="H146" s="19">
        <f t="shared" si="29"/>
        <v>6083</v>
      </c>
      <c r="I146" s="36" t="s">
        <v>348</v>
      </c>
      <c r="J146" s="37" t="s">
        <v>349</v>
      </c>
      <c r="K146" s="36">
        <v>6083</v>
      </c>
      <c r="L146" s="36" t="s">
        <v>350</v>
      </c>
      <c r="M146" s="37" t="s">
        <v>96</v>
      </c>
      <c r="N146" s="37"/>
      <c r="O146" s="38" t="s">
        <v>97</v>
      </c>
      <c r="P146" s="38" t="s">
        <v>98</v>
      </c>
    </row>
    <row r="147" spans="1:16" ht="12.75" customHeight="1" thickBot="1" x14ac:dyDescent="0.25">
      <c r="A147" s="19" t="str">
        <f t="shared" si="24"/>
        <v> VB 7.72 </v>
      </c>
      <c r="B147" s="2" t="str">
        <f t="shared" si="25"/>
        <v>I</v>
      </c>
      <c r="C147" s="19">
        <f t="shared" si="26"/>
        <v>31561.816999999999</v>
      </c>
      <c r="D147" s="5" t="str">
        <f t="shared" si="27"/>
        <v>vis</v>
      </c>
      <c r="E147" s="35">
        <f>VLOOKUP(C147,Active!C$21:E$972,3,FALSE)</f>
        <v>-8028.0140288722368</v>
      </c>
      <c r="F147" s="2" t="s">
        <v>47</v>
      </c>
      <c r="G147" s="5" t="str">
        <f t="shared" si="28"/>
        <v>31561.817</v>
      </c>
      <c r="H147" s="19">
        <f t="shared" si="29"/>
        <v>6436</v>
      </c>
      <c r="I147" s="36" t="s">
        <v>351</v>
      </c>
      <c r="J147" s="37" t="s">
        <v>352</v>
      </c>
      <c r="K147" s="36">
        <v>6436</v>
      </c>
      <c r="L147" s="36" t="s">
        <v>353</v>
      </c>
      <c r="M147" s="37" t="s">
        <v>96</v>
      </c>
      <c r="N147" s="37"/>
      <c r="O147" s="38" t="s">
        <v>97</v>
      </c>
      <c r="P147" s="38" t="s">
        <v>98</v>
      </c>
    </row>
    <row r="148" spans="1:16" ht="12.75" customHeight="1" thickBot="1" x14ac:dyDescent="0.25">
      <c r="A148" s="19" t="str">
        <f t="shared" si="24"/>
        <v> VB 7.72 </v>
      </c>
      <c r="B148" s="2" t="str">
        <f t="shared" si="25"/>
        <v>I</v>
      </c>
      <c r="C148" s="19">
        <f t="shared" si="26"/>
        <v>31917.787</v>
      </c>
      <c r="D148" s="5" t="str">
        <f t="shared" si="27"/>
        <v>vis</v>
      </c>
      <c r="E148" s="35">
        <f>VLOOKUP(C148,Active!C$21:E$972,3,FALSE)</f>
        <v>-7833.0084975891241</v>
      </c>
      <c r="F148" s="2" t="s">
        <v>47</v>
      </c>
      <c r="G148" s="5" t="str">
        <f t="shared" si="28"/>
        <v>31917.787</v>
      </c>
      <c r="H148" s="19">
        <f t="shared" si="29"/>
        <v>6826</v>
      </c>
      <c r="I148" s="36" t="s">
        <v>354</v>
      </c>
      <c r="J148" s="37" t="s">
        <v>355</v>
      </c>
      <c r="K148" s="36">
        <v>6826</v>
      </c>
      <c r="L148" s="36" t="s">
        <v>356</v>
      </c>
      <c r="M148" s="37" t="s">
        <v>96</v>
      </c>
      <c r="N148" s="37"/>
      <c r="O148" s="38" t="s">
        <v>97</v>
      </c>
      <c r="P148" s="38" t="s">
        <v>98</v>
      </c>
    </row>
    <row r="149" spans="1:16" ht="12.75" customHeight="1" thickBot="1" x14ac:dyDescent="0.25">
      <c r="A149" s="19" t="str">
        <f t="shared" si="24"/>
        <v> VB 7.72 </v>
      </c>
      <c r="B149" s="2" t="str">
        <f t="shared" si="25"/>
        <v>I</v>
      </c>
      <c r="C149" s="19">
        <f t="shared" si="26"/>
        <v>32391.596000000001</v>
      </c>
      <c r="D149" s="5" t="str">
        <f t="shared" si="27"/>
        <v>vis</v>
      </c>
      <c r="E149" s="35">
        <f>VLOOKUP(C149,Active!C$21:E$972,3,FALSE)</f>
        <v>-7573.4490522096812</v>
      </c>
      <c r="F149" s="2" t="s">
        <v>47</v>
      </c>
      <c r="G149" s="5" t="str">
        <f t="shared" si="28"/>
        <v>32391.596</v>
      </c>
      <c r="H149" s="19">
        <f t="shared" si="29"/>
        <v>7345</v>
      </c>
      <c r="I149" s="36" t="s">
        <v>357</v>
      </c>
      <c r="J149" s="37" t="s">
        <v>358</v>
      </c>
      <c r="K149" s="36">
        <v>7345</v>
      </c>
      <c r="L149" s="36" t="s">
        <v>359</v>
      </c>
      <c r="M149" s="37" t="s">
        <v>96</v>
      </c>
      <c r="N149" s="37"/>
      <c r="O149" s="38" t="s">
        <v>97</v>
      </c>
      <c r="P149" s="38" t="s">
        <v>98</v>
      </c>
    </row>
    <row r="150" spans="1:16" ht="12.75" customHeight="1" thickBot="1" x14ac:dyDescent="0.25">
      <c r="A150" s="19" t="str">
        <f t="shared" si="24"/>
        <v> VB 7.72 </v>
      </c>
      <c r="B150" s="2" t="str">
        <f t="shared" si="25"/>
        <v>I</v>
      </c>
      <c r="C150" s="19">
        <f t="shared" si="26"/>
        <v>33070.620000000003</v>
      </c>
      <c r="D150" s="5" t="str">
        <f t="shared" si="27"/>
        <v>vis</v>
      </c>
      <c r="E150" s="35">
        <f>VLOOKUP(C150,Active!C$21:E$972,3,FALSE)</f>
        <v>-7201.4698520692655</v>
      </c>
      <c r="F150" s="2" t="s">
        <v>47</v>
      </c>
      <c r="G150" s="5" t="str">
        <f t="shared" si="28"/>
        <v>33070.620</v>
      </c>
      <c r="H150" s="19">
        <f t="shared" si="29"/>
        <v>8089</v>
      </c>
      <c r="I150" s="36" t="s">
        <v>360</v>
      </c>
      <c r="J150" s="37" t="s">
        <v>361</v>
      </c>
      <c r="K150" s="36">
        <v>8089</v>
      </c>
      <c r="L150" s="36" t="s">
        <v>362</v>
      </c>
      <c r="M150" s="37" t="s">
        <v>96</v>
      </c>
      <c r="N150" s="37"/>
      <c r="O150" s="38" t="s">
        <v>97</v>
      </c>
      <c r="P150" s="38" t="s">
        <v>98</v>
      </c>
    </row>
    <row r="151" spans="1:16" ht="12.75" customHeight="1" thickBot="1" x14ac:dyDescent="0.25">
      <c r="A151" s="19" t="str">
        <f t="shared" si="24"/>
        <v> VB 5.16 </v>
      </c>
      <c r="B151" s="2" t="str">
        <f t="shared" si="25"/>
        <v>I</v>
      </c>
      <c r="C151" s="19">
        <f t="shared" si="26"/>
        <v>34191.485999999997</v>
      </c>
      <c r="D151" s="5" t="str">
        <f t="shared" si="27"/>
        <v>vis</v>
      </c>
      <c r="E151" s="35">
        <f>VLOOKUP(C151,Active!C$21:E$972,3,FALSE)</f>
        <v>-6587.4431930048058</v>
      </c>
      <c r="F151" s="2" t="s">
        <v>47</v>
      </c>
      <c r="G151" s="5" t="str">
        <f t="shared" si="28"/>
        <v>34191.486</v>
      </c>
      <c r="H151" s="19">
        <f t="shared" si="29"/>
        <v>9317</v>
      </c>
      <c r="I151" s="36" t="s">
        <v>363</v>
      </c>
      <c r="J151" s="37" t="s">
        <v>364</v>
      </c>
      <c r="K151" s="36">
        <v>9317</v>
      </c>
      <c r="L151" s="36" t="s">
        <v>231</v>
      </c>
      <c r="M151" s="37" t="s">
        <v>96</v>
      </c>
      <c r="N151" s="37"/>
      <c r="O151" s="38" t="s">
        <v>209</v>
      </c>
      <c r="P151" s="38" t="s">
        <v>210</v>
      </c>
    </row>
    <row r="152" spans="1:16" ht="12.75" customHeight="1" thickBot="1" x14ac:dyDescent="0.25">
      <c r="A152" s="19" t="str">
        <f t="shared" si="24"/>
        <v> VB 5.16 </v>
      </c>
      <c r="B152" s="2" t="str">
        <f t="shared" si="25"/>
        <v>I</v>
      </c>
      <c r="C152" s="19">
        <f t="shared" si="26"/>
        <v>37820.457999999999</v>
      </c>
      <c r="D152" s="5" t="str">
        <f t="shared" si="27"/>
        <v>vis</v>
      </c>
      <c r="E152" s="35">
        <f>VLOOKUP(C152,Active!C$21:E$972,3,FALSE)</f>
        <v>-4599.4396734061384</v>
      </c>
      <c r="F152" s="2" t="s">
        <v>47</v>
      </c>
      <c r="G152" s="5" t="str">
        <f t="shared" si="28"/>
        <v>37820.458</v>
      </c>
      <c r="H152" s="19">
        <f t="shared" si="29"/>
        <v>13293</v>
      </c>
      <c r="I152" s="36" t="s">
        <v>365</v>
      </c>
      <c r="J152" s="37" t="s">
        <v>366</v>
      </c>
      <c r="K152" s="36">
        <v>13293</v>
      </c>
      <c r="L152" s="36" t="s">
        <v>367</v>
      </c>
      <c r="M152" s="37" t="s">
        <v>96</v>
      </c>
      <c r="N152" s="37"/>
      <c r="O152" s="38" t="s">
        <v>209</v>
      </c>
      <c r="P152" s="38" t="s">
        <v>210</v>
      </c>
    </row>
    <row r="153" spans="1:16" ht="12.75" customHeight="1" thickBot="1" x14ac:dyDescent="0.25">
      <c r="A153" s="19" t="str">
        <f t="shared" si="24"/>
        <v> MHAR 20.5 </v>
      </c>
      <c r="B153" s="2" t="str">
        <f t="shared" si="25"/>
        <v>I</v>
      </c>
      <c r="C153" s="19">
        <f t="shared" si="26"/>
        <v>38227.413999999997</v>
      </c>
      <c r="D153" s="5" t="str">
        <f t="shared" si="27"/>
        <v>vis</v>
      </c>
      <c r="E153" s="35">
        <f>VLOOKUP(C153,Active!C$21:E$972,3,FALSE)</f>
        <v>-4376.5032714934778</v>
      </c>
      <c r="F153" s="2" t="s">
        <v>47</v>
      </c>
      <c r="G153" s="5" t="str">
        <f t="shared" si="28"/>
        <v>38227.414</v>
      </c>
      <c r="H153" s="19">
        <f t="shared" si="29"/>
        <v>13739</v>
      </c>
      <c r="I153" s="36" t="s">
        <v>368</v>
      </c>
      <c r="J153" s="37" t="s">
        <v>369</v>
      </c>
      <c r="K153" s="36">
        <v>13739</v>
      </c>
      <c r="L153" s="36" t="s">
        <v>370</v>
      </c>
      <c r="M153" s="37" t="s">
        <v>96</v>
      </c>
      <c r="N153" s="37"/>
      <c r="O153" s="38" t="s">
        <v>371</v>
      </c>
      <c r="P153" s="38" t="s">
        <v>372</v>
      </c>
    </row>
    <row r="154" spans="1:16" ht="12.75" customHeight="1" thickBot="1" x14ac:dyDescent="0.25">
      <c r="A154" s="19" t="str">
        <f t="shared" si="24"/>
        <v> MHAR 20.5 </v>
      </c>
      <c r="B154" s="2" t="str">
        <f t="shared" si="25"/>
        <v>I</v>
      </c>
      <c r="C154" s="19">
        <f t="shared" si="26"/>
        <v>38636.334000000003</v>
      </c>
      <c r="D154" s="5" t="str">
        <f t="shared" si="27"/>
        <v>vis</v>
      </c>
      <c r="E154" s="35">
        <f>VLOOKUP(C154,Active!C$21:E$972,3,FALSE)</f>
        <v>-4152.4909618822994</v>
      </c>
      <c r="F154" s="2" t="s">
        <v>47</v>
      </c>
      <c r="G154" s="5" t="str">
        <f t="shared" si="28"/>
        <v>38636.334</v>
      </c>
      <c r="H154" s="19">
        <f t="shared" si="29"/>
        <v>14187</v>
      </c>
      <c r="I154" s="36" t="s">
        <v>373</v>
      </c>
      <c r="J154" s="37" t="s">
        <v>374</v>
      </c>
      <c r="K154" s="36">
        <v>14187</v>
      </c>
      <c r="L154" s="36" t="s">
        <v>375</v>
      </c>
      <c r="M154" s="37" t="s">
        <v>96</v>
      </c>
      <c r="N154" s="37"/>
      <c r="O154" s="38" t="s">
        <v>371</v>
      </c>
      <c r="P154" s="38" t="s">
        <v>372</v>
      </c>
    </row>
    <row r="155" spans="1:16" ht="12.75" customHeight="1" thickBot="1" x14ac:dyDescent="0.25">
      <c r="A155" s="19" t="str">
        <f t="shared" si="24"/>
        <v> MHAR 20.5 </v>
      </c>
      <c r="B155" s="2" t="str">
        <f t="shared" si="25"/>
        <v>I</v>
      </c>
      <c r="C155" s="19">
        <f t="shared" si="26"/>
        <v>38831.618000000002</v>
      </c>
      <c r="D155" s="5" t="str">
        <f t="shared" si="27"/>
        <v>vis</v>
      </c>
      <c r="E155" s="35">
        <f>VLOOKUP(C155,Active!C$21:E$972,3,FALSE)</f>
        <v>-4045.5115530245553</v>
      </c>
      <c r="F155" s="2" t="s">
        <v>47</v>
      </c>
      <c r="G155" s="5" t="str">
        <f t="shared" si="28"/>
        <v>38831.618</v>
      </c>
      <c r="H155" s="19">
        <f t="shared" si="29"/>
        <v>14401</v>
      </c>
      <c r="I155" s="36" t="s">
        <v>376</v>
      </c>
      <c r="J155" s="37" t="s">
        <v>377</v>
      </c>
      <c r="K155" s="36">
        <v>14401</v>
      </c>
      <c r="L155" s="36" t="s">
        <v>378</v>
      </c>
      <c r="M155" s="37" t="s">
        <v>96</v>
      </c>
      <c r="N155" s="37"/>
      <c r="O155" s="38" t="s">
        <v>371</v>
      </c>
      <c r="P155" s="38" t="s">
        <v>372</v>
      </c>
    </row>
    <row r="156" spans="1:16" ht="12.75" customHeight="1" thickBot="1" x14ac:dyDescent="0.25">
      <c r="A156" s="19" t="str">
        <f t="shared" si="24"/>
        <v> MHAR 20.5 </v>
      </c>
      <c r="B156" s="2" t="str">
        <f t="shared" si="25"/>
        <v>I</v>
      </c>
      <c r="C156" s="19">
        <f t="shared" si="26"/>
        <v>39388.370000000003</v>
      </c>
      <c r="D156" s="5" t="str">
        <f t="shared" si="27"/>
        <v>vis</v>
      </c>
      <c r="E156" s="35">
        <f>VLOOKUP(C156,Active!C$21:E$972,3,FALSE)</f>
        <v>-3740.5147287052719</v>
      </c>
      <c r="F156" s="2" t="s">
        <v>47</v>
      </c>
      <c r="G156" s="5" t="str">
        <f t="shared" si="28"/>
        <v>39388.370</v>
      </c>
      <c r="H156" s="19">
        <f t="shared" si="29"/>
        <v>15011</v>
      </c>
      <c r="I156" s="36" t="s">
        <v>379</v>
      </c>
      <c r="J156" s="37" t="s">
        <v>380</v>
      </c>
      <c r="K156" s="36">
        <v>15011</v>
      </c>
      <c r="L156" s="36" t="s">
        <v>381</v>
      </c>
      <c r="M156" s="37" t="s">
        <v>96</v>
      </c>
      <c r="N156" s="37"/>
      <c r="O156" s="38" t="s">
        <v>371</v>
      </c>
      <c r="P156" s="38" t="s">
        <v>372</v>
      </c>
    </row>
    <row r="157" spans="1:16" ht="12.75" customHeight="1" thickBot="1" x14ac:dyDescent="0.25">
      <c r="A157" s="19" t="str">
        <f t="shared" si="24"/>
        <v> MHAR 20.5 </v>
      </c>
      <c r="B157" s="2" t="str">
        <f t="shared" si="25"/>
        <v>I</v>
      </c>
      <c r="C157" s="19">
        <f t="shared" si="26"/>
        <v>39701.402000000002</v>
      </c>
      <c r="D157" s="5" t="str">
        <f t="shared" si="27"/>
        <v>vis</v>
      </c>
      <c r="E157" s="35">
        <f>VLOOKUP(C157,Active!C$21:E$972,3,FALSE)</f>
        <v>-3569.0312568716486</v>
      </c>
      <c r="F157" s="2" t="s">
        <v>47</v>
      </c>
      <c r="G157" s="5" t="str">
        <f t="shared" si="28"/>
        <v>39701.402</v>
      </c>
      <c r="H157" s="19">
        <f t="shared" si="29"/>
        <v>15354</v>
      </c>
      <c r="I157" s="36" t="s">
        <v>382</v>
      </c>
      <c r="J157" s="37" t="s">
        <v>383</v>
      </c>
      <c r="K157" s="36">
        <v>15354</v>
      </c>
      <c r="L157" s="36" t="s">
        <v>384</v>
      </c>
      <c r="M157" s="37" t="s">
        <v>96</v>
      </c>
      <c r="N157" s="37"/>
      <c r="O157" s="38" t="s">
        <v>371</v>
      </c>
      <c r="P157" s="38" t="s">
        <v>372</v>
      </c>
    </row>
    <row r="158" spans="1:16" ht="12.75" customHeight="1" thickBot="1" x14ac:dyDescent="0.25">
      <c r="A158" s="19" t="str">
        <f t="shared" si="24"/>
        <v> MHAR 20.5 </v>
      </c>
      <c r="B158" s="2" t="str">
        <f t="shared" si="25"/>
        <v>I</v>
      </c>
      <c r="C158" s="19">
        <f t="shared" si="26"/>
        <v>39712.375999999997</v>
      </c>
      <c r="D158" s="5" t="str">
        <f t="shared" si="27"/>
        <v>vis</v>
      </c>
      <c r="E158" s="35">
        <f>VLOOKUP(C158,Active!C$21:E$972,3,FALSE)</f>
        <v>-3563.0195404340279</v>
      </c>
      <c r="F158" s="2" t="s">
        <v>47</v>
      </c>
      <c r="G158" s="5" t="str">
        <f t="shared" si="28"/>
        <v>39712.376</v>
      </c>
      <c r="H158" s="19">
        <f t="shared" si="29"/>
        <v>15366</v>
      </c>
      <c r="I158" s="36" t="s">
        <v>385</v>
      </c>
      <c r="J158" s="37" t="s">
        <v>386</v>
      </c>
      <c r="K158" s="36">
        <v>15366</v>
      </c>
      <c r="L158" s="36" t="s">
        <v>387</v>
      </c>
      <c r="M158" s="37" t="s">
        <v>96</v>
      </c>
      <c r="N158" s="37"/>
      <c r="O158" s="38" t="s">
        <v>371</v>
      </c>
      <c r="P158" s="38" t="s">
        <v>372</v>
      </c>
    </row>
    <row r="159" spans="1:16" ht="12.75" customHeight="1" thickBot="1" x14ac:dyDescent="0.25">
      <c r="A159" s="19" t="str">
        <f t="shared" si="24"/>
        <v> MHAR 20.5 </v>
      </c>
      <c r="B159" s="2" t="str">
        <f t="shared" si="25"/>
        <v>I</v>
      </c>
      <c r="C159" s="19">
        <f t="shared" si="26"/>
        <v>41685.663</v>
      </c>
      <c r="D159" s="5" t="str">
        <f t="shared" si="27"/>
        <v>vis</v>
      </c>
      <c r="E159" s="35">
        <f>VLOOKUP(C159,Active!C$21:E$972,3,FALSE)</f>
        <v>-2482.0242885615135</v>
      </c>
      <c r="F159" s="2" t="s">
        <v>47</v>
      </c>
      <c r="G159" s="5" t="str">
        <f t="shared" si="28"/>
        <v>41685.663</v>
      </c>
      <c r="H159" s="19">
        <f t="shared" si="29"/>
        <v>17528</v>
      </c>
      <c r="I159" s="36" t="s">
        <v>400</v>
      </c>
      <c r="J159" s="37" t="s">
        <v>401</v>
      </c>
      <c r="K159" s="36">
        <v>17528</v>
      </c>
      <c r="L159" s="36" t="s">
        <v>402</v>
      </c>
      <c r="M159" s="37" t="s">
        <v>96</v>
      </c>
      <c r="N159" s="37"/>
      <c r="O159" s="38" t="s">
        <v>371</v>
      </c>
      <c r="P159" s="38" t="s">
        <v>372</v>
      </c>
    </row>
    <row r="160" spans="1:16" ht="12.75" customHeight="1" thickBot="1" x14ac:dyDescent="0.25">
      <c r="A160" s="19" t="str">
        <f t="shared" si="24"/>
        <v> MHAR 20.5 </v>
      </c>
      <c r="B160" s="2" t="str">
        <f t="shared" si="25"/>
        <v>I</v>
      </c>
      <c r="C160" s="19">
        <f t="shared" si="26"/>
        <v>42805.595999999998</v>
      </c>
      <c r="D160" s="5" t="str">
        <f t="shared" si="27"/>
        <v>vis</v>
      </c>
      <c r="E160" s="35">
        <f>VLOOKUP(C160,Active!C$21:E$972,3,FALSE)</f>
        <v>-1868.508740435298</v>
      </c>
      <c r="F160" s="2" t="s">
        <v>47</v>
      </c>
      <c r="G160" s="5" t="str">
        <f t="shared" si="28"/>
        <v>42805.596</v>
      </c>
      <c r="H160" s="19">
        <f t="shared" si="29"/>
        <v>18755</v>
      </c>
      <c r="I160" s="36" t="s">
        <v>406</v>
      </c>
      <c r="J160" s="37" t="s">
        <v>407</v>
      </c>
      <c r="K160" s="36">
        <v>18755</v>
      </c>
      <c r="L160" s="36" t="s">
        <v>408</v>
      </c>
      <c r="M160" s="37" t="s">
        <v>96</v>
      </c>
      <c r="N160" s="37"/>
      <c r="O160" s="38" t="s">
        <v>371</v>
      </c>
      <c r="P160" s="38" t="s">
        <v>372</v>
      </c>
    </row>
    <row r="161" spans="1:16" ht="12.75" customHeight="1" thickBot="1" x14ac:dyDescent="0.25">
      <c r="A161" s="19" t="str">
        <f t="shared" si="24"/>
        <v> MHAR 20.5 </v>
      </c>
      <c r="B161" s="2" t="str">
        <f t="shared" si="25"/>
        <v>I</v>
      </c>
      <c r="C161" s="19">
        <f t="shared" si="26"/>
        <v>43956.531999999999</v>
      </c>
      <c r="D161" s="5" t="str">
        <f t="shared" si="27"/>
        <v>vis</v>
      </c>
      <c r="E161" s="35">
        <f>VLOOKUP(C161,Active!C$21:E$972,3,FALSE)</f>
        <v>-1238.0092990417534</v>
      </c>
      <c r="F161" s="2" t="s">
        <v>47</v>
      </c>
      <c r="G161" s="5" t="str">
        <f t="shared" si="28"/>
        <v>43956.532</v>
      </c>
      <c r="H161" s="19">
        <f t="shared" si="29"/>
        <v>20016</v>
      </c>
      <c r="I161" s="36" t="s">
        <v>409</v>
      </c>
      <c r="J161" s="37" t="s">
        <v>410</v>
      </c>
      <c r="K161" s="36">
        <v>20016</v>
      </c>
      <c r="L161" s="36" t="s">
        <v>411</v>
      </c>
      <c r="M161" s="37" t="s">
        <v>96</v>
      </c>
      <c r="N161" s="37"/>
      <c r="O161" s="38" t="s">
        <v>371</v>
      </c>
      <c r="P161" s="38" t="s">
        <v>372</v>
      </c>
    </row>
    <row r="162" spans="1:16" ht="12.75" customHeight="1" thickBot="1" x14ac:dyDescent="0.25">
      <c r="A162" s="19" t="str">
        <f t="shared" si="24"/>
        <v> MHAR 20.5 </v>
      </c>
      <c r="B162" s="2" t="str">
        <f t="shared" si="25"/>
        <v>I</v>
      </c>
      <c r="C162" s="19">
        <f t="shared" si="26"/>
        <v>44344.49</v>
      </c>
      <c r="D162" s="5" t="str">
        <f t="shared" si="27"/>
        <v>vis</v>
      </c>
      <c r="E162" s="35">
        <f>VLOOKUP(C162,Active!C$21:E$972,3,FALSE)</f>
        <v>-1025.4802771985271</v>
      </c>
      <c r="F162" s="2" t="s">
        <v>47</v>
      </c>
      <c r="G162" s="5" t="str">
        <f t="shared" si="28"/>
        <v>44344.490</v>
      </c>
      <c r="H162" s="19">
        <f t="shared" si="29"/>
        <v>20441</v>
      </c>
      <c r="I162" s="36" t="s">
        <v>412</v>
      </c>
      <c r="J162" s="37" t="s">
        <v>413</v>
      </c>
      <c r="K162" s="36">
        <v>20441</v>
      </c>
      <c r="L162" s="36" t="s">
        <v>414</v>
      </c>
      <c r="M162" s="37" t="s">
        <v>96</v>
      </c>
      <c r="N162" s="37"/>
      <c r="O162" s="38" t="s">
        <v>371</v>
      </c>
      <c r="P162" s="38" t="s">
        <v>372</v>
      </c>
    </row>
    <row r="163" spans="1:16" ht="12.75" customHeight="1" thickBot="1" x14ac:dyDescent="0.25">
      <c r="A163" s="19" t="str">
        <f t="shared" si="24"/>
        <v> MHAR 20.5 </v>
      </c>
      <c r="B163" s="2" t="str">
        <f t="shared" si="25"/>
        <v>I</v>
      </c>
      <c r="C163" s="19">
        <f t="shared" si="26"/>
        <v>44635.597999999998</v>
      </c>
      <c r="D163" s="5" t="str">
        <f t="shared" si="27"/>
        <v>vis</v>
      </c>
      <c r="E163" s="35">
        <f>VLOOKUP(C163,Active!C$21:E$972,3,FALSE)</f>
        <v>-866.00709069189952</v>
      </c>
      <c r="F163" s="2" t="s">
        <v>47</v>
      </c>
      <c r="G163" s="5" t="str">
        <f t="shared" si="28"/>
        <v>44635.598</v>
      </c>
      <c r="H163" s="19">
        <f t="shared" si="29"/>
        <v>20760</v>
      </c>
      <c r="I163" s="36" t="s">
        <v>415</v>
      </c>
      <c r="J163" s="37" t="s">
        <v>416</v>
      </c>
      <c r="K163" s="36">
        <v>20760</v>
      </c>
      <c r="L163" s="36" t="s">
        <v>417</v>
      </c>
      <c r="M163" s="37" t="s">
        <v>96</v>
      </c>
      <c r="N163" s="37"/>
      <c r="O163" s="38" t="s">
        <v>371</v>
      </c>
      <c r="P163" s="38" t="s">
        <v>372</v>
      </c>
    </row>
    <row r="164" spans="1:16" ht="12.75" customHeight="1" thickBot="1" x14ac:dyDescent="0.25">
      <c r="A164" s="19" t="str">
        <f t="shared" si="24"/>
        <v> VSSC 59.18 </v>
      </c>
      <c r="B164" s="2" t="str">
        <f t="shared" si="25"/>
        <v>I</v>
      </c>
      <c r="C164" s="19">
        <f t="shared" si="26"/>
        <v>44869.27</v>
      </c>
      <c r="D164" s="5" t="str">
        <f t="shared" si="27"/>
        <v>vis</v>
      </c>
      <c r="E164" s="35">
        <f>VLOOKUP(C164,Active!C$21:E$972,3,FALSE)</f>
        <v>-737.99817840719265</v>
      </c>
      <c r="F164" s="2" t="s">
        <v>47</v>
      </c>
      <c r="G164" s="5" t="str">
        <f t="shared" si="28"/>
        <v>44869.270</v>
      </c>
      <c r="H164" s="19">
        <f t="shared" si="29"/>
        <v>21016</v>
      </c>
      <c r="I164" s="36" t="s">
        <v>418</v>
      </c>
      <c r="J164" s="37" t="s">
        <v>419</v>
      </c>
      <c r="K164" s="36">
        <v>21016</v>
      </c>
      <c r="L164" s="36" t="s">
        <v>420</v>
      </c>
      <c r="M164" s="37" t="s">
        <v>391</v>
      </c>
      <c r="N164" s="37"/>
      <c r="O164" s="38" t="s">
        <v>421</v>
      </c>
      <c r="P164" s="38" t="s">
        <v>422</v>
      </c>
    </row>
    <row r="165" spans="1:16" ht="12.75" customHeight="1" thickBot="1" x14ac:dyDescent="0.25">
      <c r="A165" s="19" t="str">
        <f t="shared" si="24"/>
        <v> BRNO 28 </v>
      </c>
      <c r="B165" s="2" t="str">
        <f t="shared" si="25"/>
        <v>I</v>
      </c>
      <c r="C165" s="19">
        <f t="shared" si="26"/>
        <v>46623.472000000002</v>
      </c>
      <c r="D165" s="5" t="str">
        <f t="shared" si="27"/>
        <v>vis</v>
      </c>
      <c r="E165" s="35">
        <f>VLOOKUP(C165,Active!C$21:E$972,3,FALSE)</f>
        <v>222.97913144447602</v>
      </c>
      <c r="F165" s="2" t="s">
        <v>47</v>
      </c>
      <c r="G165" s="5" t="str">
        <f t="shared" si="28"/>
        <v>46623.472</v>
      </c>
      <c r="H165" s="19">
        <f t="shared" si="29"/>
        <v>22938</v>
      </c>
      <c r="I165" s="36" t="s">
        <v>447</v>
      </c>
      <c r="J165" s="37" t="s">
        <v>448</v>
      </c>
      <c r="K165" s="36">
        <v>22938</v>
      </c>
      <c r="L165" s="36" t="s">
        <v>449</v>
      </c>
      <c r="M165" s="37" t="s">
        <v>391</v>
      </c>
      <c r="N165" s="37"/>
      <c r="O165" s="38" t="s">
        <v>450</v>
      </c>
      <c r="P165" s="38" t="s">
        <v>451</v>
      </c>
    </row>
    <row r="166" spans="1:16" ht="12.75" customHeight="1" thickBot="1" x14ac:dyDescent="0.25">
      <c r="A166" s="19" t="str">
        <f t="shared" si="24"/>
        <v>BAVM 50 </v>
      </c>
      <c r="B166" s="2" t="str">
        <f t="shared" si="25"/>
        <v>I</v>
      </c>
      <c r="C166" s="19">
        <f t="shared" si="26"/>
        <v>47239.589399999997</v>
      </c>
      <c r="D166" s="5" t="str">
        <f t="shared" si="27"/>
        <v>vis</v>
      </c>
      <c r="E166" s="35" t="e">
        <f>VLOOKUP(C166,Active!C$21:E$972,3,FALSE)</f>
        <v>#N/A</v>
      </c>
      <c r="F166" s="2" t="s">
        <v>47</v>
      </c>
      <c r="G166" s="5" t="str">
        <f t="shared" si="28"/>
        <v>47239.5894</v>
      </c>
      <c r="H166" s="19">
        <f t="shared" si="29"/>
        <v>23613</v>
      </c>
      <c r="I166" s="36" t="s">
        <v>452</v>
      </c>
      <c r="J166" s="37" t="s">
        <v>453</v>
      </c>
      <c r="K166" s="36">
        <v>23613</v>
      </c>
      <c r="L166" s="36" t="s">
        <v>454</v>
      </c>
      <c r="M166" s="37" t="s">
        <v>430</v>
      </c>
      <c r="N166" s="37" t="s">
        <v>455</v>
      </c>
      <c r="O166" s="38" t="s">
        <v>456</v>
      </c>
      <c r="P166" s="39" t="s">
        <v>457</v>
      </c>
    </row>
    <row r="167" spans="1:16" ht="12.75" customHeight="1" thickBot="1" x14ac:dyDescent="0.25">
      <c r="A167" s="19" t="str">
        <f t="shared" si="24"/>
        <v>BAVM 56 </v>
      </c>
      <c r="B167" s="2" t="str">
        <f t="shared" si="25"/>
        <v>I</v>
      </c>
      <c r="C167" s="19">
        <f t="shared" si="26"/>
        <v>48014.486799999999</v>
      </c>
      <c r="D167" s="5" t="str">
        <f t="shared" si="27"/>
        <v>vis</v>
      </c>
      <c r="E167" s="35" t="e">
        <f>VLOOKUP(C167,Active!C$21:E$972,3,FALSE)</f>
        <v>#N/A</v>
      </c>
      <c r="F167" s="2" t="s">
        <v>47</v>
      </c>
      <c r="G167" s="5" t="str">
        <f t="shared" si="28"/>
        <v>48014.4868</v>
      </c>
      <c r="H167" s="19">
        <f t="shared" si="29"/>
        <v>24462</v>
      </c>
      <c r="I167" s="36" t="s">
        <v>468</v>
      </c>
      <c r="J167" s="37" t="s">
        <v>469</v>
      </c>
      <c r="K167" s="36">
        <v>24462</v>
      </c>
      <c r="L167" s="36" t="s">
        <v>470</v>
      </c>
      <c r="M167" s="37" t="s">
        <v>430</v>
      </c>
      <c r="N167" s="37" t="s">
        <v>455</v>
      </c>
      <c r="O167" s="38" t="s">
        <v>456</v>
      </c>
      <c r="P167" s="39" t="s">
        <v>471</v>
      </c>
    </row>
    <row r="168" spans="1:16" ht="12.75" customHeight="1" thickBot="1" x14ac:dyDescent="0.25">
      <c r="A168" s="19" t="str">
        <f t="shared" si="24"/>
        <v> BRNO 32 </v>
      </c>
      <c r="B168" s="2" t="str">
        <f t="shared" si="25"/>
        <v>I</v>
      </c>
      <c r="C168" s="19">
        <f t="shared" si="26"/>
        <v>49897.405400000003</v>
      </c>
      <c r="D168" s="5" t="str">
        <f t="shared" si="27"/>
        <v>vis</v>
      </c>
      <c r="E168" s="35">
        <f>VLOOKUP(C168,Active!C$21:E$972,3,FALSE)</f>
        <v>2016.4873541950603</v>
      </c>
      <c r="F168" s="2" t="s">
        <v>47</v>
      </c>
      <c r="G168" s="5" t="str">
        <f t="shared" si="28"/>
        <v>49897.4054</v>
      </c>
      <c r="H168" s="19">
        <f t="shared" si="29"/>
        <v>26525</v>
      </c>
      <c r="I168" s="36" t="s">
        <v>507</v>
      </c>
      <c r="J168" s="37" t="s">
        <v>508</v>
      </c>
      <c r="K168" s="36">
        <v>26525</v>
      </c>
      <c r="L168" s="36" t="s">
        <v>509</v>
      </c>
      <c r="M168" s="37" t="s">
        <v>391</v>
      </c>
      <c r="N168" s="37"/>
      <c r="O168" s="38" t="s">
        <v>510</v>
      </c>
      <c r="P168" s="38" t="s">
        <v>511</v>
      </c>
    </row>
    <row r="169" spans="1:16" ht="12.75" customHeight="1" thickBot="1" x14ac:dyDescent="0.25">
      <c r="A169" s="19" t="str">
        <f t="shared" si="24"/>
        <v> BRNO 32 </v>
      </c>
      <c r="B169" s="2" t="str">
        <f t="shared" si="25"/>
        <v>I</v>
      </c>
      <c r="C169" s="19">
        <f t="shared" si="26"/>
        <v>49897.415200000003</v>
      </c>
      <c r="D169" s="5" t="str">
        <f t="shared" si="27"/>
        <v>vis</v>
      </c>
      <c r="E169" s="35">
        <f>VLOOKUP(C169,Active!C$21:E$972,3,FALSE)</f>
        <v>2016.4927227772625</v>
      </c>
      <c r="F169" s="2" t="s">
        <v>47</v>
      </c>
      <c r="G169" s="5" t="str">
        <f t="shared" si="28"/>
        <v>49897.4152</v>
      </c>
      <c r="H169" s="19">
        <f t="shared" si="29"/>
        <v>26525</v>
      </c>
      <c r="I169" s="36" t="s">
        <v>512</v>
      </c>
      <c r="J169" s="37" t="s">
        <v>513</v>
      </c>
      <c r="K169" s="36">
        <v>26525</v>
      </c>
      <c r="L169" s="36" t="s">
        <v>514</v>
      </c>
      <c r="M169" s="37" t="s">
        <v>391</v>
      </c>
      <c r="N169" s="37"/>
      <c r="O169" s="38" t="s">
        <v>515</v>
      </c>
      <c r="P169" s="38" t="s">
        <v>511</v>
      </c>
    </row>
    <row r="170" spans="1:16" ht="12.75" customHeight="1" thickBot="1" x14ac:dyDescent="0.25">
      <c r="A170" s="19" t="str">
        <f t="shared" si="24"/>
        <v> BRNO 32 </v>
      </c>
      <c r="B170" s="2" t="str">
        <f t="shared" si="25"/>
        <v>I</v>
      </c>
      <c r="C170" s="19">
        <f t="shared" si="26"/>
        <v>49928.3986</v>
      </c>
      <c r="D170" s="5" t="str">
        <f t="shared" si="27"/>
        <v>vis</v>
      </c>
      <c r="E170" s="35">
        <f>VLOOKUP(C170,Active!C$21:E$972,3,FALSE)</f>
        <v>2033.465878880183</v>
      </c>
      <c r="F170" s="2" t="s">
        <v>47</v>
      </c>
      <c r="G170" s="5" t="str">
        <f t="shared" si="28"/>
        <v>49928.3986</v>
      </c>
      <c r="H170" s="19">
        <f t="shared" si="29"/>
        <v>26559</v>
      </c>
      <c r="I170" s="36" t="s">
        <v>516</v>
      </c>
      <c r="J170" s="37" t="s">
        <v>517</v>
      </c>
      <c r="K170" s="36">
        <v>26559</v>
      </c>
      <c r="L170" s="36" t="s">
        <v>518</v>
      </c>
      <c r="M170" s="37" t="s">
        <v>391</v>
      </c>
      <c r="N170" s="37"/>
      <c r="O170" s="38" t="s">
        <v>519</v>
      </c>
      <c r="P170" s="38" t="s">
        <v>511</v>
      </c>
    </row>
    <row r="171" spans="1:16" ht="12.75" customHeight="1" thickBot="1" x14ac:dyDescent="0.25">
      <c r="A171" s="19" t="str">
        <f t="shared" ref="A171:A180" si="30">P171</f>
        <v> BRNO 32 </v>
      </c>
      <c r="B171" s="2" t="str">
        <f t="shared" ref="B171:B180" si="31">IF(H171=INT(H171),"I","II")</f>
        <v>I</v>
      </c>
      <c r="C171" s="19">
        <f t="shared" ref="C171:C180" si="32">1*G171</f>
        <v>49928.401400000002</v>
      </c>
      <c r="D171" s="5" t="str">
        <f t="shared" ref="D171:D180" si="33">VLOOKUP(F171,I$1:J$5,2,FALSE)</f>
        <v>vis</v>
      </c>
      <c r="E171" s="35">
        <f>VLOOKUP(C171,Active!C$21:E$972,3,FALSE)</f>
        <v>2033.4674127608134</v>
      </c>
      <c r="F171" s="2" t="s">
        <v>47</v>
      </c>
      <c r="G171" s="5" t="str">
        <f t="shared" ref="G171:G180" si="34">MID(I171,3,LEN(I171)-3)</f>
        <v>49928.4014</v>
      </c>
      <c r="H171" s="19">
        <f t="shared" ref="H171:H180" si="35">1*K171</f>
        <v>26559</v>
      </c>
      <c r="I171" s="36" t="s">
        <v>520</v>
      </c>
      <c r="J171" s="37" t="s">
        <v>521</v>
      </c>
      <c r="K171" s="36">
        <v>26559</v>
      </c>
      <c r="L171" s="36" t="s">
        <v>522</v>
      </c>
      <c r="M171" s="37" t="s">
        <v>391</v>
      </c>
      <c r="N171" s="37"/>
      <c r="O171" s="38" t="s">
        <v>523</v>
      </c>
      <c r="P171" s="38" t="s">
        <v>511</v>
      </c>
    </row>
    <row r="172" spans="1:16" ht="12.75" customHeight="1" thickBot="1" x14ac:dyDescent="0.25">
      <c r="A172" s="19" t="str">
        <f t="shared" si="30"/>
        <v> BRNO 32 </v>
      </c>
      <c r="B172" s="2" t="str">
        <f t="shared" si="31"/>
        <v>I</v>
      </c>
      <c r="C172" s="19">
        <f t="shared" si="32"/>
        <v>50284.414400000001</v>
      </c>
      <c r="D172" s="5" t="str">
        <f t="shared" si="33"/>
        <v>vis</v>
      </c>
      <c r="E172" s="35">
        <f>VLOOKUP(C172,Active!C$21:E$972,3,FALSE)</f>
        <v>2228.496500067874</v>
      </c>
      <c r="F172" s="2" t="s">
        <v>47</v>
      </c>
      <c r="G172" s="5" t="str">
        <f t="shared" si="34"/>
        <v>50284.4144</v>
      </c>
      <c r="H172" s="19">
        <f t="shared" si="35"/>
        <v>26949</v>
      </c>
      <c r="I172" s="36" t="s">
        <v>524</v>
      </c>
      <c r="J172" s="37" t="s">
        <v>525</v>
      </c>
      <c r="K172" s="36">
        <v>26949</v>
      </c>
      <c r="L172" s="36" t="s">
        <v>526</v>
      </c>
      <c r="M172" s="37" t="s">
        <v>391</v>
      </c>
      <c r="N172" s="37"/>
      <c r="O172" s="38" t="s">
        <v>519</v>
      </c>
      <c r="P172" s="38" t="s">
        <v>511</v>
      </c>
    </row>
    <row r="173" spans="1:16" ht="12.75" customHeight="1" thickBot="1" x14ac:dyDescent="0.25">
      <c r="A173" s="19" t="str">
        <f t="shared" si="30"/>
        <v> BRNO 32 </v>
      </c>
      <c r="B173" s="2" t="str">
        <f t="shared" si="31"/>
        <v>I</v>
      </c>
      <c r="C173" s="19">
        <f t="shared" si="32"/>
        <v>50315.435700000002</v>
      </c>
      <c r="D173" s="5" t="str">
        <f t="shared" si="33"/>
        <v>vis</v>
      </c>
      <c r="E173" s="35">
        <f>VLOOKUP(C173,Active!C$21:E$972,3,FALSE)</f>
        <v>2245.4904183407421</v>
      </c>
      <c r="F173" s="2" t="s">
        <v>47</v>
      </c>
      <c r="G173" s="5" t="str">
        <f t="shared" si="34"/>
        <v>50315.4357</v>
      </c>
      <c r="H173" s="19">
        <f t="shared" si="35"/>
        <v>26983</v>
      </c>
      <c r="I173" s="36" t="s">
        <v>527</v>
      </c>
      <c r="J173" s="37" t="s">
        <v>528</v>
      </c>
      <c r="K173" s="36">
        <v>26983</v>
      </c>
      <c r="L173" s="36" t="s">
        <v>529</v>
      </c>
      <c r="M173" s="37" t="s">
        <v>391</v>
      </c>
      <c r="N173" s="37"/>
      <c r="O173" s="38" t="s">
        <v>519</v>
      </c>
      <c r="P173" s="38" t="s">
        <v>511</v>
      </c>
    </row>
    <row r="174" spans="1:16" ht="12.75" customHeight="1" thickBot="1" x14ac:dyDescent="0.25">
      <c r="A174" s="19" t="str">
        <f t="shared" si="30"/>
        <v>BAVM 122 </v>
      </c>
      <c r="B174" s="2" t="str">
        <f t="shared" si="31"/>
        <v>I</v>
      </c>
      <c r="C174" s="19">
        <f t="shared" si="32"/>
        <v>51036.489000000001</v>
      </c>
      <c r="D174" s="5" t="str">
        <f t="shared" si="33"/>
        <v>vis</v>
      </c>
      <c r="E174" s="35">
        <f>VLOOKUP(C174,Active!C$21:E$972,3,FALSE)</f>
        <v>2640.4938788850045</v>
      </c>
      <c r="F174" s="2" t="s">
        <v>47</v>
      </c>
      <c r="G174" s="5" t="str">
        <f t="shared" si="34"/>
        <v>51036.489</v>
      </c>
      <c r="H174" s="19">
        <f t="shared" si="35"/>
        <v>27773</v>
      </c>
      <c r="I174" s="36" t="s">
        <v>530</v>
      </c>
      <c r="J174" s="37" t="s">
        <v>531</v>
      </c>
      <c r="K174" s="36">
        <v>27773</v>
      </c>
      <c r="L174" s="36" t="s">
        <v>532</v>
      </c>
      <c r="M174" s="37" t="s">
        <v>391</v>
      </c>
      <c r="N174" s="37"/>
      <c r="O174" s="38" t="s">
        <v>533</v>
      </c>
      <c r="P174" s="39" t="s">
        <v>534</v>
      </c>
    </row>
    <row r="175" spans="1:16" ht="12.75" customHeight="1" thickBot="1" x14ac:dyDescent="0.25">
      <c r="A175" s="19" t="str">
        <f t="shared" si="30"/>
        <v> BRNO 32 </v>
      </c>
      <c r="B175" s="2" t="str">
        <f t="shared" si="31"/>
        <v>I</v>
      </c>
      <c r="C175" s="19">
        <f t="shared" si="32"/>
        <v>51079.3819</v>
      </c>
      <c r="D175" s="5" t="str">
        <f t="shared" si="33"/>
        <v>vis</v>
      </c>
      <c r="E175" s="35">
        <f>VLOOKUP(C175,Active!C$21:E$972,3,FALSE)</f>
        <v>2663.9912319000709</v>
      </c>
      <c r="F175" s="2" t="s">
        <v>47</v>
      </c>
      <c r="G175" s="5" t="str">
        <f t="shared" si="34"/>
        <v>51079.3819</v>
      </c>
      <c r="H175" s="19">
        <f t="shared" si="35"/>
        <v>27820</v>
      </c>
      <c r="I175" s="36" t="s">
        <v>535</v>
      </c>
      <c r="J175" s="37" t="s">
        <v>536</v>
      </c>
      <c r="K175" s="36">
        <v>27820</v>
      </c>
      <c r="L175" s="36" t="s">
        <v>537</v>
      </c>
      <c r="M175" s="37" t="s">
        <v>391</v>
      </c>
      <c r="N175" s="37"/>
      <c r="O175" s="38" t="s">
        <v>519</v>
      </c>
      <c r="P175" s="38" t="s">
        <v>511</v>
      </c>
    </row>
    <row r="176" spans="1:16" ht="12.75" customHeight="1" thickBot="1" x14ac:dyDescent="0.25">
      <c r="A176" s="19" t="str">
        <f t="shared" si="30"/>
        <v> BRNO 32 </v>
      </c>
      <c r="B176" s="2" t="str">
        <f t="shared" si="31"/>
        <v>I</v>
      </c>
      <c r="C176" s="19">
        <f t="shared" si="32"/>
        <v>51080.294300000001</v>
      </c>
      <c r="D176" s="5" t="str">
        <f t="shared" si="33"/>
        <v>vis</v>
      </c>
      <c r="E176" s="35">
        <f>VLOOKUP(C176,Active!C$21:E$972,3,FALSE)</f>
        <v>2664.4910578594013</v>
      </c>
      <c r="F176" s="2" t="s">
        <v>47</v>
      </c>
      <c r="G176" s="5" t="str">
        <f t="shared" si="34"/>
        <v>51080.2943</v>
      </c>
      <c r="H176" s="19">
        <f t="shared" si="35"/>
        <v>27821</v>
      </c>
      <c r="I176" s="36" t="s">
        <v>538</v>
      </c>
      <c r="J176" s="37" t="s">
        <v>539</v>
      </c>
      <c r="K176" s="36">
        <v>27821</v>
      </c>
      <c r="L176" s="36" t="s">
        <v>540</v>
      </c>
      <c r="M176" s="37" t="s">
        <v>391</v>
      </c>
      <c r="N176" s="37"/>
      <c r="O176" s="38" t="s">
        <v>519</v>
      </c>
      <c r="P176" s="38" t="s">
        <v>511</v>
      </c>
    </row>
    <row r="177" spans="1:16" ht="12.75" customHeight="1" thickBot="1" x14ac:dyDescent="0.25">
      <c r="A177" s="19" t="str">
        <f t="shared" si="30"/>
        <v> BRNO 32 </v>
      </c>
      <c r="B177" s="2" t="str">
        <f t="shared" si="31"/>
        <v>I</v>
      </c>
      <c r="C177" s="19">
        <f t="shared" si="32"/>
        <v>51610.582000000002</v>
      </c>
      <c r="D177" s="5" t="str">
        <f t="shared" si="33"/>
        <v>vis</v>
      </c>
      <c r="E177" s="35">
        <f>VLOOKUP(C177,Active!C$21:E$972,3,FALSE)</f>
        <v>2954.9903546299147</v>
      </c>
      <c r="F177" s="2" t="s">
        <v>47</v>
      </c>
      <c r="G177" s="5" t="str">
        <f t="shared" si="34"/>
        <v>51610.5820</v>
      </c>
      <c r="H177" s="19">
        <f t="shared" si="35"/>
        <v>28402</v>
      </c>
      <c r="I177" s="36" t="s">
        <v>553</v>
      </c>
      <c r="J177" s="37" t="s">
        <v>554</v>
      </c>
      <c r="K177" s="36">
        <v>28402</v>
      </c>
      <c r="L177" s="36" t="s">
        <v>555</v>
      </c>
      <c r="M177" s="37" t="s">
        <v>391</v>
      </c>
      <c r="N177" s="37"/>
      <c r="O177" s="38" t="s">
        <v>556</v>
      </c>
      <c r="P177" s="38" t="s">
        <v>511</v>
      </c>
    </row>
    <row r="178" spans="1:16" ht="12.75" customHeight="1" thickBot="1" x14ac:dyDescent="0.25">
      <c r="A178" s="19" t="str">
        <f t="shared" si="30"/>
        <v>OEJV 0074 </v>
      </c>
      <c r="B178" s="2" t="str">
        <f t="shared" si="31"/>
        <v>I</v>
      </c>
      <c r="C178" s="19">
        <f t="shared" si="32"/>
        <v>52877.447999999997</v>
      </c>
      <c r="D178" s="5" t="str">
        <f t="shared" si="33"/>
        <v>vis</v>
      </c>
      <c r="E178" s="35" t="e">
        <f>VLOOKUP(C178,Active!C$21:E$972,3,FALSE)</f>
        <v>#N/A</v>
      </c>
      <c r="F178" s="2" t="s">
        <v>47</v>
      </c>
      <c r="G178" s="5" t="str">
        <f t="shared" si="34"/>
        <v>52877.448</v>
      </c>
      <c r="H178" s="19">
        <f t="shared" si="35"/>
        <v>29790</v>
      </c>
      <c r="I178" s="36" t="s">
        <v>574</v>
      </c>
      <c r="J178" s="37" t="s">
        <v>575</v>
      </c>
      <c r="K178" s="36">
        <v>29790</v>
      </c>
      <c r="L178" s="36" t="s">
        <v>576</v>
      </c>
      <c r="M178" s="37" t="s">
        <v>391</v>
      </c>
      <c r="N178" s="37"/>
      <c r="O178" s="38" t="s">
        <v>577</v>
      </c>
      <c r="P178" s="39" t="s">
        <v>562</v>
      </c>
    </row>
    <row r="179" spans="1:16" ht="12.75" customHeight="1" thickBot="1" x14ac:dyDescent="0.25">
      <c r="A179" s="19" t="str">
        <f t="shared" si="30"/>
        <v>VSB 51 </v>
      </c>
      <c r="B179" s="2" t="str">
        <f t="shared" si="31"/>
        <v>I</v>
      </c>
      <c r="C179" s="19">
        <f t="shared" si="32"/>
        <v>55285.200900000003</v>
      </c>
      <c r="D179" s="5" t="str">
        <f t="shared" si="33"/>
        <v>vis</v>
      </c>
      <c r="E179" s="35">
        <f>VLOOKUP(C179,Active!C$21:E$972,3,FALSE)</f>
        <v>4967.9999084054152</v>
      </c>
      <c r="F179" s="2" t="s">
        <v>47</v>
      </c>
      <c r="G179" s="5" t="str">
        <f t="shared" si="34"/>
        <v>55285.2009</v>
      </c>
      <c r="H179" s="19">
        <f t="shared" si="35"/>
        <v>32428</v>
      </c>
      <c r="I179" s="36" t="s">
        <v>608</v>
      </c>
      <c r="J179" s="37" t="s">
        <v>609</v>
      </c>
      <c r="K179" s="36" t="s">
        <v>610</v>
      </c>
      <c r="L179" s="36" t="s">
        <v>611</v>
      </c>
      <c r="M179" s="37" t="s">
        <v>560</v>
      </c>
      <c r="N179" s="37" t="s">
        <v>612</v>
      </c>
      <c r="O179" s="38" t="s">
        <v>613</v>
      </c>
      <c r="P179" s="39" t="s">
        <v>614</v>
      </c>
    </row>
    <row r="180" spans="1:16" ht="12.75" customHeight="1" thickBot="1" x14ac:dyDescent="0.25">
      <c r="A180" s="19" t="str">
        <f t="shared" si="30"/>
        <v>VSB 56 </v>
      </c>
      <c r="B180" s="2" t="str">
        <f t="shared" si="31"/>
        <v>I</v>
      </c>
      <c r="C180" s="19">
        <f t="shared" si="32"/>
        <v>56437.051200000002</v>
      </c>
      <c r="D180" s="5" t="str">
        <f t="shared" si="33"/>
        <v>vis</v>
      </c>
      <c r="E180" s="35">
        <f>VLOOKUP(C180,Active!C$21:E$972,3,FALSE)</f>
        <v>5599.0002166058575</v>
      </c>
      <c r="F180" s="2" t="s">
        <v>47</v>
      </c>
      <c r="G180" s="5" t="str">
        <f t="shared" si="34"/>
        <v>56437.0512</v>
      </c>
      <c r="H180" s="19">
        <f t="shared" si="35"/>
        <v>33690</v>
      </c>
      <c r="I180" s="36" t="s">
        <v>642</v>
      </c>
      <c r="J180" s="37" t="s">
        <v>643</v>
      </c>
      <c r="K180" s="36" t="s">
        <v>644</v>
      </c>
      <c r="L180" s="36" t="s">
        <v>645</v>
      </c>
      <c r="M180" s="37" t="s">
        <v>560</v>
      </c>
      <c r="N180" s="37" t="s">
        <v>612</v>
      </c>
      <c r="O180" s="38" t="s">
        <v>613</v>
      </c>
      <c r="P180" s="39" t="s">
        <v>646</v>
      </c>
    </row>
    <row r="181" spans="1:16" x14ac:dyDescent="0.2">
      <c r="B181" s="2"/>
      <c r="E181" s="35"/>
      <c r="F181" s="2"/>
    </row>
    <row r="182" spans="1:16" x14ac:dyDescent="0.2">
      <c r="B182" s="2"/>
      <c r="E182" s="35"/>
      <c r="F182" s="2"/>
    </row>
    <row r="183" spans="1:16" x14ac:dyDescent="0.2">
      <c r="B183" s="2"/>
      <c r="E183" s="35"/>
      <c r="F183" s="2"/>
    </row>
    <row r="184" spans="1:16" x14ac:dyDescent="0.2">
      <c r="B184" s="2"/>
      <c r="E184" s="35"/>
      <c r="F184" s="2"/>
    </row>
    <row r="185" spans="1:16" x14ac:dyDescent="0.2">
      <c r="B185" s="2"/>
      <c r="E185" s="35"/>
      <c r="F185" s="2"/>
    </row>
    <row r="186" spans="1:16" x14ac:dyDescent="0.2">
      <c r="B186" s="2"/>
      <c r="E186" s="35"/>
      <c r="F186" s="2"/>
    </row>
    <row r="187" spans="1:16" x14ac:dyDescent="0.2">
      <c r="B187" s="2"/>
      <c r="E187" s="35"/>
      <c r="F187" s="2"/>
    </row>
    <row r="188" spans="1:16" x14ac:dyDescent="0.2">
      <c r="B188" s="2"/>
      <c r="E188" s="35"/>
      <c r="F188" s="2"/>
    </row>
    <row r="189" spans="1:16" x14ac:dyDescent="0.2">
      <c r="B189" s="2"/>
      <c r="E189" s="35"/>
      <c r="F189" s="2"/>
    </row>
    <row r="190" spans="1:16" x14ac:dyDescent="0.2">
      <c r="B190" s="2"/>
      <c r="E190" s="35"/>
      <c r="F190" s="2"/>
    </row>
    <row r="191" spans="1:16" x14ac:dyDescent="0.2">
      <c r="B191" s="2"/>
      <c r="E191" s="35"/>
      <c r="F191" s="2"/>
    </row>
    <row r="192" spans="1:16" x14ac:dyDescent="0.2">
      <c r="B192" s="2"/>
      <c r="E192" s="35"/>
      <c r="F192" s="2"/>
    </row>
    <row r="193" spans="2:6" x14ac:dyDescent="0.2">
      <c r="B193" s="2"/>
      <c r="E193" s="35"/>
      <c r="F193" s="2"/>
    </row>
    <row r="194" spans="2:6" x14ac:dyDescent="0.2">
      <c r="B194" s="2"/>
      <c r="E194" s="35"/>
      <c r="F194" s="2"/>
    </row>
    <row r="195" spans="2:6" x14ac:dyDescent="0.2">
      <c r="B195" s="2"/>
      <c r="E195" s="35"/>
      <c r="F195" s="2"/>
    </row>
    <row r="196" spans="2:6" x14ac:dyDescent="0.2">
      <c r="B196" s="2"/>
      <c r="E196" s="35"/>
      <c r="F196" s="2"/>
    </row>
    <row r="197" spans="2:6" x14ac:dyDescent="0.2">
      <c r="B197" s="2"/>
      <c r="E197" s="35"/>
      <c r="F197" s="2"/>
    </row>
    <row r="198" spans="2:6" x14ac:dyDescent="0.2">
      <c r="B198" s="2"/>
      <c r="E198" s="35"/>
      <c r="F198" s="2"/>
    </row>
    <row r="199" spans="2:6" x14ac:dyDescent="0.2">
      <c r="B199" s="2"/>
      <c r="E199" s="35"/>
      <c r="F199" s="2"/>
    </row>
    <row r="200" spans="2:6" x14ac:dyDescent="0.2">
      <c r="B200" s="2"/>
      <c r="E200" s="35"/>
      <c r="F200" s="2"/>
    </row>
    <row r="201" spans="2:6" x14ac:dyDescent="0.2">
      <c r="B201" s="2"/>
      <c r="E201" s="35"/>
      <c r="F201" s="2"/>
    </row>
    <row r="202" spans="2:6" x14ac:dyDescent="0.2">
      <c r="B202" s="2"/>
      <c r="E202" s="35"/>
      <c r="F202" s="2"/>
    </row>
    <row r="203" spans="2:6" x14ac:dyDescent="0.2">
      <c r="B203" s="2"/>
      <c r="E203" s="35"/>
      <c r="F203" s="2"/>
    </row>
    <row r="204" spans="2:6" x14ac:dyDescent="0.2">
      <c r="B204" s="2"/>
      <c r="E204" s="35"/>
      <c r="F204" s="2"/>
    </row>
    <row r="205" spans="2:6" x14ac:dyDescent="0.2">
      <c r="B205" s="2"/>
      <c r="E205" s="35"/>
      <c r="F205" s="2"/>
    </row>
    <row r="206" spans="2:6" x14ac:dyDescent="0.2">
      <c r="B206" s="2"/>
      <c r="E206" s="35"/>
      <c r="F206" s="2"/>
    </row>
    <row r="207" spans="2:6" x14ac:dyDescent="0.2">
      <c r="B207" s="2"/>
      <c r="E207" s="35"/>
      <c r="F207" s="2"/>
    </row>
    <row r="208" spans="2:6" x14ac:dyDescent="0.2">
      <c r="B208" s="2"/>
      <c r="E208" s="35"/>
      <c r="F208" s="2"/>
    </row>
    <row r="209" spans="2:6" x14ac:dyDescent="0.2">
      <c r="B209" s="2"/>
      <c r="E209" s="35"/>
      <c r="F209" s="2"/>
    </row>
    <row r="210" spans="2:6" x14ac:dyDescent="0.2">
      <c r="B210" s="2"/>
      <c r="E210" s="35"/>
      <c r="F210" s="2"/>
    </row>
    <row r="211" spans="2:6" x14ac:dyDescent="0.2">
      <c r="B211" s="2"/>
      <c r="E211" s="35"/>
      <c r="F211" s="2"/>
    </row>
    <row r="212" spans="2:6" x14ac:dyDescent="0.2">
      <c r="B212" s="2"/>
      <c r="E212" s="35"/>
      <c r="F212" s="2"/>
    </row>
    <row r="213" spans="2:6" x14ac:dyDescent="0.2">
      <c r="B213" s="2"/>
      <c r="E213" s="35"/>
      <c r="F213" s="2"/>
    </row>
    <row r="214" spans="2:6" x14ac:dyDescent="0.2">
      <c r="B214" s="2"/>
      <c r="E214" s="35"/>
      <c r="F214" s="2"/>
    </row>
    <row r="215" spans="2:6" x14ac:dyDescent="0.2">
      <c r="B215" s="2"/>
      <c r="E215" s="35"/>
      <c r="F215" s="2"/>
    </row>
    <row r="216" spans="2:6" x14ac:dyDescent="0.2">
      <c r="B216" s="2"/>
      <c r="E216" s="35"/>
      <c r="F216" s="2"/>
    </row>
    <row r="217" spans="2:6" x14ac:dyDescent="0.2">
      <c r="B217" s="2"/>
      <c r="E217" s="35"/>
      <c r="F217" s="2"/>
    </row>
    <row r="218" spans="2:6" x14ac:dyDescent="0.2">
      <c r="B218" s="2"/>
      <c r="E218" s="35"/>
      <c r="F218" s="2"/>
    </row>
    <row r="219" spans="2:6" x14ac:dyDescent="0.2">
      <c r="B219" s="2"/>
      <c r="E219" s="35"/>
      <c r="F219" s="2"/>
    </row>
    <row r="220" spans="2:6" x14ac:dyDescent="0.2">
      <c r="B220" s="2"/>
      <c r="E220" s="35"/>
      <c r="F220" s="2"/>
    </row>
    <row r="221" spans="2:6" x14ac:dyDescent="0.2">
      <c r="B221" s="2"/>
      <c r="E221" s="35"/>
      <c r="F221" s="2"/>
    </row>
    <row r="222" spans="2:6" x14ac:dyDescent="0.2">
      <c r="B222" s="2"/>
      <c r="E222" s="35"/>
      <c r="F222" s="2"/>
    </row>
    <row r="223" spans="2:6" x14ac:dyDescent="0.2">
      <c r="B223" s="2"/>
      <c r="E223" s="35"/>
      <c r="F223" s="2"/>
    </row>
    <row r="224" spans="2:6" x14ac:dyDescent="0.2">
      <c r="B224" s="2"/>
      <c r="E224" s="35"/>
      <c r="F224" s="2"/>
    </row>
    <row r="225" spans="2:6" x14ac:dyDescent="0.2">
      <c r="B225" s="2"/>
      <c r="E225" s="35"/>
      <c r="F225" s="2"/>
    </row>
    <row r="226" spans="2:6" x14ac:dyDescent="0.2">
      <c r="B226" s="2"/>
      <c r="E226" s="35"/>
      <c r="F226" s="2"/>
    </row>
    <row r="227" spans="2:6" x14ac:dyDescent="0.2">
      <c r="B227" s="2"/>
      <c r="E227" s="35"/>
      <c r="F227" s="2"/>
    </row>
    <row r="228" spans="2:6" x14ac:dyDescent="0.2">
      <c r="B228" s="2"/>
      <c r="E228" s="35"/>
      <c r="F228" s="2"/>
    </row>
    <row r="229" spans="2:6" x14ac:dyDescent="0.2">
      <c r="B229" s="2"/>
      <c r="E229" s="35"/>
      <c r="F229" s="2"/>
    </row>
    <row r="230" spans="2:6" x14ac:dyDescent="0.2">
      <c r="B230" s="2"/>
      <c r="E230" s="35"/>
      <c r="F230" s="2"/>
    </row>
    <row r="231" spans="2:6" x14ac:dyDescent="0.2">
      <c r="B231" s="2"/>
      <c r="E231" s="35"/>
      <c r="F231" s="2"/>
    </row>
    <row r="232" spans="2:6" x14ac:dyDescent="0.2">
      <c r="B232" s="2"/>
      <c r="E232" s="35"/>
      <c r="F232" s="2"/>
    </row>
    <row r="233" spans="2:6" x14ac:dyDescent="0.2">
      <c r="B233" s="2"/>
      <c r="E233" s="35"/>
      <c r="F233" s="2"/>
    </row>
    <row r="234" spans="2:6" x14ac:dyDescent="0.2">
      <c r="B234" s="2"/>
      <c r="E234" s="35"/>
      <c r="F234" s="2"/>
    </row>
    <row r="235" spans="2:6" x14ac:dyDescent="0.2">
      <c r="B235" s="2"/>
      <c r="E235" s="35"/>
      <c r="F235" s="2"/>
    </row>
    <row r="236" spans="2:6" x14ac:dyDescent="0.2">
      <c r="B236" s="2"/>
      <c r="E236" s="35"/>
      <c r="F236" s="2"/>
    </row>
    <row r="237" spans="2:6" x14ac:dyDescent="0.2">
      <c r="B237" s="2"/>
      <c r="E237" s="35"/>
      <c r="F237" s="2"/>
    </row>
    <row r="238" spans="2:6" x14ac:dyDescent="0.2">
      <c r="B238" s="2"/>
      <c r="E238" s="35"/>
      <c r="F238" s="2"/>
    </row>
    <row r="239" spans="2:6" x14ac:dyDescent="0.2">
      <c r="B239" s="2"/>
      <c r="E239" s="35"/>
      <c r="F239" s="2"/>
    </row>
    <row r="240" spans="2:6" x14ac:dyDescent="0.2">
      <c r="B240" s="2"/>
      <c r="E240" s="35"/>
      <c r="F240" s="2"/>
    </row>
    <row r="241" spans="2:6" x14ac:dyDescent="0.2">
      <c r="B241" s="2"/>
      <c r="E241" s="35"/>
      <c r="F241" s="2"/>
    </row>
    <row r="242" spans="2:6" x14ac:dyDescent="0.2">
      <c r="B242" s="2"/>
      <c r="E242" s="35"/>
      <c r="F242" s="2"/>
    </row>
    <row r="243" spans="2:6" x14ac:dyDescent="0.2">
      <c r="B243" s="2"/>
      <c r="E243" s="35"/>
      <c r="F243" s="2"/>
    </row>
    <row r="244" spans="2:6" x14ac:dyDescent="0.2">
      <c r="B244" s="2"/>
      <c r="E244" s="35"/>
      <c r="F244" s="2"/>
    </row>
    <row r="245" spans="2:6" x14ac:dyDescent="0.2">
      <c r="B245" s="2"/>
      <c r="E245" s="35"/>
      <c r="F245" s="2"/>
    </row>
    <row r="246" spans="2:6" x14ac:dyDescent="0.2">
      <c r="B246" s="2"/>
      <c r="E246" s="35"/>
      <c r="F246" s="2"/>
    </row>
    <row r="247" spans="2:6" x14ac:dyDescent="0.2">
      <c r="B247" s="2"/>
      <c r="E247" s="35"/>
      <c r="F247" s="2"/>
    </row>
    <row r="248" spans="2:6" x14ac:dyDescent="0.2">
      <c r="B248" s="2"/>
      <c r="E248" s="35"/>
      <c r="F248" s="2"/>
    </row>
    <row r="249" spans="2:6" x14ac:dyDescent="0.2">
      <c r="B249" s="2"/>
      <c r="E249" s="35"/>
      <c r="F249" s="2"/>
    </row>
    <row r="250" spans="2:6" x14ac:dyDescent="0.2">
      <c r="B250" s="2"/>
      <c r="E250" s="35"/>
      <c r="F250" s="2"/>
    </row>
    <row r="251" spans="2:6" x14ac:dyDescent="0.2">
      <c r="B251" s="2"/>
      <c r="E251" s="35"/>
      <c r="F251" s="2"/>
    </row>
    <row r="252" spans="2:6" x14ac:dyDescent="0.2">
      <c r="B252" s="2"/>
      <c r="E252" s="35"/>
      <c r="F252" s="2"/>
    </row>
    <row r="253" spans="2:6" x14ac:dyDescent="0.2">
      <c r="B253" s="2"/>
      <c r="E253" s="35"/>
      <c r="F253" s="2"/>
    </row>
    <row r="254" spans="2:6" x14ac:dyDescent="0.2">
      <c r="B254" s="2"/>
      <c r="E254" s="35"/>
      <c r="F254" s="2"/>
    </row>
    <row r="255" spans="2:6" x14ac:dyDescent="0.2">
      <c r="B255" s="2"/>
      <c r="E255" s="35"/>
      <c r="F255" s="2"/>
    </row>
    <row r="256" spans="2:6" x14ac:dyDescent="0.2">
      <c r="B256" s="2"/>
      <c r="E256" s="35"/>
      <c r="F256" s="2"/>
    </row>
    <row r="257" spans="2:6" x14ac:dyDescent="0.2">
      <c r="B257" s="2"/>
      <c r="E257" s="35"/>
      <c r="F257" s="2"/>
    </row>
    <row r="258" spans="2:6" x14ac:dyDescent="0.2">
      <c r="B258" s="2"/>
      <c r="E258" s="35"/>
      <c r="F258" s="2"/>
    </row>
    <row r="259" spans="2:6" x14ac:dyDescent="0.2">
      <c r="B259" s="2"/>
      <c r="E259" s="35"/>
      <c r="F259" s="2"/>
    </row>
    <row r="260" spans="2:6" x14ac:dyDescent="0.2">
      <c r="B260" s="2"/>
      <c r="E260" s="35"/>
      <c r="F260" s="2"/>
    </row>
    <row r="261" spans="2:6" x14ac:dyDescent="0.2">
      <c r="B261" s="2"/>
      <c r="E261" s="35"/>
      <c r="F261" s="2"/>
    </row>
    <row r="262" spans="2:6" x14ac:dyDescent="0.2">
      <c r="B262" s="2"/>
      <c r="E262" s="35"/>
      <c r="F262" s="2"/>
    </row>
    <row r="263" spans="2:6" x14ac:dyDescent="0.2">
      <c r="B263" s="2"/>
      <c r="E263" s="35"/>
      <c r="F263" s="2"/>
    </row>
    <row r="264" spans="2:6" x14ac:dyDescent="0.2">
      <c r="B264" s="2"/>
      <c r="E264" s="35"/>
      <c r="F264" s="2"/>
    </row>
    <row r="265" spans="2:6" x14ac:dyDescent="0.2">
      <c r="B265" s="2"/>
      <c r="E265" s="35"/>
      <c r="F265" s="2"/>
    </row>
    <row r="266" spans="2:6" x14ac:dyDescent="0.2">
      <c r="B266" s="2"/>
      <c r="E266" s="35"/>
      <c r="F266" s="2"/>
    </row>
    <row r="267" spans="2:6" x14ac:dyDescent="0.2">
      <c r="B267" s="2"/>
      <c r="E267" s="35"/>
      <c r="F267" s="2"/>
    </row>
    <row r="268" spans="2:6" x14ac:dyDescent="0.2">
      <c r="B268" s="2"/>
      <c r="E268" s="35"/>
      <c r="F268" s="2"/>
    </row>
    <row r="269" spans="2:6" x14ac:dyDescent="0.2">
      <c r="B269" s="2"/>
      <c r="E269" s="35"/>
      <c r="F269" s="2"/>
    </row>
    <row r="270" spans="2:6" x14ac:dyDescent="0.2">
      <c r="B270" s="2"/>
      <c r="E270" s="35"/>
      <c r="F270" s="2"/>
    </row>
    <row r="271" spans="2:6" x14ac:dyDescent="0.2">
      <c r="B271" s="2"/>
      <c r="E271" s="35"/>
      <c r="F271" s="2"/>
    </row>
    <row r="272" spans="2:6" x14ac:dyDescent="0.2">
      <c r="B272" s="2"/>
      <c r="E272" s="35"/>
      <c r="F272" s="2"/>
    </row>
    <row r="273" spans="2:6" x14ac:dyDescent="0.2">
      <c r="B273" s="2"/>
      <c r="E273" s="35"/>
      <c r="F273" s="2"/>
    </row>
    <row r="274" spans="2:6" x14ac:dyDescent="0.2">
      <c r="B274" s="2"/>
      <c r="E274" s="35"/>
      <c r="F274" s="2"/>
    </row>
    <row r="275" spans="2:6" x14ac:dyDescent="0.2">
      <c r="B275" s="2"/>
      <c r="E275" s="35"/>
      <c r="F275" s="2"/>
    </row>
    <row r="276" spans="2:6" x14ac:dyDescent="0.2">
      <c r="B276" s="2"/>
      <c r="E276" s="35"/>
      <c r="F276" s="2"/>
    </row>
    <row r="277" spans="2:6" x14ac:dyDescent="0.2">
      <c r="B277" s="2"/>
      <c r="E277" s="35"/>
      <c r="F277" s="2"/>
    </row>
    <row r="278" spans="2:6" x14ac:dyDescent="0.2">
      <c r="B278" s="2"/>
      <c r="E278" s="35"/>
      <c r="F278" s="2"/>
    </row>
    <row r="279" spans="2:6" x14ac:dyDescent="0.2">
      <c r="B279" s="2"/>
      <c r="E279" s="35"/>
      <c r="F279" s="2"/>
    </row>
    <row r="280" spans="2:6" x14ac:dyDescent="0.2">
      <c r="B280" s="2"/>
      <c r="E280" s="35"/>
      <c r="F280" s="2"/>
    </row>
    <row r="281" spans="2:6" x14ac:dyDescent="0.2">
      <c r="B281" s="2"/>
      <c r="E281" s="35"/>
      <c r="F281" s="2"/>
    </row>
    <row r="282" spans="2:6" x14ac:dyDescent="0.2">
      <c r="B282" s="2"/>
      <c r="E282" s="35"/>
      <c r="F282" s="2"/>
    </row>
    <row r="283" spans="2:6" x14ac:dyDescent="0.2">
      <c r="B283" s="2"/>
      <c r="E283" s="35"/>
      <c r="F283" s="2"/>
    </row>
    <row r="284" spans="2:6" x14ac:dyDescent="0.2">
      <c r="B284" s="2"/>
      <c r="E284" s="35"/>
      <c r="F284" s="2"/>
    </row>
    <row r="285" spans="2:6" x14ac:dyDescent="0.2">
      <c r="B285" s="2"/>
      <c r="E285" s="35"/>
      <c r="F285" s="2"/>
    </row>
    <row r="286" spans="2:6" x14ac:dyDescent="0.2">
      <c r="B286" s="2"/>
      <c r="E286" s="35"/>
      <c r="F286" s="2"/>
    </row>
    <row r="287" spans="2:6" x14ac:dyDescent="0.2">
      <c r="B287" s="2"/>
      <c r="E287" s="35"/>
      <c r="F287" s="2"/>
    </row>
    <row r="288" spans="2:6" x14ac:dyDescent="0.2">
      <c r="B288" s="2"/>
      <c r="E288" s="35"/>
      <c r="F288" s="2"/>
    </row>
    <row r="289" spans="2:6" x14ac:dyDescent="0.2">
      <c r="B289" s="2"/>
      <c r="E289" s="35"/>
      <c r="F289" s="2"/>
    </row>
    <row r="290" spans="2:6" x14ac:dyDescent="0.2">
      <c r="B290" s="2"/>
      <c r="E290" s="35"/>
      <c r="F290" s="2"/>
    </row>
    <row r="291" spans="2:6" x14ac:dyDescent="0.2">
      <c r="B291" s="2"/>
      <c r="E291" s="35"/>
      <c r="F291" s="2"/>
    </row>
    <row r="292" spans="2:6" x14ac:dyDescent="0.2">
      <c r="B292" s="2"/>
      <c r="E292" s="35"/>
      <c r="F292" s="2"/>
    </row>
    <row r="293" spans="2:6" x14ac:dyDescent="0.2">
      <c r="B293" s="2"/>
      <c r="E293" s="35"/>
      <c r="F293" s="2"/>
    </row>
    <row r="294" spans="2:6" x14ac:dyDescent="0.2">
      <c r="B294" s="2"/>
      <c r="E294" s="35"/>
      <c r="F294" s="2"/>
    </row>
    <row r="295" spans="2:6" x14ac:dyDescent="0.2">
      <c r="B295" s="2"/>
      <c r="E295" s="35"/>
      <c r="F295" s="2"/>
    </row>
    <row r="296" spans="2:6" x14ac:dyDescent="0.2">
      <c r="B296" s="2"/>
      <c r="E296" s="35"/>
      <c r="F296" s="2"/>
    </row>
    <row r="297" spans="2:6" x14ac:dyDescent="0.2">
      <c r="B297" s="2"/>
      <c r="E297" s="35"/>
      <c r="F297" s="2"/>
    </row>
    <row r="298" spans="2:6" x14ac:dyDescent="0.2">
      <c r="B298" s="2"/>
      <c r="E298" s="35"/>
      <c r="F298" s="2"/>
    </row>
    <row r="299" spans="2:6" x14ac:dyDescent="0.2">
      <c r="B299" s="2"/>
      <c r="E299" s="35"/>
      <c r="F299" s="2"/>
    </row>
    <row r="300" spans="2:6" x14ac:dyDescent="0.2">
      <c r="B300" s="2"/>
      <c r="E300" s="35"/>
      <c r="F300" s="2"/>
    </row>
    <row r="301" spans="2:6" x14ac:dyDescent="0.2">
      <c r="B301" s="2"/>
      <c r="E301" s="35"/>
      <c r="F301" s="2"/>
    </row>
    <row r="302" spans="2:6" x14ac:dyDescent="0.2">
      <c r="B302" s="2"/>
      <c r="E302" s="35"/>
      <c r="F302" s="2"/>
    </row>
    <row r="303" spans="2:6" x14ac:dyDescent="0.2">
      <c r="B303" s="2"/>
      <c r="E303" s="35"/>
      <c r="F303" s="2"/>
    </row>
    <row r="304" spans="2:6" x14ac:dyDescent="0.2">
      <c r="B304" s="2"/>
      <c r="E304" s="35"/>
      <c r="F304" s="2"/>
    </row>
    <row r="305" spans="2:6" x14ac:dyDescent="0.2">
      <c r="B305" s="2"/>
      <c r="E305" s="35"/>
      <c r="F305" s="2"/>
    </row>
    <row r="306" spans="2:6" x14ac:dyDescent="0.2">
      <c r="B306" s="2"/>
      <c r="E306" s="35"/>
      <c r="F306" s="2"/>
    </row>
    <row r="307" spans="2:6" x14ac:dyDescent="0.2">
      <c r="B307" s="2"/>
      <c r="E307" s="35"/>
      <c r="F307" s="2"/>
    </row>
    <row r="308" spans="2:6" x14ac:dyDescent="0.2">
      <c r="B308" s="2"/>
      <c r="E308" s="35"/>
      <c r="F308" s="2"/>
    </row>
    <row r="309" spans="2:6" x14ac:dyDescent="0.2">
      <c r="B309" s="2"/>
      <c r="E309" s="35"/>
      <c r="F309" s="2"/>
    </row>
    <row r="310" spans="2:6" x14ac:dyDescent="0.2">
      <c r="B310" s="2"/>
      <c r="E310" s="35"/>
      <c r="F310" s="2"/>
    </row>
    <row r="311" spans="2:6" x14ac:dyDescent="0.2">
      <c r="B311" s="2"/>
      <c r="E311" s="35"/>
      <c r="F311" s="2"/>
    </row>
    <row r="312" spans="2:6" x14ac:dyDescent="0.2">
      <c r="B312" s="2"/>
      <c r="E312" s="35"/>
      <c r="F312" s="2"/>
    </row>
    <row r="313" spans="2:6" x14ac:dyDescent="0.2">
      <c r="B313" s="2"/>
      <c r="E313" s="35"/>
      <c r="F313" s="2"/>
    </row>
    <row r="314" spans="2:6" x14ac:dyDescent="0.2">
      <c r="B314" s="2"/>
      <c r="E314" s="35"/>
      <c r="F314" s="2"/>
    </row>
    <row r="315" spans="2:6" x14ac:dyDescent="0.2">
      <c r="B315" s="2"/>
      <c r="E315" s="35"/>
      <c r="F315" s="2"/>
    </row>
    <row r="316" spans="2:6" x14ac:dyDescent="0.2">
      <c r="B316" s="2"/>
      <c r="E316" s="35"/>
      <c r="F316" s="2"/>
    </row>
    <row r="317" spans="2:6" x14ac:dyDescent="0.2">
      <c r="B317" s="2"/>
      <c r="E317" s="35"/>
      <c r="F317" s="2"/>
    </row>
    <row r="318" spans="2:6" x14ac:dyDescent="0.2">
      <c r="B318" s="2"/>
      <c r="E318" s="35"/>
      <c r="F318" s="2"/>
    </row>
    <row r="319" spans="2:6" x14ac:dyDescent="0.2">
      <c r="B319" s="2"/>
      <c r="E319" s="35"/>
      <c r="F319" s="2"/>
    </row>
    <row r="320" spans="2:6" x14ac:dyDescent="0.2">
      <c r="B320" s="2"/>
      <c r="E320" s="35"/>
      <c r="F320" s="2"/>
    </row>
    <row r="321" spans="2:6" x14ac:dyDescent="0.2">
      <c r="B321" s="2"/>
      <c r="E321" s="35"/>
      <c r="F321" s="2"/>
    </row>
    <row r="322" spans="2:6" x14ac:dyDescent="0.2">
      <c r="B322" s="2"/>
      <c r="E322" s="35"/>
      <c r="F322" s="2"/>
    </row>
    <row r="323" spans="2:6" x14ac:dyDescent="0.2">
      <c r="B323" s="2"/>
      <c r="E323" s="35"/>
      <c r="F323" s="2"/>
    </row>
    <row r="324" spans="2:6" x14ac:dyDescent="0.2">
      <c r="B324" s="2"/>
      <c r="E324" s="35"/>
      <c r="F324" s="2"/>
    </row>
    <row r="325" spans="2:6" x14ac:dyDescent="0.2">
      <c r="B325" s="2"/>
      <c r="E325" s="35"/>
      <c r="F325" s="2"/>
    </row>
    <row r="326" spans="2:6" x14ac:dyDescent="0.2">
      <c r="B326" s="2"/>
      <c r="E326" s="35"/>
      <c r="F326" s="2"/>
    </row>
    <row r="327" spans="2:6" x14ac:dyDescent="0.2">
      <c r="B327" s="2"/>
      <c r="E327" s="35"/>
      <c r="F327" s="2"/>
    </row>
    <row r="328" spans="2:6" x14ac:dyDescent="0.2">
      <c r="B328" s="2"/>
      <c r="E328" s="35"/>
      <c r="F328" s="2"/>
    </row>
    <row r="329" spans="2:6" x14ac:dyDescent="0.2">
      <c r="B329" s="2"/>
      <c r="E329" s="35"/>
      <c r="F329" s="2"/>
    </row>
    <row r="330" spans="2:6" x14ac:dyDescent="0.2">
      <c r="B330" s="2"/>
      <c r="E330" s="35"/>
      <c r="F330" s="2"/>
    </row>
    <row r="331" spans="2:6" x14ac:dyDescent="0.2">
      <c r="B331" s="2"/>
      <c r="E331" s="35"/>
      <c r="F331" s="2"/>
    </row>
    <row r="332" spans="2:6" x14ac:dyDescent="0.2">
      <c r="B332" s="2"/>
      <c r="E332" s="35"/>
      <c r="F332" s="2"/>
    </row>
    <row r="333" spans="2:6" x14ac:dyDescent="0.2">
      <c r="B333" s="2"/>
      <c r="E333" s="35"/>
      <c r="F333" s="2"/>
    </row>
    <row r="334" spans="2:6" x14ac:dyDescent="0.2">
      <c r="B334" s="2"/>
      <c r="E334" s="35"/>
      <c r="F334" s="2"/>
    </row>
    <row r="335" spans="2:6" x14ac:dyDescent="0.2">
      <c r="B335" s="2"/>
      <c r="E335" s="35"/>
      <c r="F335" s="2"/>
    </row>
    <row r="336" spans="2:6" x14ac:dyDescent="0.2">
      <c r="B336" s="2"/>
      <c r="E336" s="35"/>
      <c r="F336" s="2"/>
    </row>
    <row r="337" spans="2:6" x14ac:dyDescent="0.2">
      <c r="B337" s="2"/>
      <c r="E337" s="35"/>
      <c r="F337" s="2"/>
    </row>
    <row r="338" spans="2:6" x14ac:dyDescent="0.2">
      <c r="B338" s="2"/>
      <c r="E338" s="35"/>
      <c r="F338" s="2"/>
    </row>
    <row r="339" spans="2:6" x14ac:dyDescent="0.2">
      <c r="B339" s="2"/>
      <c r="E339" s="35"/>
      <c r="F339" s="2"/>
    </row>
    <row r="340" spans="2:6" x14ac:dyDescent="0.2">
      <c r="B340" s="2"/>
      <c r="F340" s="2"/>
    </row>
    <row r="341" spans="2:6" x14ac:dyDescent="0.2">
      <c r="B341" s="2"/>
      <c r="F341" s="2"/>
    </row>
    <row r="342" spans="2:6" x14ac:dyDescent="0.2">
      <c r="B342" s="2"/>
      <c r="F342" s="2"/>
    </row>
    <row r="343" spans="2:6" x14ac:dyDescent="0.2">
      <c r="B343" s="2"/>
      <c r="F343" s="2"/>
    </row>
    <row r="344" spans="2:6" x14ac:dyDescent="0.2">
      <c r="B344" s="2"/>
      <c r="F344" s="2"/>
    </row>
    <row r="345" spans="2:6" x14ac:dyDescent="0.2">
      <c r="B345" s="2"/>
      <c r="F345" s="2"/>
    </row>
    <row r="346" spans="2:6" x14ac:dyDescent="0.2">
      <c r="B346" s="2"/>
      <c r="F346" s="2"/>
    </row>
    <row r="347" spans="2:6" x14ac:dyDescent="0.2">
      <c r="B347" s="2"/>
      <c r="F347" s="2"/>
    </row>
    <row r="348" spans="2:6" x14ac:dyDescent="0.2">
      <c r="B348" s="2"/>
      <c r="F348" s="2"/>
    </row>
    <row r="349" spans="2:6" x14ac:dyDescent="0.2">
      <c r="B349" s="2"/>
      <c r="F349" s="2"/>
    </row>
    <row r="350" spans="2:6" x14ac:dyDescent="0.2">
      <c r="B350" s="2"/>
      <c r="F350" s="2"/>
    </row>
    <row r="351" spans="2:6" x14ac:dyDescent="0.2">
      <c r="B351" s="2"/>
      <c r="F351" s="2"/>
    </row>
    <row r="352" spans="2:6" x14ac:dyDescent="0.2">
      <c r="B352" s="2"/>
      <c r="F352" s="2"/>
    </row>
    <row r="353" spans="2:6" x14ac:dyDescent="0.2">
      <c r="B353" s="2"/>
      <c r="F353" s="2"/>
    </row>
    <row r="354" spans="2:6" x14ac:dyDescent="0.2">
      <c r="B354" s="2"/>
      <c r="F354" s="2"/>
    </row>
    <row r="355" spans="2:6" x14ac:dyDescent="0.2">
      <c r="B355" s="2"/>
      <c r="F355" s="2"/>
    </row>
    <row r="356" spans="2:6" x14ac:dyDescent="0.2">
      <c r="B356" s="2"/>
      <c r="F356" s="2"/>
    </row>
    <row r="357" spans="2:6" x14ac:dyDescent="0.2">
      <c r="B357" s="2"/>
      <c r="F357" s="2"/>
    </row>
    <row r="358" spans="2:6" x14ac:dyDescent="0.2">
      <c r="B358" s="2"/>
      <c r="F358" s="2"/>
    </row>
    <row r="359" spans="2:6" x14ac:dyDescent="0.2">
      <c r="B359" s="2"/>
      <c r="F359" s="2"/>
    </row>
    <row r="360" spans="2:6" x14ac:dyDescent="0.2">
      <c r="B360" s="2"/>
      <c r="F360" s="2"/>
    </row>
    <row r="361" spans="2:6" x14ac:dyDescent="0.2">
      <c r="B361" s="2"/>
      <c r="F361" s="2"/>
    </row>
    <row r="362" spans="2:6" x14ac:dyDescent="0.2">
      <c r="B362" s="2"/>
      <c r="F362" s="2"/>
    </row>
    <row r="363" spans="2:6" x14ac:dyDescent="0.2">
      <c r="B363" s="2"/>
      <c r="F363" s="2"/>
    </row>
    <row r="364" spans="2:6" x14ac:dyDescent="0.2">
      <c r="B364" s="2"/>
      <c r="F364" s="2"/>
    </row>
    <row r="365" spans="2:6" x14ac:dyDescent="0.2">
      <c r="B365" s="2"/>
      <c r="F365" s="2"/>
    </row>
    <row r="366" spans="2:6" x14ac:dyDescent="0.2">
      <c r="B366" s="2"/>
      <c r="F366" s="2"/>
    </row>
    <row r="367" spans="2:6" x14ac:dyDescent="0.2">
      <c r="B367" s="2"/>
      <c r="F367" s="2"/>
    </row>
    <row r="368" spans="2:6" x14ac:dyDescent="0.2">
      <c r="B368" s="2"/>
      <c r="F368" s="2"/>
    </row>
    <row r="369" spans="2:6" x14ac:dyDescent="0.2">
      <c r="B369" s="2"/>
      <c r="F369" s="2"/>
    </row>
    <row r="370" spans="2:6" x14ac:dyDescent="0.2">
      <c r="B370" s="2"/>
      <c r="F370" s="2"/>
    </row>
    <row r="371" spans="2:6" x14ac:dyDescent="0.2">
      <c r="B371" s="2"/>
      <c r="F371" s="2"/>
    </row>
    <row r="372" spans="2:6" x14ac:dyDescent="0.2">
      <c r="B372" s="2"/>
      <c r="F372" s="2"/>
    </row>
    <row r="373" spans="2:6" x14ac:dyDescent="0.2">
      <c r="B373" s="2"/>
      <c r="F373" s="2"/>
    </row>
    <row r="374" spans="2:6" x14ac:dyDescent="0.2">
      <c r="B374" s="2"/>
      <c r="F374" s="2"/>
    </row>
    <row r="375" spans="2:6" x14ac:dyDescent="0.2">
      <c r="B375" s="2"/>
      <c r="F375" s="2"/>
    </row>
    <row r="376" spans="2:6" x14ac:dyDescent="0.2">
      <c r="B376" s="2"/>
      <c r="F376" s="2"/>
    </row>
    <row r="377" spans="2:6" x14ac:dyDescent="0.2">
      <c r="B377" s="2"/>
      <c r="F377" s="2"/>
    </row>
    <row r="378" spans="2:6" x14ac:dyDescent="0.2">
      <c r="B378" s="2"/>
      <c r="F378" s="2"/>
    </row>
    <row r="379" spans="2:6" x14ac:dyDescent="0.2">
      <c r="B379" s="2"/>
      <c r="F379" s="2"/>
    </row>
    <row r="380" spans="2:6" x14ac:dyDescent="0.2">
      <c r="B380" s="2"/>
      <c r="F380" s="2"/>
    </row>
    <row r="381" spans="2:6" x14ac:dyDescent="0.2">
      <c r="B381" s="2"/>
      <c r="F381" s="2"/>
    </row>
    <row r="382" spans="2:6" x14ac:dyDescent="0.2">
      <c r="B382" s="2"/>
      <c r="F382" s="2"/>
    </row>
    <row r="383" spans="2:6" x14ac:dyDescent="0.2">
      <c r="B383" s="2"/>
      <c r="F383" s="2"/>
    </row>
    <row r="384" spans="2:6" x14ac:dyDescent="0.2">
      <c r="B384" s="2"/>
      <c r="F384" s="2"/>
    </row>
    <row r="385" spans="2:6" x14ac:dyDescent="0.2">
      <c r="B385" s="2"/>
      <c r="F385" s="2"/>
    </row>
    <row r="386" spans="2:6" x14ac:dyDescent="0.2">
      <c r="B386" s="2"/>
      <c r="F386" s="2"/>
    </row>
    <row r="387" spans="2:6" x14ac:dyDescent="0.2">
      <c r="B387" s="2"/>
      <c r="F387" s="2"/>
    </row>
    <row r="388" spans="2:6" x14ac:dyDescent="0.2">
      <c r="B388" s="2"/>
      <c r="F388" s="2"/>
    </row>
    <row r="389" spans="2:6" x14ac:dyDescent="0.2">
      <c r="B389" s="2"/>
      <c r="F389" s="2"/>
    </row>
    <row r="390" spans="2:6" x14ac:dyDescent="0.2">
      <c r="B390" s="2"/>
      <c r="F390" s="2"/>
    </row>
    <row r="391" spans="2:6" x14ac:dyDescent="0.2">
      <c r="B391" s="2"/>
      <c r="F391" s="2"/>
    </row>
    <row r="392" spans="2:6" x14ac:dyDescent="0.2">
      <c r="B392" s="2"/>
      <c r="F392" s="2"/>
    </row>
    <row r="393" spans="2:6" x14ac:dyDescent="0.2">
      <c r="B393" s="2"/>
      <c r="F393" s="2"/>
    </row>
    <row r="394" spans="2:6" x14ac:dyDescent="0.2">
      <c r="B394" s="2"/>
      <c r="F394" s="2"/>
    </row>
    <row r="395" spans="2:6" x14ac:dyDescent="0.2">
      <c r="B395" s="2"/>
      <c r="F395" s="2"/>
    </row>
    <row r="396" spans="2:6" x14ac:dyDescent="0.2">
      <c r="B396" s="2"/>
      <c r="F396" s="2"/>
    </row>
    <row r="397" spans="2:6" x14ac:dyDescent="0.2">
      <c r="B397" s="2"/>
      <c r="F397" s="2"/>
    </row>
    <row r="398" spans="2:6" x14ac:dyDescent="0.2">
      <c r="B398" s="2"/>
      <c r="F398" s="2"/>
    </row>
    <row r="399" spans="2:6" x14ac:dyDescent="0.2">
      <c r="B399" s="2"/>
      <c r="F399" s="2"/>
    </row>
    <row r="400" spans="2:6" x14ac:dyDescent="0.2">
      <c r="B400" s="2"/>
      <c r="F400" s="2"/>
    </row>
    <row r="401" spans="2:6" x14ac:dyDescent="0.2">
      <c r="B401" s="2"/>
      <c r="F401" s="2"/>
    </row>
    <row r="402" spans="2:6" x14ac:dyDescent="0.2">
      <c r="B402" s="2"/>
      <c r="F402" s="2"/>
    </row>
    <row r="403" spans="2:6" x14ac:dyDescent="0.2">
      <c r="B403" s="2"/>
      <c r="F403" s="2"/>
    </row>
    <row r="404" spans="2:6" x14ac:dyDescent="0.2">
      <c r="B404" s="2"/>
      <c r="F404" s="2"/>
    </row>
    <row r="405" spans="2:6" x14ac:dyDescent="0.2">
      <c r="B405" s="2"/>
      <c r="F405" s="2"/>
    </row>
    <row r="406" spans="2:6" x14ac:dyDescent="0.2">
      <c r="B406" s="2"/>
      <c r="F406" s="2"/>
    </row>
    <row r="407" spans="2:6" x14ac:dyDescent="0.2">
      <c r="B407" s="2"/>
      <c r="F407" s="2"/>
    </row>
    <row r="408" spans="2:6" x14ac:dyDescent="0.2">
      <c r="B408" s="2"/>
      <c r="F408" s="2"/>
    </row>
    <row r="409" spans="2:6" x14ac:dyDescent="0.2">
      <c r="B409" s="2"/>
      <c r="F409" s="2"/>
    </row>
    <row r="410" spans="2:6" x14ac:dyDescent="0.2">
      <c r="B410" s="2"/>
      <c r="F410" s="2"/>
    </row>
    <row r="411" spans="2:6" x14ac:dyDescent="0.2">
      <c r="B411" s="2"/>
      <c r="F411" s="2"/>
    </row>
    <row r="412" spans="2:6" x14ac:dyDescent="0.2">
      <c r="B412" s="2"/>
      <c r="F412" s="2"/>
    </row>
    <row r="413" spans="2:6" x14ac:dyDescent="0.2">
      <c r="B413" s="2"/>
      <c r="F413" s="2"/>
    </row>
    <row r="414" spans="2:6" x14ac:dyDescent="0.2">
      <c r="B414" s="2"/>
      <c r="F414" s="2"/>
    </row>
    <row r="415" spans="2:6" x14ac:dyDescent="0.2">
      <c r="B415" s="2"/>
      <c r="F415" s="2"/>
    </row>
    <row r="416" spans="2:6" x14ac:dyDescent="0.2">
      <c r="B416" s="2"/>
      <c r="F416" s="2"/>
    </row>
    <row r="417" spans="2:6" x14ac:dyDescent="0.2">
      <c r="B417" s="2"/>
      <c r="F417" s="2"/>
    </row>
    <row r="418" spans="2:6" x14ac:dyDescent="0.2">
      <c r="B418" s="2"/>
      <c r="F418" s="2"/>
    </row>
    <row r="419" spans="2:6" x14ac:dyDescent="0.2">
      <c r="B419" s="2"/>
      <c r="F419" s="2"/>
    </row>
    <row r="420" spans="2:6" x14ac:dyDescent="0.2">
      <c r="B420" s="2"/>
      <c r="F420" s="2"/>
    </row>
    <row r="421" spans="2:6" x14ac:dyDescent="0.2">
      <c r="B421" s="2"/>
      <c r="F421" s="2"/>
    </row>
    <row r="422" spans="2:6" x14ac:dyDescent="0.2">
      <c r="B422" s="2"/>
      <c r="F422" s="2"/>
    </row>
    <row r="423" spans="2:6" x14ac:dyDescent="0.2">
      <c r="B423" s="2"/>
      <c r="F423" s="2"/>
    </row>
    <row r="424" spans="2:6" x14ac:dyDescent="0.2">
      <c r="B424" s="2"/>
      <c r="F424" s="2"/>
    </row>
    <row r="425" spans="2:6" x14ac:dyDescent="0.2">
      <c r="B425" s="2"/>
      <c r="F425" s="2"/>
    </row>
    <row r="426" spans="2:6" x14ac:dyDescent="0.2">
      <c r="B426" s="2"/>
      <c r="F426" s="2"/>
    </row>
    <row r="427" spans="2:6" x14ac:dyDescent="0.2">
      <c r="B427" s="2"/>
      <c r="F427" s="2"/>
    </row>
    <row r="428" spans="2:6" x14ac:dyDescent="0.2">
      <c r="B428" s="2"/>
      <c r="F428" s="2"/>
    </row>
    <row r="429" spans="2:6" x14ac:dyDescent="0.2">
      <c r="B429" s="2"/>
      <c r="F429" s="2"/>
    </row>
    <row r="430" spans="2:6" x14ac:dyDescent="0.2">
      <c r="B430" s="2"/>
      <c r="F430" s="2"/>
    </row>
    <row r="431" spans="2:6" x14ac:dyDescent="0.2">
      <c r="B431" s="2"/>
      <c r="F431" s="2"/>
    </row>
    <row r="432" spans="2:6" x14ac:dyDescent="0.2">
      <c r="B432" s="2"/>
      <c r="F432" s="2"/>
    </row>
    <row r="433" spans="2:6" x14ac:dyDescent="0.2">
      <c r="B433" s="2"/>
      <c r="F433" s="2"/>
    </row>
    <row r="434" spans="2:6" x14ac:dyDescent="0.2">
      <c r="B434" s="2"/>
      <c r="F434" s="2"/>
    </row>
    <row r="435" spans="2:6" x14ac:dyDescent="0.2">
      <c r="B435" s="2"/>
      <c r="F435" s="2"/>
    </row>
    <row r="436" spans="2:6" x14ac:dyDescent="0.2">
      <c r="B436" s="2"/>
      <c r="F436" s="2"/>
    </row>
    <row r="437" spans="2:6" x14ac:dyDescent="0.2">
      <c r="B437" s="2"/>
      <c r="F437" s="2"/>
    </row>
    <row r="438" spans="2:6" x14ac:dyDescent="0.2">
      <c r="B438" s="2"/>
      <c r="F438" s="2"/>
    </row>
    <row r="439" spans="2:6" x14ac:dyDescent="0.2">
      <c r="B439" s="2"/>
      <c r="F439" s="2"/>
    </row>
    <row r="440" spans="2:6" x14ac:dyDescent="0.2">
      <c r="B440" s="2"/>
      <c r="F440" s="2"/>
    </row>
    <row r="441" spans="2:6" x14ac:dyDescent="0.2">
      <c r="B441" s="2"/>
      <c r="F441" s="2"/>
    </row>
    <row r="442" spans="2:6" x14ac:dyDescent="0.2">
      <c r="B442" s="2"/>
      <c r="F442" s="2"/>
    </row>
    <row r="443" spans="2:6" x14ac:dyDescent="0.2">
      <c r="B443" s="2"/>
      <c r="F443" s="2"/>
    </row>
    <row r="444" spans="2:6" x14ac:dyDescent="0.2">
      <c r="B444" s="2"/>
      <c r="F444" s="2"/>
    </row>
    <row r="445" spans="2:6" x14ac:dyDescent="0.2">
      <c r="B445" s="2"/>
      <c r="F445" s="2"/>
    </row>
    <row r="446" spans="2:6" x14ac:dyDescent="0.2">
      <c r="B446" s="2"/>
      <c r="F446" s="2"/>
    </row>
    <row r="447" spans="2:6" x14ac:dyDescent="0.2">
      <c r="B447" s="2"/>
      <c r="F447" s="2"/>
    </row>
    <row r="448" spans="2:6" x14ac:dyDescent="0.2">
      <c r="B448" s="2"/>
      <c r="F448" s="2"/>
    </row>
    <row r="449" spans="2:6" x14ac:dyDescent="0.2">
      <c r="B449" s="2"/>
      <c r="F449" s="2"/>
    </row>
    <row r="450" spans="2:6" x14ac:dyDescent="0.2">
      <c r="B450" s="2"/>
      <c r="F450" s="2"/>
    </row>
    <row r="451" spans="2:6" x14ac:dyDescent="0.2">
      <c r="B451" s="2"/>
      <c r="F451" s="2"/>
    </row>
    <row r="452" spans="2:6" x14ac:dyDescent="0.2">
      <c r="B452" s="2"/>
      <c r="F452" s="2"/>
    </row>
    <row r="453" spans="2:6" x14ac:dyDescent="0.2">
      <c r="B453" s="2"/>
      <c r="F453" s="2"/>
    </row>
    <row r="454" spans="2:6" x14ac:dyDescent="0.2">
      <c r="B454" s="2"/>
      <c r="F454" s="2"/>
    </row>
    <row r="455" spans="2:6" x14ac:dyDescent="0.2">
      <c r="B455" s="2"/>
      <c r="F455" s="2"/>
    </row>
    <row r="456" spans="2:6" x14ac:dyDescent="0.2">
      <c r="B456" s="2"/>
      <c r="F456" s="2"/>
    </row>
    <row r="457" spans="2:6" x14ac:dyDescent="0.2">
      <c r="B457" s="2"/>
      <c r="F457" s="2"/>
    </row>
    <row r="458" spans="2:6" x14ac:dyDescent="0.2">
      <c r="B458" s="2"/>
      <c r="F458" s="2"/>
    </row>
    <row r="459" spans="2:6" x14ac:dyDescent="0.2">
      <c r="B459" s="2"/>
      <c r="F459" s="2"/>
    </row>
    <row r="460" spans="2:6" x14ac:dyDescent="0.2">
      <c r="B460" s="2"/>
      <c r="F460" s="2"/>
    </row>
    <row r="461" spans="2:6" x14ac:dyDescent="0.2">
      <c r="B461" s="2"/>
      <c r="F461" s="2"/>
    </row>
    <row r="462" spans="2:6" x14ac:dyDescent="0.2">
      <c r="B462" s="2"/>
      <c r="F462" s="2"/>
    </row>
    <row r="463" spans="2:6" x14ac:dyDescent="0.2">
      <c r="B463" s="2"/>
      <c r="F463" s="2"/>
    </row>
    <row r="464" spans="2:6" x14ac:dyDescent="0.2">
      <c r="B464" s="2"/>
      <c r="F464" s="2"/>
    </row>
    <row r="465" spans="2:6" x14ac:dyDescent="0.2">
      <c r="B465" s="2"/>
      <c r="F465" s="2"/>
    </row>
    <row r="466" spans="2:6" x14ac:dyDescent="0.2">
      <c r="B466" s="2"/>
      <c r="F466" s="2"/>
    </row>
    <row r="467" spans="2:6" x14ac:dyDescent="0.2">
      <c r="B467" s="2"/>
      <c r="F467" s="2"/>
    </row>
    <row r="468" spans="2:6" x14ac:dyDescent="0.2">
      <c r="B468" s="2"/>
      <c r="F468" s="2"/>
    </row>
    <row r="469" spans="2:6" x14ac:dyDescent="0.2">
      <c r="B469" s="2"/>
      <c r="F469" s="2"/>
    </row>
    <row r="470" spans="2:6" x14ac:dyDescent="0.2">
      <c r="B470" s="2"/>
      <c r="F470" s="2"/>
    </row>
    <row r="471" spans="2:6" x14ac:dyDescent="0.2">
      <c r="B471" s="2"/>
      <c r="F471" s="2"/>
    </row>
    <row r="472" spans="2:6" x14ac:dyDescent="0.2">
      <c r="B472" s="2"/>
      <c r="F472" s="2"/>
    </row>
    <row r="473" spans="2:6" x14ac:dyDescent="0.2">
      <c r="B473" s="2"/>
      <c r="F473" s="2"/>
    </row>
    <row r="474" spans="2:6" x14ac:dyDescent="0.2">
      <c r="B474" s="2"/>
      <c r="F474" s="2"/>
    </row>
    <row r="475" spans="2:6" x14ac:dyDescent="0.2">
      <c r="B475" s="2"/>
      <c r="F475" s="2"/>
    </row>
    <row r="476" spans="2:6" x14ac:dyDescent="0.2">
      <c r="B476" s="2"/>
      <c r="F476" s="2"/>
    </row>
    <row r="477" spans="2:6" x14ac:dyDescent="0.2">
      <c r="B477" s="2"/>
      <c r="F477" s="2"/>
    </row>
    <row r="478" spans="2:6" x14ac:dyDescent="0.2">
      <c r="B478" s="2"/>
      <c r="F478" s="2"/>
    </row>
    <row r="479" spans="2:6" x14ac:dyDescent="0.2">
      <c r="B479" s="2"/>
      <c r="F479" s="2"/>
    </row>
    <row r="480" spans="2:6" x14ac:dyDescent="0.2">
      <c r="B480" s="2"/>
      <c r="F480" s="2"/>
    </row>
    <row r="481" spans="2:6" x14ac:dyDescent="0.2">
      <c r="B481" s="2"/>
      <c r="F481" s="2"/>
    </row>
    <row r="482" spans="2:6" x14ac:dyDescent="0.2">
      <c r="B482" s="2"/>
      <c r="F482" s="2"/>
    </row>
    <row r="483" spans="2:6" x14ac:dyDescent="0.2">
      <c r="B483" s="2"/>
      <c r="F483" s="2"/>
    </row>
    <row r="484" spans="2:6" x14ac:dyDescent="0.2">
      <c r="B484" s="2"/>
      <c r="F484" s="2"/>
    </row>
    <row r="485" spans="2:6" x14ac:dyDescent="0.2">
      <c r="B485" s="2"/>
      <c r="F485" s="2"/>
    </row>
    <row r="486" spans="2:6" x14ac:dyDescent="0.2">
      <c r="B486" s="2"/>
      <c r="F486" s="2"/>
    </row>
    <row r="487" spans="2:6" x14ac:dyDescent="0.2">
      <c r="B487" s="2"/>
      <c r="F487" s="2"/>
    </row>
    <row r="488" spans="2:6" x14ac:dyDescent="0.2">
      <c r="B488" s="2"/>
      <c r="F488" s="2"/>
    </row>
    <row r="489" spans="2:6" x14ac:dyDescent="0.2">
      <c r="B489" s="2"/>
      <c r="F489" s="2"/>
    </row>
    <row r="490" spans="2:6" x14ac:dyDescent="0.2">
      <c r="B490" s="2"/>
      <c r="F490" s="2"/>
    </row>
    <row r="491" spans="2:6" x14ac:dyDescent="0.2">
      <c r="B491" s="2"/>
      <c r="F491" s="2"/>
    </row>
    <row r="492" spans="2:6" x14ac:dyDescent="0.2">
      <c r="B492" s="2"/>
      <c r="F492" s="2"/>
    </row>
    <row r="493" spans="2:6" x14ac:dyDescent="0.2">
      <c r="B493" s="2"/>
      <c r="F493" s="2"/>
    </row>
    <row r="494" spans="2:6" x14ac:dyDescent="0.2">
      <c r="B494" s="2"/>
      <c r="F494" s="2"/>
    </row>
    <row r="495" spans="2:6" x14ac:dyDescent="0.2">
      <c r="B495" s="2"/>
      <c r="F495" s="2"/>
    </row>
    <row r="496" spans="2:6" x14ac:dyDescent="0.2">
      <c r="B496" s="2"/>
      <c r="F496" s="2"/>
    </row>
    <row r="497" spans="2:6" x14ac:dyDescent="0.2">
      <c r="B497" s="2"/>
      <c r="F497" s="2"/>
    </row>
    <row r="498" spans="2:6" x14ac:dyDescent="0.2">
      <c r="B498" s="2"/>
      <c r="F498" s="2"/>
    </row>
    <row r="499" spans="2:6" x14ac:dyDescent="0.2">
      <c r="B499" s="2"/>
      <c r="F499" s="2"/>
    </row>
    <row r="500" spans="2:6" x14ac:dyDescent="0.2">
      <c r="B500" s="2"/>
      <c r="F500" s="2"/>
    </row>
    <row r="501" spans="2:6" x14ac:dyDescent="0.2">
      <c r="B501" s="2"/>
      <c r="F501" s="2"/>
    </row>
    <row r="502" spans="2:6" x14ac:dyDescent="0.2">
      <c r="B502" s="2"/>
      <c r="F502" s="2"/>
    </row>
    <row r="503" spans="2:6" x14ac:dyDescent="0.2">
      <c r="B503" s="2"/>
      <c r="F503" s="2"/>
    </row>
    <row r="504" spans="2:6" x14ac:dyDescent="0.2">
      <c r="B504" s="2"/>
      <c r="F504" s="2"/>
    </row>
    <row r="505" spans="2:6" x14ac:dyDescent="0.2">
      <c r="B505" s="2"/>
      <c r="F505" s="2"/>
    </row>
    <row r="506" spans="2:6" x14ac:dyDescent="0.2">
      <c r="B506" s="2"/>
      <c r="F506" s="2"/>
    </row>
    <row r="507" spans="2:6" x14ac:dyDescent="0.2">
      <c r="B507" s="2"/>
      <c r="F507" s="2"/>
    </row>
    <row r="508" spans="2:6" x14ac:dyDescent="0.2">
      <c r="B508" s="2"/>
      <c r="F508" s="2"/>
    </row>
    <row r="509" spans="2:6" x14ac:dyDescent="0.2">
      <c r="B509" s="2"/>
      <c r="F509" s="2"/>
    </row>
    <row r="510" spans="2:6" x14ac:dyDescent="0.2">
      <c r="B510" s="2"/>
      <c r="F510" s="2"/>
    </row>
    <row r="511" spans="2:6" x14ac:dyDescent="0.2">
      <c r="B511" s="2"/>
      <c r="F511" s="2"/>
    </row>
    <row r="512" spans="2:6" x14ac:dyDescent="0.2">
      <c r="B512" s="2"/>
      <c r="F512" s="2"/>
    </row>
    <row r="513" spans="2:6" x14ac:dyDescent="0.2">
      <c r="B513" s="2"/>
      <c r="F513" s="2"/>
    </row>
    <row r="514" spans="2:6" x14ac:dyDescent="0.2">
      <c r="B514" s="2"/>
      <c r="F514" s="2"/>
    </row>
    <row r="515" spans="2:6" x14ac:dyDescent="0.2">
      <c r="B515" s="2"/>
      <c r="F515" s="2"/>
    </row>
    <row r="516" spans="2:6" x14ac:dyDescent="0.2">
      <c r="B516" s="2"/>
      <c r="F516" s="2"/>
    </row>
    <row r="517" spans="2:6" x14ac:dyDescent="0.2">
      <c r="B517" s="2"/>
      <c r="F517" s="2"/>
    </row>
    <row r="518" spans="2:6" x14ac:dyDescent="0.2">
      <c r="B518" s="2"/>
      <c r="F518" s="2"/>
    </row>
    <row r="519" spans="2:6" x14ac:dyDescent="0.2">
      <c r="B519" s="2"/>
      <c r="F519" s="2"/>
    </row>
    <row r="520" spans="2:6" x14ac:dyDescent="0.2">
      <c r="B520" s="2"/>
      <c r="F520" s="2"/>
    </row>
    <row r="521" spans="2:6" x14ac:dyDescent="0.2">
      <c r="B521" s="2"/>
      <c r="F521" s="2"/>
    </row>
    <row r="522" spans="2:6" x14ac:dyDescent="0.2">
      <c r="B522" s="2"/>
      <c r="F522" s="2"/>
    </row>
    <row r="523" spans="2:6" x14ac:dyDescent="0.2">
      <c r="B523" s="2"/>
      <c r="F523" s="2"/>
    </row>
    <row r="524" spans="2:6" x14ac:dyDescent="0.2">
      <c r="B524" s="2"/>
      <c r="F524" s="2"/>
    </row>
    <row r="525" spans="2:6" x14ac:dyDescent="0.2">
      <c r="B525" s="2"/>
      <c r="F525" s="2"/>
    </row>
    <row r="526" spans="2:6" x14ac:dyDescent="0.2">
      <c r="B526" s="2"/>
      <c r="F526" s="2"/>
    </row>
    <row r="527" spans="2:6" x14ac:dyDescent="0.2">
      <c r="B527" s="2"/>
      <c r="F527" s="2"/>
    </row>
    <row r="528" spans="2:6" x14ac:dyDescent="0.2">
      <c r="B528" s="2"/>
      <c r="F528" s="2"/>
    </row>
    <row r="529" spans="2:6" x14ac:dyDescent="0.2">
      <c r="B529" s="2"/>
      <c r="F529" s="2"/>
    </row>
    <row r="530" spans="2:6" x14ac:dyDescent="0.2">
      <c r="B530" s="2"/>
      <c r="F530" s="2"/>
    </row>
    <row r="531" spans="2:6" x14ac:dyDescent="0.2">
      <c r="B531" s="2"/>
      <c r="F531" s="2"/>
    </row>
    <row r="532" spans="2:6" x14ac:dyDescent="0.2">
      <c r="B532" s="2"/>
      <c r="F532" s="2"/>
    </row>
    <row r="533" spans="2:6" x14ac:dyDescent="0.2">
      <c r="B533" s="2"/>
      <c r="F533" s="2"/>
    </row>
    <row r="534" spans="2:6" x14ac:dyDescent="0.2">
      <c r="B534" s="2"/>
      <c r="F534" s="2"/>
    </row>
    <row r="535" spans="2:6" x14ac:dyDescent="0.2">
      <c r="B535" s="2"/>
      <c r="F535" s="2"/>
    </row>
    <row r="536" spans="2:6" x14ac:dyDescent="0.2">
      <c r="B536" s="2"/>
      <c r="F536" s="2"/>
    </row>
    <row r="537" spans="2:6" x14ac:dyDescent="0.2">
      <c r="B537" s="2"/>
      <c r="F537" s="2"/>
    </row>
    <row r="538" spans="2:6" x14ac:dyDescent="0.2">
      <c r="B538" s="2"/>
      <c r="F538" s="2"/>
    </row>
    <row r="539" spans="2:6" x14ac:dyDescent="0.2">
      <c r="B539" s="2"/>
      <c r="F539" s="2"/>
    </row>
    <row r="540" spans="2:6" x14ac:dyDescent="0.2">
      <c r="B540" s="2"/>
      <c r="F540" s="2"/>
    </row>
    <row r="541" spans="2:6" x14ac:dyDescent="0.2">
      <c r="B541" s="2"/>
      <c r="F541" s="2"/>
    </row>
    <row r="542" spans="2:6" x14ac:dyDescent="0.2">
      <c r="B542" s="2"/>
      <c r="F542" s="2"/>
    </row>
    <row r="543" spans="2:6" x14ac:dyDescent="0.2">
      <c r="B543" s="2"/>
      <c r="F543" s="2"/>
    </row>
    <row r="544" spans="2:6" x14ac:dyDescent="0.2">
      <c r="B544" s="2"/>
      <c r="F544" s="2"/>
    </row>
    <row r="545" spans="2:6" x14ac:dyDescent="0.2">
      <c r="B545" s="2"/>
      <c r="F545" s="2"/>
    </row>
    <row r="546" spans="2:6" x14ac:dyDescent="0.2">
      <c r="B546" s="2"/>
      <c r="F546" s="2"/>
    </row>
    <row r="547" spans="2:6" x14ac:dyDescent="0.2">
      <c r="B547" s="2"/>
      <c r="F547" s="2"/>
    </row>
    <row r="548" spans="2:6" x14ac:dyDescent="0.2">
      <c r="B548" s="2"/>
      <c r="F548" s="2"/>
    </row>
    <row r="549" spans="2:6" x14ac:dyDescent="0.2">
      <c r="B549" s="2"/>
      <c r="F549" s="2"/>
    </row>
    <row r="550" spans="2:6" x14ac:dyDescent="0.2">
      <c r="B550" s="2"/>
      <c r="F550" s="2"/>
    </row>
    <row r="551" spans="2:6" x14ac:dyDescent="0.2">
      <c r="B551" s="2"/>
      <c r="F551" s="2"/>
    </row>
    <row r="552" spans="2:6" x14ac:dyDescent="0.2">
      <c r="B552" s="2"/>
      <c r="F552" s="2"/>
    </row>
    <row r="553" spans="2:6" x14ac:dyDescent="0.2">
      <c r="B553" s="2"/>
      <c r="F553" s="2"/>
    </row>
    <row r="554" spans="2:6" x14ac:dyDescent="0.2">
      <c r="B554" s="2"/>
      <c r="F554" s="2"/>
    </row>
    <row r="555" spans="2:6" x14ac:dyDescent="0.2">
      <c r="B555" s="2"/>
      <c r="F555" s="2"/>
    </row>
    <row r="556" spans="2:6" x14ac:dyDescent="0.2">
      <c r="B556" s="2"/>
      <c r="F556" s="2"/>
    </row>
    <row r="557" spans="2:6" x14ac:dyDescent="0.2">
      <c r="B557" s="2"/>
      <c r="F557" s="2"/>
    </row>
    <row r="558" spans="2:6" x14ac:dyDescent="0.2">
      <c r="B558" s="2"/>
      <c r="F558" s="2"/>
    </row>
    <row r="559" spans="2:6" x14ac:dyDescent="0.2">
      <c r="B559" s="2"/>
      <c r="F559" s="2"/>
    </row>
    <row r="560" spans="2:6" x14ac:dyDescent="0.2">
      <c r="B560" s="2"/>
      <c r="F560" s="2"/>
    </row>
    <row r="561" spans="2:6" x14ac:dyDescent="0.2">
      <c r="B561" s="2"/>
      <c r="F561" s="2"/>
    </row>
    <row r="562" spans="2:6" x14ac:dyDescent="0.2">
      <c r="B562" s="2"/>
      <c r="F562" s="2"/>
    </row>
    <row r="563" spans="2:6" x14ac:dyDescent="0.2">
      <c r="B563" s="2"/>
      <c r="F563" s="2"/>
    </row>
    <row r="564" spans="2:6" x14ac:dyDescent="0.2">
      <c r="B564" s="2"/>
      <c r="F564" s="2"/>
    </row>
    <row r="565" spans="2:6" x14ac:dyDescent="0.2">
      <c r="B565" s="2"/>
      <c r="F565" s="2"/>
    </row>
    <row r="566" spans="2:6" x14ac:dyDescent="0.2">
      <c r="B566" s="2"/>
      <c r="F566" s="2"/>
    </row>
    <row r="567" spans="2:6" x14ac:dyDescent="0.2">
      <c r="B567" s="2"/>
      <c r="F567" s="2"/>
    </row>
    <row r="568" spans="2:6" x14ac:dyDescent="0.2">
      <c r="B568" s="2"/>
      <c r="F568" s="2"/>
    </row>
    <row r="569" spans="2:6" x14ac:dyDescent="0.2">
      <c r="B569" s="2"/>
      <c r="F569" s="2"/>
    </row>
    <row r="570" spans="2:6" x14ac:dyDescent="0.2">
      <c r="B570" s="2"/>
      <c r="F570" s="2"/>
    </row>
    <row r="571" spans="2:6" x14ac:dyDescent="0.2">
      <c r="B571" s="2"/>
      <c r="F571" s="2"/>
    </row>
    <row r="572" spans="2:6" x14ac:dyDescent="0.2">
      <c r="B572" s="2"/>
      <c r="F572" s="2"/>
    </row>
    <row r="573" spans="2:6" x14ac:dyDescent="0.2">
      <c r="B573" s="2"/>
      <c r="F573" s="2"/>
    </row>
    <row r="574" spans="2:6" x14ac:dyDescent="0.2">
      <c r="B574" s="2"/>
      <c r="F574" s="2"/>
    </row>
    <row r="575" spans="2:6" x14ac:dyDescent="0.2">
      <c r="B575" s="2"/>
      <c r="F575" s="2"/>
    </row>
    <row r="576" spans="2:6" x14ac:dyDescent="0.2">
      <c r="B576" s="2"/>
      <c r="F576" s="2"/>
    </row>
    <row r="577" spans="2:6" x14ac:dyDescent="0.2">
      <c r="B577" s="2"/>
      <c r="F577" s="2"/>
    </row>
    <row r="578" spans="2:6" x14ac:dyDescent="0.2">
      <c r="B578" s="2"/>
      <c r="F578" s="2"/>
    </row>
    <row r="579" spans="2:6" x14ac:dyDescent="0.2">
      <c r="B579" s="2"/>
      <c r="F579" s="2"/>
    </row>
    <row r="580" spans="2:6" x14ac:dyDescent="0.2">
      <c r="B580" s="2"/>
      <c r="F580" s="2"/>
    </row>
    <row r="581" spans="2:6" x14ac:dyDescent="0.2">
      <c r="B581" s="2"/>
      <c r="F581" s="2"/>
    </row>
    <row r="582" spans="2:6" x14ac:dyDescent="0.2">
      <c r="B582" s="2"/>
      <c r="F582" s="2"/>
    </row>
    <row r="583" spans="2:6" x14ac:dyDescent="0.2">
      <c r="B583" s="2"/>
      <c r="F583" s="2"/>
    </row>
    <row r="584" spans="2:6" x14ac:dyDescent="0.2">
      <c r="B584" s="2"/>
      <c r="F584" s="2"/>
    </row>
    <row r="585" spans="2:6" x14ac:dyDescent="0.2">
      <c r="B585" s="2"/>
      <c r="F585" s="2"/>
    </row>
    <row r="586" spans="2:6" x14ac:dyDescent="0.2">
      <c r="B586" s="2"/>
      <c r="F586" s="2"/>
    </row>
    <row r="587" spans="2:6" x14ac:dyDescent="0.2">
      <c r="B587" s="2"/>
      <c r="F587" s="2"/>
    </row>
    <row r="588" spans="2:6" x14ac:dyDescent="0.2">
      <c r="B588" s="2"/>
      <c r="F588" s="2"/>
    </row>
    <row r="589" spans="2:6" x14ac:dyDescent="0.2">
      <c r="B589" s="2"/>
      <c r="F589" s="2"/>
    </row>
    <row r="590" spans="2:6" x14ac:dyDescent="0.2">
      <c r="B590" s="2"/>
      <c r="F590" s="2"/>
    </row>
    <row r="591" spans="2:6" x14ac:dyDescent="0.2">
      <c r="B591" s="2"/>
      <c r="F591" s="2"/>
    </row>
    <row r="592" spans="2:6" x14ac:dyDescent="0.2">
      <c r="B592" s="2"/>
      <c r="F592" s="2"/>
    </row>
    <row r="593" spans="2:6" x14ac:dyDescent="0.2">
      <c r="B593" s="2"/>
      <c r="F593" s="2"/>
    </row>
    <row r="594" spans="2:6" x14ac:dyDescent="0.2">
      <c r="B594" s="2"/>
      <c r="F594" s="2"/>
    </row>
    <row r="595" spans="2:6" x14ac:dyDescent="0.2">
      <c r="B595" s="2"/>
      <c r="F595" s="2"/>
    </row>
    <row r="596" spans="2:6" x14ac:dyDescent="0.2">
      <c r="B596" s="2"/>
      <c r="F596" s="2"/>
    </row>
    <row r="597" spans="2:6" x14ac:dyDescent="0.2">
      <c r="B597" s="2"/>
      <c r="F597" s="2"/>
    </row>
    <row r="598" spans="2:6" x14ac:dyDescent="0.2">
      <c r="B598" s="2"/>
      <c r="F598" s="2"/>
    </row>
    <row r="599" spans="2:6" x14ac:dyDescent="0.2">
      <c r="B599" s="2"/>
      <c r="F599" s="2"/>
    </row>
    <row r="600" spans="2:6" x14ac:dyDescent="0.2">
      <c r="B600" s="2"/>
      <c r="F600" s="2"/>
    </row>
    <row r="601" spans="2:6" x14ac:dyDescent="0.2">
      <c r="B601" s="2"/>
      <c r="F601" s="2"/>
    </row>
    <row r="602" spans="2:6" x14ac:dyDescent="0.2">
      <c r="B602" s="2"/>
      <c r="F602" s="2"/>
    </row>
    <row r="603" spans="2:6" x14ac:dyDescent="0.2">
      <c r="B603" s="2"/>
      <c r="F603" s="2"/>
    </row>
    <row r="604" spans="2:6" x14ac:dyDescent="0.2">
      <c r="B604" s="2"/>
      <c r="F604" s="2"/>
    </row>
    <row r="605" spans="2:6" x14ac:dyDescent="0.2">
      <c r="B605" s="2"/>
      <c r="F605" s="2"/>
    </row>
    <row r="606" spans="2:6" x14ac:dyDescent="0.2">
      <c r="B606" s="2"/>
      <c r="F606" s="2"/>
    </row>
    <row r="607" spans="2:6" x14ac:dyDescent="0.2">
      <c r="B607" s="2"/>
      <c r="F607" s="2"/>
    </row>
    <row r="608" spans="2:6" x14ac:dyDescent="0.2">
      <c r="B608" s="2"/>
      <c r="F608" s="2"/>
    </row>
    <row r="609" spans="2:6" x14ac:dyDescent="0.2">
      <c r="B609" s="2"/>
      <c r="F609" s="2"/>
    </row>
    <row r="610" spans="2:6" x14ac:dyDescent="0.2">
      <c r="B610" s="2"/>
      <c r="F610" s="2"/>
    </row>
    <row r="611" spans="2:6" x14ac:dyDescent="0.2">
      <c r="B611" s="2"/>
      <c r="F611" s="2"/>
    </row>
    <row r="612" spans="2:6" x14ac:dyDescent="0.2">
      <c r="B612" s="2"/>
      <c r="F612" s="2"/>
    </row>
    <row r="613" spans="2:6" x14ac:dyDescent="0.2">
      <c r="B613" s="2"/>
      <c r="F613" s="2"/>
    </row>
    <row r="614" spans="2:6" x14ac:dyDescent="0.2">
      <c r="B614" s="2"/>
      <c r="F614" s="2"/>
    </row>
    <row r="615" spans="2:6" x14ac:dyDescent="0.2">
      <c r="B615" s="2"/>
      <c r="F615" s="2"/>
    </row>
    <row r="616" spans="2:6" x14ac:dyDescent="0.2">
      <c r="B616" s="2"/>
      <c r="F616" s="2"/>
    </row>
    <row r="617" spans="2:6" x14ac:dyDescent="0.2">
      <c r="B617" s="2"/>
      <c r="F617" s="2"/>
    </row>
    <row r="618" spans="2:6" x14ac:dyDescent="0.2">
      <c r="B618" s="2"/>
      <c r="F618" s="2"/>
    </row>
    <row r="619" spans="2:6" x14ac:dyDescent="0.2">
      <c r="B619" s="2"/>
      <c r="F619" s="2"/>
    </row>
    <row r="620" spans="2:6" x14ac:dyDescent="0.2">
      <c r="B620" s="2"/>
      <c r="F620" s="2"/>
    </row>
    <row r="621" spans="2:6" x14ac:dyDescent="0.2">
      <c r="B621" s="2"/>
      <c r="F621" s="2"/>
    </row>
    <row r="622" spans="2:6" x14ac:dyDescent="0.2">
      <c r="B622" s="2"/>
      <c r="F622" s="2"/>
    </row>
    <row r="623" spans="2:6" x14ac:dyDescent="0.2">
      <c r="B623" s="2"/>
      <c r="F623" s="2"/>
    </row>
    <row r="624" spans="2:6" x14ac:dyDescent="0.2">
      <c r="B624" s="2"/>
      <c r="F624" s="2"/>
    </row>
    <row r="625" spans="2:6" x14ac:dyDescent="0.2">
      <c r="B625" s="2"/>
      <c r="F625" s="2"/>
    </row>
    <row r="626" spans="2:6" x14ac:dyDescent="0.2">
      <c r="B626" s="2"/>
      <c r="F626" s="2"/>
    </row>
    <row r="627" spans="2:6" x14ac:dyDescent="0.2">
      <c r="B627" s="2"/>
      <c r="F627" s="2"/>
    </row>
    <row r="628" spans="2:6" x14ac:dyDescent="0.2">
      <c r="B628" s="2"/>
      <c r="F628" s="2"/>
    </row>
    <row r="629" spans="2:6" x14ac:dyDescent="0.2">
      <c r="B629" s="2"/>
      <c r="F629" s="2"/>
    </row>
    <row r="630" spans="2:6" x14ac:dyDescent="0.2">
      <c r="B630" s="2"/>
      <c r="F630" s="2"/>
    </row>
    <row r="631" spans="2:6" x14ac:dyDescent="0.2">
      <c r="B631" s="2"/>
      <c r="F631" s="2"/>
    </row>
    <row r="632" spans="2:6" x14ac:dyDescent="0.2">
      <c r="B632" s="2"/>
      <c r="F632" s="2"/>
    </row>
    <row r="633" spans="2:6" x14ac:dyDescent="0.2">
      <c r="B633" s="2"/>
      <c r="F633" s="2"/>
    </row>
    <row r="634" spans="2:6" x14ac:dyDescent="0.2">
      <c r="B634" s="2"/>
      <c r="F634" s="2"/>
    </row>
    <row r="635" spans="2:6" x14ac:dyDescent="0.2">
      <c r="B635" s="2"/>
      <c r="F635" s="2"/>
    </row>
    <row r="636" spans="2:6" x14ac:dyDescent="0.2">
      <c r="B636" s="2"/>
      <c r="F636" s="2"/>
    </row>
    <row r="637" spans="2:6" x14ac:dyDescent="0.2">
      <c r="B637" s="2"/>
      <c r="F637" s="2"/>
    </row>
    <row r="638" spans="2:6" x14ac:dyDescent="0.2">
      <c r="B638" s="2"/>
      <c r="F638" s="2"/>
    </row>
    <row r="639" spans="2:6" x14ac:dyDescent="0.2">
      <c r="B639" s="2"/>
      <c r="F639" s="2"/>
    </row>
    <row r="640" spans="2:6" x14ac:dyDescent="0.2">
      <c r="B640" s="2"/>
      <c r="F640" s="2"/>
    </row>
    <row r="641" spans="2:6" x14ac:dyDescent="0.2">
      <c r="B641" s="2"/>
      <c r="F641" s="2"/>
    </row>
    <row r="642" spans="2:6" x14ac:dyDescent="0.2">
      <c r="B642" s="2"/>
      <c r="F642" s="2"/>
    </row>
    <row r="643" spans="2:6" x14ac:dyDescent="0.2">
      <c r="B643" s="2"/>
      <c r="F643" s="2"/>
    </row>
    <row r="644" spans="2:6" x14ac:dyDescent="0.2">
      <c r="B644" s="2"/>
      <c r="F644" s="2"/>
    </row>
    <row r="645" spans="2:6" x14ac:dyDescent="0.2">
      <c r="B645" s="2"/>
      <c r="F645" s="2"/>
    </row>
    <row r="646" spans="2:6" x14ac:dyDescent="0.2">
      <c r="B646" s="2"/>
      <c r="F646" s="2"/>
    </row>
    <row r="647" spans="2:6" x14ac:dyDescent="0.2">
      <c r="B647" s="2"/>
      <c r="F647" s="2"/>
    </row>
    <row r="648" spans="2:6" x14ac:dyDescent="0.2">
      <c r="B648" s="2"/>
      <c r="F648" s="2"/>
    </row>
    <row r="649" spans="2:6" x14ac:dyDescent="0.2">
      <c r="B649" s="2"/>
      <c r="F649" s="2"/>
    </row>
    <row r="650" spans="2:6" x14ac:dyDescent="0.2">
      <c r="B650" s="2"/>
      <c r="F650" s="2"/>
    </row>
    <row r="651" spans="2:6" x14ac:dyDescent="0.2">
      <c r="B651" s="2"/>
      <c r="F651" s="2"/>
    </row>
    <row r="652" spans="2:6" x14ac:dyDescent="0.2">
      <c r="B652" s="2"/>
      <c r="F652" s="2"/>
    </row>
    <row r="653" spans="2:6" x14ac:dyDescent="0.2">
      <c r="B653" s="2"/>
      <c r="F653" s="2"/>
    </row>
    <row r="654" spans="2:6" x14ac:dyDescent="0.2">
      <c r="B654" s="2"/>
      <c r="F654" s="2"/>
    </row>
    <row r="655" spans="2:6" x14ac:dyDescent="0.2">
      <c r="B655" s="2"/>
      <c r="F655" s="2"/>
    </row>
    <row r="656" spans="2:6" x14ac:dyDescent="0.2">
      <c r="B656" s="2"/>
      <c r="F656" s="2"/>
    </row>
    <row r="657" spans="2:6" x14ac:dyDescent="0.2">
      <c r="B657" s="2"/>
      <c r="F657" s="2"/>
    </row>
    <row r="658" spans="2:6" x14ac:dyDescent="0.2">
      <c r="B658" s="2"/>
      <c r="F658" s="2"/>
    </row>
    <row r="659" spans="2:6" x14ac:dyDescent="0.2">
      <c r="B659" s="2"/>
      <c r="F659" s="2"/>
    </row>
    <row r="660" spans="2:6" x14ac:dyDescent="0.2">
      <c r="B660" s="2"/>
      <c r="F660" s="2"/>
    </row>
    <row r="661" spans="2:6" x14ac:dyDescent="0.2">
      <c r="B661" s="2"/>
      <c r="F661" s="2"/>
    </row>
    <row r="662" spans="2:6" x14ac:dyDescent="0.2">
      <c r="B662" s="2"/>
      <c r="F662" s="2"/>
    </row>
    <row r="663" spans="2:6" x14ac:dyDescent="0.2">
      <c r="B663" s="2"/>
      <c r="F663" s="2"/>
    </row>
    <row r="664" spans="2:6" x14ac:dyDescent="0.2">
      <c r="B664" s="2"/>
      <c r="F664" s="2"/>
    </row>
    <row r="665" spans="2:6" x14ac:dyDescent="0.2">
      <c r="B665" s="2"/>
      <c r="F665" s="2"/>
    </row>
    <row r="666" spans="2:6" x14ac:dyDescent="0.2">
      <c r="B666" s="2"/>
      <c r="F666" s="2"/>
    </row>
    <row r="667" spans="2:6" x14ac:dyDescent="0.2">
      <c r="B667" s="2"/>
      <c r="F667" s="2"/>
    </row>
    <row r="668" spans="2:6" x14ac:dyDescent="0.2">
      <c r="B668" s="2"/>
      <c r="F668" s="2"/>
    </row>
    <row r="669" spans="2:6" x14ac:dyDescent="0.2">
      <c r="B669" s="2"/>
      <c r="F669" s="2"/>
    </row>
    <row r="670" spans="2:6" x14ac:dyDescent="0.2">
      <c r="B670" s="2"/>
      <c r="F670" s="2"/>
    </row>
    <row r="671" spans="2:6" x14ac:dyDescent="0.2">
      <c r="B671" s="2"/>
      <c r="F671" s="2"/>
    </row>
    <row r="672" spans="2:6" x14ac:dyDescent="0.2">
      <c r="B672" s="2"/>
      <c r="F672" s="2"/>
    </row>
    <row r="673" spans="2:6" x14ac:dyDescent="0.2">
      <c r="B673" s="2"/>
      <c r="F673" s="2"/>
    </row>
    <row r="674" spans="2:6" x14ac:dyDescent="0.2">
      <c r="B674" s="2"/>
      <c r="F674" s="2"/>
    </row>
    <row r="675" spans="2:6" x14ac:dyDescent="0.2">
      <c r="B675" s="2"/>
      <c r="F675" s="2"/>
    </row>
    <row r="676" spans="2:6" x14ac:dyDescent="0.2">
      <c r="B676" s="2"/>
      <c r="F676" s="2"/>
    </row>
    <row r="677" spans="2:6" x14ac:dyDescent="0.2">
      <c r="B677" s="2"/>
      <c r="F677" s="2"/>
    </row>
    <row r="678" spans="2:6" x14ac:dyDescent="0.2">
      <c r="B678" s="2"/>
      <c r="F678" s="2"/>
    </row>
    <row r="679" spans="2:6" x14ac:dyDescent="0.2">
      <c r="B679" s="2"/>
      <c r="F679" s="2"/>
    </row>
    <row r="680" spans="2:6" x14ac:dyDescent="0.2">
      <c r="B680" s="2"/>
      <c r="F680" s="2"/>
    </row>
    <row r="681" spans="2:6" x14ac:dyDescent="0.2">
      <c r="B681" s="2"/>
      <c r="F681" s="2"/>
    </row>
    <row r="682" spans="2:6" x14ac:dyDescent="0.2">
      <c r="B682" s="2"/>
      <c r="F682" s="2"/>
    </row>
    <row r="683" spans="2:6" x14ac:dyDescent="0.2">
      <c r="B683" s="2"/>
      <c r="F683" s="2"/>
    </row>
    <row r="684" spans="2:6" x14ac:dyDescent="0.2">
      <c r="B684" s="2"/>
      <c r="F684" s="2"/>
    </row>
    <row r="685" spans="2:6" x14ac:dyDescent="0.2">
      <c r="B685" s="2"/>
      <c r="F685" s="2"/>
    </row>
    <row r="686" spans="2:6" x14ac:dyDescent="0.2">
      <c r="B686" s="2"/>
      <c r="F686" s="2"/>
    </row>
    <row r="687" spans="2:6" x14ac:dyDescent="0.2">
      <c r="B687" s="2"/>
      <c r="F687" s="2"/>
    </row>
    <row r="688" spans="2:6" x14ac:dyDescent="0.2">
      <c r="B688" s="2"/>
      <c r="F688" s="2"/>
    </row>
    <row r="689" spans="2:6" x14ac:dyDescent="0.2">
      <c r="B689" s="2"/>
      <c r="F689" s="2"/>
    </row>
    <row r="690" spans="2:6" x14ac:dyDescent="0.2">
      <c r="B690" s="2"/>
      <c r="F690" s="2"/>
    </row>
    <row r="691" spans="2:6" x14ac:dyDescent="0.2">
      <c r="B691" s="2"/>
      <c r="F691" s="2"/>
    </row>
    <row r="692" spans="2:6" x14ac:dyDescent="0.2">
      <c r="B692" s="2"/>
      <c r="F692" s="2"/>
    </row>
    <row r="693" spans="2:6" x14ac:dyDescent="0.2">
      <c r="B693" s="2"/>
      <c r="F693" s="2"/>
    </row>
    <row r="694" spans="2:6" x14ac:dyDescent="0.2">
      <c r="B694" s="2"/>
      <c r="F694" s="2"/>
    </row>
    <row r="695" spans="2:6" x14ac:dyDescent="0.2">
      <c r="B695" s="2"/>
      <c r="F695" s="2"/>
    </row>
    <row r="696" spans="2:6" x14ac:dyDescent="0.2">
      <c r="B696" s="2"/>
      <c r="F696" s="2"/>
    </row>
    <row r="697" spans="2:6" x14ac:dyDescent="0.2">
      <c r="B697" s="2"/>
      <c r="F697" s="2"/>
    </row>
    <row r="698" spans="2:6" x14ac:dyDescent="0.2">
      <c r="B698" s="2"/>
      <c r="F698" s="2"/>
    </row>
    <row r="699" spans="2:6" x14ac:dyDescent="0.2">
      <c r="B699" s="2"/>
      <c r="F699" s="2"/>
    </row>
    <row r="700" spans="2:6" x14ac:dyDescent="0.2">
      <c r="B700" s="2"/>
      <c r="F700" s="2"/>
    </row>
    <row r="701" spans="2:6" x14ac:dyDescent="0.2">
      <c r="B701" s="2"/>
      <c r="F701" s="2"/>
    </row>
    <row r="702" spans="2:6" x14ac:dyDescent="0.2">
      <c r="B702" s="2"/>
      <c r="F702" s="2"/>
    </row>
    <row r="703" spans="2:6" x14ac:dyDescent="0.2">
      <c r="B703" s="2"/>
      <c r="F703" s="2"/>
    </row>
    <row r="704" spans="2:6" x14ac:dyDescent="0.2">
      <c r="B704" s="2"/>
      <c r="F704" s="2"/>
    </row>
    <row r="705" spans="2:6" x14ac:dyDescent="0.2">
      <c r="B705" s="2"/>
      <c r="F705" s="2"/>
    </row>
    <row r="706" spans="2:6" x14ac:dyDescent="0.2">
      <c r="B706" s="2"/>
      <c r="F706" s="2"/>
    </row>
    <row r="707" spans="2:6" x14ac:dyDescent="0.2">
      <c r="B707" s="2"/>
      <c r="F707" s="2"/>
    </row>
    <row r="708" spans="2:6" x14ac:dyDescent="0.2">
      <c r="B708" s="2"/>
      <c r="F708" s="2"/>
    </row>
    <row r="709" spans="2:6" x14ac:dyDescent="0.2">
      <c r="B709" s="2"/>
      <c r="F709" s="2"/>
    </row>
    <row r="710" spans="2:6" x14ac:dyDescent="0.2">
      <c r="B710" s="2"/>
      <c r="F710" s="2"/>
    </row>
    <row r="711" spans="2:6" x14ac:dyDescent="0.2">
      <c r="B711" s="2"/>
      <c r="F711" s="2"/>
    </row>
    <row r="712" spans="2:6" x14ac:dyDescent="0.2">
      <c r="B712" s="2"/>
      <c r="F712" s="2"/>
    </row>
    <row r="713" spans="2:6" x14ac:dyDescent="0.2">
      <c r="B713" s="2"/>
      <c r="F713" s="2"/>
    </row>
    <row r="714" spans="2:6" x14ac:dyDescent="0.2">
      <c r="B714" s="2"/>
      <c r="F714" s="2"/>
    </row>
    <row r="715" spans="2:6" x14ac:dyDescent="0.2">
      <c r="B715" s="2"/>
      <c r="F715" s="2"/>
    </row>
    <row r="716" spans="2:6" x14ac:dyDescent="0.2">
      <c r="B716" s="2"/>
      <c r="F716" s="2"/>
    </row>
    <row r="717" spans="2:6" x14ac:dyDescent="0.2">
      <c r="B717" s="2"/>
      <c r="F717" s="2"/>
    </row>
    <row r="718" spans="2:6" x14ac:dyDescent="0.2">
      <c r="B718" s="2"/>
      <c r="F718" s="2"/>
    </row>
    <row r="719" spans="2:6" x14ac:dyDescent="0.2">
      <c r="B719" s="2"/>
      <c r="F719" s="2"/>
    </row>
    <row r="720" spans="2:6" x14ac:dyDescent="0.2">
      <c r="B720" s="2"/>
      <c r="F720" s="2"/>
    </row>
    <row r="721" spans="2:6" x14ac:dyDescent="0.2">
      <c r="B721" s="2"/>
      <c r="F721" s="2"/>
    </row>
    <row r="722" spans="2:6" x14ac:dyDescent="0.2">
      <c r="B722" s="2"/>
      <c r="F722" s="2"/>
    </row>
    <row r="723" spans="2:6" x14ac:dyDescent="0.2">
      <c r="B723" s="2"/>
      <c r="F723" s="2"/>
    </row>
    <row r="724" spans="2:6" x14ac:dyDescent="0.2">
      <c r="B724" s="2"/>
      <c r="F724" s="2"/>
    </row>
    <row r="725" spans="2:6" x14ac:dyDescent="0.2">
      <c r="B725" s="2"/>
      <c r="F725" s="2"/>
    </row>
    <row r="726" spans="2:6" x14ac:dyDescent="0.2">
      <c r="B726" s="2"/>
      <c r="F726" s="2"/>
    </row>
    <row r="727" spans="2:6" x14ac:dyDescent="0.2">
      <c r="B727" s="2"/>
      <c r="F727" s="2"/>
    </row>
    <row r="728" spans="2:6" x14ac:dyDescent="0.2">
      <c r="B728" s="2"/>
      <c r="F728" s="2"/>
    </row>
    <row r="729" spans="2:6" x14ac:dyDescent="0.2">
      <c r="B729" s="2"/>
      <c r="F729" s="2"/>
    </row>
    <row r="730" spans="2:6" x14ac:dyDescent="0.2">
      <c r="B730" s="2"/>
      <c r="F730" s="2"/>
    </row>
    <row r="731" spans="2:6" x14ac:dyDescent="0.2">
      <c r="B731" s="2"/>
      <c r="F731" s="2"/>
    </row>
    <row r="732" spans="2:6" x14ac:dyDescent="0.2">
      <c r="B732" s="2"/>
      <c r="F732" s="2"/>
    </row>
    <row r="733" spans="2:6" x14ac:dyDescent="0.2">
      <c r="B733" s="2"/>
      <c r="F733" s="2"/>
    </row>
    <row r="734" spans="2:6" x14ac:dyDescent="0.2">
      <c r="B734" s="2"/>
      <c r="F734" s="2"/>
    </row>
    <row r="735" spans="2:6" x14ac:dyDescent="0.2">
      <c r="B735" s="2"/>
      <c r="F735" s="2"/>
    </row>
    <row r="736" spans="2:6" x14ac:dyDescent="0.2">
      <c r="B736" s="2"/>
      <c r="F736" s="2"/>
    </row>
    <row r="737" spans="2:6" x14ac:dyDescent="0.2">
      <c r="B737" s="2"/>
      <c r="F737" s="2"/>
    </row>
    <row r="738" spans="2:6" x14ac:dyDescent="0.2">
      <c r="B738" s="2"/>
      <c r="F738" s="2"/>
    </row>
    <row r="739" spans="2:6" x14ac:dyDescent="0.2">
      <c r="B739" s="2"/>
      <c r="F739" s="2"/>
    </row>
    <row r="740" spans="2:6" x14ac:dyDescent="0.2">
      <c r="B740" s="2"/>
      <c r="F740" s="2"/>
    </row>
    <row r="741" spans="2:6" x14ac:dyDescent="0.2">
      <c r="B741" s="2"/>
      <c r="F741" s="2"/>
    </row>
    <row r="742" spans="2:6" x14ac:dyDescent="0.2">
      <c r="B742" s="2"/>
      <c r="F742" s="2"/>
    </row>
    <row r="743" spans="2:6" x14ac:dyDescent="0.2">
      <c r="B743" s="2"/>
      <c r="F743" s="2"/>
    </row>
    <row r="744" spans="2:6" x14ac:dyDescent="0.2">
      <c r="B744" s="2"/>
      <c r="F744" s="2"/>
    </row>
    <row r="745" spans="2:6" x14ac:dyDescent="0.2">
      <c r="B745" s="2"/>
      <c r="F745" s="2"/>
    </row>
    <row r="746" spans="2:6" x14ac:dyDescent="0.2">
      <c r="B746" s="2"/>
      <c r="F746" s="2"/>
    </row>
    <row r="747" spans="2:6" x14ac:dyDescent="0.2">
      <c r="B747" s="2"/>
      <c r="F747" s="2"/>
    </row>
    <row r="748" spans="2:6" x14ac:dyDescent="0.2">
      <c r="B748" s="2"/>
      <c r="F748" s="2"/>
    </row>
    <row r="749" spans="2:6" x14ac:dyDescent="0.2">
      <c r="B749" s="2"/>
      <c r="F749" s="2"/>
    </row>
    <row r="750" spans="2:6" x14ac:dyDescent="0.2">
      <c r="B750" s="2"/>
      <c r="F750" s="2"/>
    </row>
    <row r="751" spans="2:6" x14ac:dyDescent="0.2">
      <c r="B751" s="2"/>
      <c r="F751" s="2"/>
    </row>
    <row r="752" spans="2:6" x14ac:dyDescent="0.2">
      <c r="B752" s="2"/>
      <c r="F752" s="2"/>
    </row>
    <row r="753" spans="2:6" x14ac:dyDescent="0.2">
      <c r="B753" s="2"/>
      <c r="F753" s="2"/>
    </row>
    <row r="754" spans="2:6" x14ac:dyDescent="0.2">
      <c r="B754" s="2"/>
      <c r="F754" s="2"/>
    </row>
    <row r="755" spans="2:6" x14ac:dyDescent="0.2">
      <c r="B755" s="2"/>
      <c r="F755" s="2"/>
    </row>
    <row r="756" spans="2:6" x14ac:dyDescent="0.2">
      <c r="B756" s="2"/>
      <c r="F756" s="2"/>
    </row>
    <row r="757" spans="2:6" x14ac:dyDescent="0.2">
      <c r="B757" s="2"/>
      <c r="F757" s="2"/>
    </row>
    <row r="758" spans="2:6" x14ac:dyDescent="0.2">
      <c r="B758" s="2"/>
      <c r="F758" s="2"/>
    </row>
    <row r="759" spans="2:6" x14ac:dyDescent="0.2">
      <c r="B759" s="2"/>
      <c r="F759" s="2"/>
    </row>
    <row r="760" spans="2:6" x14ac:dyDescent="0.2">
      <c r="B760" s="2"/>
      <c r="F760" s="2"/>
    </row>
    <row r="761" spans="2:6" x14ac:dyDescent="0.2">
      <c r="B761" s="2"/>
      <c r="F761" s="2"/>
    </row>
    <row r="762" spans="2:6" x14ac:dyDescent="0.2">
      <c r="B762" s="2"/>
      <c r="F762" s="2"/>
    </row>
    <row r="763" spans="2:6" x14ac:dyDescent="0.2">
      <c r="B763" s="2"/>
      <c r="F763" s="2"/>
    </row>
    <row r="764" spans="2:6" x14ac:dyDescent="0.2">
      <c r="B764" s="2"/>
      <c r="F764" s="2"/>
    </row>
    <row r="765" spans="2:6" x14ac:dyDescent="0.2">
      <c r="B765" s="2"/>
      <c r="F765" s="2"/>
    </row>
    <row r="766" spans="2:6" x14ac:dyDescent="0.2">
      <c r="B766" s="2"/>
      <c r="F766" s="2"/>
    </row>
    <row r="767" spans="2:6" x14ac:dyDescent="0.2">
      <c r="B767" s="2"/>
      <c r="F767" s="2"/>
    </row>
    <row r="768" spans="2:6" x14ac:dyDescent="0.2">
      <c r="B768" s="2"/>
      <c r="F768" s="2"/>
    </row>
    <row r="769" spans="2:6" x14ac:dyDescent="0.2">
      <c r="B769" s="2"/>
      <c r="F769" s="2"/>
    </row>
    <row r="770" spans="2:6" x14ac:dyDescent="0.2">
      <c r="B770" s="2"/>
      <c r="F770" s="2"/>
    </row>
    <row r="771" spans="2:6" x14ac:dyDescent="0.2">
      <c r="B771" s="2"/>
      <c r="F771" s="2"/>
    </row>
    <row r="772" spans="2:6" x14ac:dyDescent="0.2">
      <c r="B772" s="2"/>
      <c r="F772" s="2"/>
    </row>
    <row r="773" spans="2:6" x14ac:dyDescent="0.2">
      <c r="B773" s="2"/>
      <c r="F773" s="2"/>
    </row>
    <row r="774" spans="2:6" x14ac:dyDescent="0.2">
      <c r="B774" s="2"/>
      <c r="F774" s="2"/>
    </row>
    <row r="775" spans="2:6" x14ac:dyDescent="0.2">
      <c r="B775" s="2"/>
      <c r="F775" s="2"/>
    </row>
    <row r="776" spans="2:6" x14ac:dyDescent="0.2">
      <c r="B776" s="2"/>
      <c r="F776" s="2"/>
    </row>
    <row r="777" spans="2:6" x14ac:dyDescent="0.2">
      <c r="B777" s="2"/>
      <c r="F777" s="2"/>
    </row>
    <row r="778" spans="2:6" x14ac:dyDescent="0.2">
      <c r="B778" s="2"/>
      <c r="F778" s="2"/>
    </row>
    <row r="779" spans="2:6" x14ac:dyDescent="0.2">
      <c r="B779" s="2"/>
      <c r="F779" s="2"/>
    </row>
    <row r="780" spans="2:6" x14ac:dyDescent="0.2">
      <c r="B780" s="2"/>
      <c r="F780" s="2"/>
    </row>
    <row r="781" spans="2:6" x14ac:dyDescent="0.2">
      <c r="B781" s="2"/>
      <c r="F781" s="2"/>
    </row>
    <row r="782" spans="2:6" x14ac:dyDescent="0.2">
      <c r="B782" s="2"/>
      <c r="F782" s="2"/>
    </row>
    <row r="783" spans="2:6" x14ac:dyDescent="0.2">
      <c r="B783" s="2"/>
      <c r="F783" s="2"/>
    </row>
    <row r="784" spans="2:6" x14ac:dyDescent="0.2">
      <c r="B784" s="2"/>
      <c r="F784" s="2"/>
    </row>
    <row r="785" spans="2:6" x14ac:dyDescent="0.2">
      <c r="B785" s="2"/>
      <c r="F785" s="2"/>
    </row>
    <row r="786" spans="2:6" x14ac:dyDescent="0.2">
      <c r="B786" s="2"/>
      <c r="F786" s="2"/>
    </row>
    <row r="787" spans="2:6" x14ac:dyDescent="0.2">
      <c r="B787" s="2"/>
      <c r="F787" s="2"/>
    </row>
    <row r="788" spans="2:6" x14ac:dyDescent="0.2">
      <c r="B788" s="2"/>
      <c r="F788" s="2"/>
    </row>
    <row r="789" spans="2:6" x14ac:dyDescent="0.2">
      <c r="B789" s="2"/>
      <c r="F789" s="2"/>
    </row>
    <row r="790" spans="2:6" x14ac:dyDescent="0.2">
      <c r="B790" s="2"/>
      <c r="F790" s="2"/>
    </row>
    <row r="791" spans="2:6" x14ac:dyDescent="0.2">
      <c r="B791" s="2"/>
      <c r="F791" s="2"/>
    </row>
    <row r="792" spans="2:6" x14ac:dyDescent="0.2">
      <c r="B792" s="2"/>
      <c r="F792" s="2"/>
    </row>
    <row r="793" spans="2:6" x14ac:dyDescent="0.2">
      <c r="B793" s="2"/>
      <c r="F793" s="2"/>
    </row>
    <row r="794" spans="2:6" x14ac:dyDescent="0.2">
      <c r="B794" s="2"/>
      <c r="F794" s="2"/>
    </row>
    <row r="795" spans="2:6" x14ac:dyDescent="0.2">
      <c r="B795" s="2"/>
      <c r="F795" s="2"/>
    </row>
    <row r="796" spans="2:6" x14ac:dyDescent="0.2">
      <c r="B796" s="2"/>
      <c r="F796" s="2"/>
    </row>
    <row r="797" spans="2:6" x14ac:dyDescent="0.2">
      <c r="B797" s="2"/>
      <c r="F797" s="2"/>
    </row>
    <row r="798" spans="2:6" x14ac:dyDescent="0.2">
      <c r="B798" s="2"/>
      <c r="F798" s="2"/>
    </row>
    <row r="799" spans="2:6" x14ac:dyDescent="0.2">
      <c r="B799" s="2"/>
      <c r="F799" s="2"/>
    </row>
    <row r="800" spans="2:6" x14ac:dyDescent="0.2">
      <c r="B800" s="2"/>
      <c r="F800" s="2"/>
    </row>
    <row r="801" spans="2:6" x14ac:dyDescent="0.2">
      <c r="B801" s="2"/>
      <c r="F801" s="2"/>
    </row>
    <row r="802" spans="2:6" x14ac:dyDescent="0.2">
      <c r="B802" s="2"/>
      <c r="F802" s="2"/>
    </row>
    <row r="803" spans="2:6" x14ac:dyDescent="0.2">
      <c r="B803" s="2"/>
      <c r="F803" s="2"/>
    </row>
    <row r="804" spans="2:6" x14ac:dyDescent="0.2">
      <c r="B804" s="2"/>
      <c r="F804" s="2"/>
    </row>
    <row r="805" spans="2:6" x14ac:dyDescent="0.2">
      <c r="B805" s="2"/>
      <c r="F805" s="2"/>
    </row>
    <row r="806" spans="2:6" x14ac:dyDescent="0.2">
      <c r="B806" s="2"/>
      <c r="F806" s="2"/>
    </row>
    <row r="807" spans="2:6" x14ac:dyDescent="0.2">
      <c r="B807" s="2"/>
      <c r="F807" s="2"/>
    </row>
    <row r="808" spans="2:6" x14ac:dyDescent="0.2">
      <c r="B808" s="2"/>
      <c r="F808" s="2"/>
    </row>
    <row r="809" spans="2:6" x14ac:dyDescent="0.2">
      <c r="B809" s="2"/>
      <c r="F809" s="2"/>
    </row>
    <row r="810" spans="2:6" x14ac:dyDescent="0.2">
      <c r="B810" s="2"/>
      <c r="F810" s="2"/>
    </row>
    <row r="811" spans="2:6" x14ac:dyDescent="0.2">
      <c r="B811" s="2"/>
      <c r="F811" s="2"/>
    </row>
    <row r="812" spans="2:6" x14ac:dyDescent="0.2">
      <c r="B812" s="2"/>
      <c r="F812" s="2"/>
    </row>
    <row r="813" spans="2:6" x14ac:dyDescent="0.2">
      <c r="B813" s="2"/>
      <c r="F813" s="2"/>
    </row>
    <row r="814" spans="2:6" x14ac:dyDescent="0.2">
      <c r="B814" s="2"/>
      <c r="F814" s="2"/>
    </row>
    <row r="815" spans="2:6" x14ac:dyDescent="0.2">
      <c r="B815" s="2"/>
      <c r="F815" s="2"/>
    </row>
    <row r="816" spans="2:6" x14ac:dyDescent="0.2">
      <c r="B816" s="2"/>
      <c r="F816" s="2"/>
    </row>
    <row r="817" spans="2:6" x14ac:dyDescent="0.2">
      <c r="B817" s="2"/>
      <c r="F817" s="2"/>
    </row>
    <row r="818" spans="2:6" x14ac:dyDescent="0.2">
      <c r="B818" s="2"/>
      <c r="F818" s="2"/>
    </row>
    <row r="819" spans="2:6" x14ac:dyDescent="0.2">
      <c r="B819" s="2"/>
      <c r="F819" s="2"/>
    </row>
    <row r="820" spans="2:6" x14ac:dyDescent="0.2">
      <c r="B820" s="2"/>
      <c r="F820" s="2"/>
    </row>
    <row r="821" spans="2:6" x14ac:dyDescent="0.2">
      <c r="B821" s="2"/>
      <c r="F821" s="2"/>
    </row>
    <row r="822" spans="2:6" x14ac:dyDescent="0.2">
      <c r="B822" s="2"/>
      <c r="F822" s="2"/>
    </row>
    <row r="823" spans="2:6" x14ac:dyDescent="0.2">
      <c r="B823" s="2"/>
      <c r="F823" s="2"/>
    </row>
    <row r="824" spans="2:6" x14ac:dyDescent="0.2">
      <c r="B824" s="2"/>
      <c r="F824" s="2"/>
    </row>
    <row r="825" spans="2:6" x14ac:dyDescent="0.2">
      <c r="B825" s="2"/>
      <c r="F825" s="2"/>
    </row>
    <row r="826" spans="2:6" x14ac:dyDescent="0.2">
      <c r="B826" s="2"/>
      <c r="F826" s="2"/>
    </row>
    <row r="827" spans="2:6" x14ac:dyDescent="0.2">
      <c r="B827" s="2"/>
      <c r="F827" s="2"/>
    </row>
    <row r="828" spans="2:6" x14ac:dyDescent="0.2">
      <c r="B828" s="2"/>
      <c r="F828" s="2"/>
    </row>
    <row r="829" spans="2:6" x14ac:dyDescent="0.2">
      <c r="B829" s="2"/>
      <c r="F829" s="2"/>
    </row>
    <row r="830" spans="2:6" x14ac:dyDescent="0.2">
      <c r="B830" s="2"/>
      <c r="F830" s="2"/>
    </row>
    <row r="831" spans="2:6" x14ac:dyDescent="0.2">
      <c r="B831" s="2"/>
      <c r="F831" s="2"/>
    </row>
    <row r="832" spans="2:6" x14ac:dyDescent="0.2">
      <c r="B832" s="2"/>
      <c r="F832" s="2"/>
    </row>
    <row r="833" spans="2:6" x14ac:dyDescent="0.2">
      <c r="B833" s="2"/>
      <c r="F833" s="2"/>
    </row>
    <row r="834" spans="2:6" x14ac:dyDescent="0.2">
      <c r="B834" s="2"/>
      <c r="F834" s="2"/>
    </row>
    <row r="835" spans="2:6" x14ac:dyDescent="0.2">
      <c r="B835" s="2"/>
      <c r="F835" s="2"/>
    </row>
    <row r="836" spans="2:6" x14ac:dyDescent="0.2">
      <c r="B836" s="2"/>
      <c r="F836" s="2"/>
    </row>
    <row r="837" spans="2:6" x14ac:dyDescent="0.2">
      <c r="B837" s="2"/>
      <c r="F837" s="2"/>
    </row>
    <row r="838" spans="2:6" x14ac:dyDescent="0.2">
      <c r="B838" s="2"/>
      <c r="F838" s="2"/>
    </row>
    <row r="839" spans="2:6" x14ac:dyDescent="0.2">
      <c r="B839" s="2"/>
      <c r="F839" s="2"/>
    </row>
    <row r="840" spans="2:6" x14ac:dyDescent="0.2">
      <c r="B840" s="2"/>
      <c r="F840" s="2"/>
    </row>
    <row r="841" spans="2:6" x14ac:dyDescent="0.2">
      <c r="B841" s="2"/>
      <c r="F841" s="2"/>
    </row>
    <row r="842" spans="2:6" x14ac:dyDescent="0.2">
      <c r="B842" s="2"/>
      <c r="F842" s="2"/>
    </row>
    <row r="843" spans="2:6" x14ac:dyDescent="0.2">
      <c r="B843" s="2"/>
      <c r="F843" s="2"/>
    </row>
    <row r="844" spans="2:6" x14ac:dyDescent="0.2">
      <c r="B844" s="2"/>
      <c r="F844" s="2"/>
    </row>
    <row r="845" spans="2:6" x14ac:dyDescent="0.2">
      <c r="B845" s="2"/>
      <c r="F845" s="2"/>
    </row>
    <row r="846" spans="2:6" x14ac:dyDescent="0.2">
      <c r="B846" s="2"/>
      <c r="F846" s="2"/>
    </row>
    <row r="847" spans="2:6" x14ac:dyDescent="0.2">
      <c r="B847" s="2"/>
      <c r="F847" s="2"/>
    </row>
    <row r="848" spans="2:6" x14ac:dyDescent="0.2">
      <c r="B848" s="2"/>
      <c r="F848" s="2"/>
    </row>
    <row r="849" spans="2:6" x14ac:dyDescent="0.2">
      <c r="B849" s="2"/>
      <c r="F849" s="2"/>
    </row>
    <row r="850" spans="2:6" x14ac:dyDescent="0.2">
      <c r="B850" s="2"/>
      <c r="F850" s="2"/>
    </row>
    <row r="851" spans="2:6" x14ac:dyDescent="0.2">
      <c r="B851" s="2"/>
      <c r="F851" s="2"/>
    </row>
    <row r="852" spans="2:6" x14ac:dyDescent="0.2">
      <c r="B852" s="2"/>
      <c r="F852" s="2"/>
    </row>
    <row r="853" spans="2:6" x14ac:dyDescent="0.2">
      <c r="B853" s="2"/>
      <c r="F853" s="2"/>
    </row>
    <row r="854" spans="2:6" x14ac:dyDescent="0.2">
      <c r="B854" s="2"/>
      <c r="F854" s="2"/>
    </row>
    <row r="855" spans="2:6" x14ac:dyDescent="0.2">
      <c r="B855" s="2"/>
      <c r="F855" s="2"/>
    </row>
    <row r="856" spans="2:6" x14ac:dyDescent="0.2">
      <c r="B856" s="2"/>
      <c r="F856" s="2"/>
    </row>
    <row r="857" spans="2:6" x14ac:dyDescent="0.2">
      <c r="B857" s="2"/>
      <c r="F857" s="2"/>
    </row>
    <row r="858" spans="2:6" x14ac:dyDescent="0.2">
      <c r="B858" s="2"/>
      <c r="F858" s="2"/>
    </row>
    <row r="859" spans="2:6" x14ac:dyDescent="0.2">
      <c r="B859" s="2"/>
      <c r="F859" s="2"/>
    </row>
    <row r="860" spans="2:6" x14ac:dyDescent="0.2">
      <c r="B860" s="2"/>
      <c r="F860" s="2"/>
    </row>
    <row r="861" spans="2:6" x14ac:dyDescent="0.2">
      <c r="B861" s="2"/>
      <c r="F861" s="2"/>
    </row>
    <row r="862" spans="2:6" x14ac:dyDescent="0.2">
      <c r="B862" s="2"/>
      <c r="F862" s="2"/>
    </row>
    <row r="863" spans="2:6" x14ac:dyDescent="0.2">
      <c r="B863" s="2"/>
      <c r="F863" s="2"/>
    </row>
    <row r="864" spans="2:6" x14ac:dyDescent="0.2">
      <c r="B864" s="2"/>
      <c r="F864" s="2"/>
    </row>
    <row r="865" spans="2:6" x14ac:dyDescent="0.2">
      <c r="B865" s="2"/>
      <c r="F865" s="2"/>
    </row>
    <row r="866" spans="2:6" x14ac:dyDescent="0.2">
      <c r="B866" s="2"/>
      <c r="F866" s="2"/>
    </row>
    <row r="867" spans="2:6" x14ac:dyDescent="0.2">
      <c r="B867" s="2"/>
      <c r="F867" s="2"/>
    </row>
    <row r="868" spans="2:6" x14ac:dyDescent="0.2">
      <c r="B868" s="2"/>
      <c r="F868" s="2"/>
    </row>
    <row r="869" spans="2:6" x14ac:dyDescent="0.2">
      <c r="B869" s="2"/>
      <c r="F869" s="2"/>
    </row>
    <row r="870" spans="2:6" x14ac:dyDescent="0.2">
      <c r="B870" s="2"/>
      <c r="F870" s="2"/>
    </row>
    <row r="871" spans="2:6" x14ac:dyDescent="0.2">
      <c r="B871" s="2"/>
      <c r="F871" s="2"/>
    </row>
    <row r="872" spans="2:6" x14ac:dyDescent="0.2">
      <c r="B872" s="2"/>
      <c r="F872" s="2"/>
    </row>
    <row r="873" spans="2:6" x14ac:dyDescent="0.2">
      <c r="B873" s="2"/>
      <c r="F873" s="2"/>
    </row>
    <row r="874" spans="2:6" x14ac:dyDescent="0.2">
      <c r="B874" s="2"/>
      <c r="F874" s="2"/>
    </row>
    <row r="875" spans="2:6" x14ac:dyDescent="0.2">
      <c r="B875" s="2"/>
      <c r="F875" s="2"/>
    </row>
    <row r="876" spans="2:6" x14ac:dyDescent="0.2">
      <c r="B876" s="2"/>
      <c r="F876" s="2"/>
    </row>
    <row r="877" spans="2:6" x14ac:dyDescent="0.2">
      <c r="B877" s="2"/>
      <c r="F877" s="2"/>
    </row>
    <row r="878" spans="2:6" x14ac:dyDescent="0.2">
      <c r="B878" s="2"/>
      <c r="F878" s="2"/>
    </row>
    <row r="879" spans="2:6" x14ac:dyDescent="0.2">
      <c r="B879" s="2"/>
      <c r="F879" s="2"/>
    </row>
    <row r="880" spans="2:6" x14ac:dyDescent="0.2">
      <c r="B880" s="2"/>
      <c r="F880" s="2"/>
    </row>
    <row r="881" spans="2:6" x14ac:dyDescent="0.2">
      <c r="B881" s="2"/>
      <c r="F881" s="2"/>
    </row>
    <row r="882" spans="2:6" x14ac:dyDescent="0.2">
      <c r="B882" s="2"/>
      <c r="F882" s="2"/>
    </row>
    <row r="883" spans="2:6" x14ac:dyDescent="0.2">
      <c r="B883" s="2"/>
      <c r="F883" s="2"/>
    </row>
    <row r="884" spans="2:6" x14ac:dyDescent="0.2">
      <c r="B884" s="2"/>
      <c r="F884" s="2"/>
    </row>
    <row r="885" spans="2:6" x14ac:dyDescent="0.2">
      <c r="B885" s="2"/>
      <c r="F885" s="2"/>
    </row>
    <row r="886" spans="2:6" x14ac:dyDescent="0.2">
      <c r="B886" s="2"/>
      <c r="F886" s="2"/>
    </row>
    <row r="887" spans="2:6" x14ac:dyDescent="0.2">
      <c r="B887" s="2"/>
      <c r="F887" s="2"/>
    </row>
    <row r="888" spans="2:6" x14ac:dyDescent="0.2">
      <c r="B888" s="2"/>
      <c r="F888" s="2"/>
    </row>
    <row r="889" spans="2:6" x14ac:dyDescent="0.2">
      <c r="B889" s="2"/>
      <c r="F889" s="2"/>
    </row>
    <row r="890" spans="2:6" x14ac:dyDescent="0.2">
      <c r="B890" s="2"/>
      <c r="F890" s="2"/>
    </row>
    <row r="891" spans="2:6" x14ac:dyDescent="0.2">
      <c r="B891" s="2"/>
      <c r="F891" s="2"/>
    </row>
    <row r="892" spans="2:6" x14ac:dyDescent="0.2">
      <c r="B892" s="2"/>
      <c r="F892" s="2"/>
    </row>
    <row r="893" spans="2:6" x14ac:dyDescent="0.2">
      <c r="B893" s="2"/>
      <c r="F893" s="2"/>
    </row>
    <row r="894" spans="2:6" x14ac:dyDescent="0.2">
      <c r="B894" s="2"/>
      <c r="F894" s="2"/>
    </row>
    <row r="895" spans="2:6" x14ac:dyDescent="0.2">
      <c r="B895" s="2"/>
      <c r="F895" s="2"/>
    </row>
    <row r="896" spans="2:6" x14ac:dyDescent="0.2">
      <c r="B896" s="2"/>
      <c r="F896" s="2"/>
    </row>
    <row r="897" spans="2:6" x14ac:dyDescent="0.2">
      <c r="B897" s="2"/>
      <c r="F897" s="2"/>
    </row>
    <row r="898" spans="2:6" x14ac:dyDescent="0.2">
      <c r="B898" s="2"/>
      <c r="F898" s="2"/>
    </row>
    <row r="899" spans="2:6" x14ac:dyDescent="0.2">
      <c r="B899" s="2"/>
      <c r="F899" s="2"/>
    </row>
    <row r="900" spans="2:6" x14ac:dyDescent="0.2">
      <c r="B900" s="2"/>
      <c r="F900" s="2"/>
    </row>
    <row r="901" spans="2:6" x14ac:dyDescent="0.2">
      <c r="B901" s="2"/>
      <c r="F901" s="2"/>
    </row>
    <row r="902" spans="2:6" x14ac:dyDescent="0.2">
      <c r="B902" s="2"/>
      <c r="F902" s="2"/>
    </row>
    <row r="903" spans="2:6" x14ac:dyDescent="0.2">
      <c r="B903" s="2"/>
      <c r="F903" s="2"/>
    </row>
    <row r="904" spans="2:6" x14ac:dyDescent="0.2">
      <c r="B904" s="2"/>
      <c r="F904" s="2"/>
    </row>
    <row r="905" spans="2:6" x14ac:dyDescent="0.2">
      <c r="B905" s="2"/>
      <c r="F905" s="2"/>
    </row>
    <row r="906" spans="2:6" x14ac:dyDescent="0.2">
      <c r="B906" s="2"/>
      <c r="F906" s="2"/>
    </row>
    <row r="907" spans="2:6" x14ac:dyDescent="0.2">
      <c r="B907" s="2"/>
      <c r="F907" s="2"/>
    </row>
    <row r="908" spans="2:6" x14ac:dyDescent="0.2">
      <c r="B908" s="2"/>
      <c r="F908" s="2"/>
    </row>
    <row r="909" spans="2:6" x14ac:dyDescent="0.2">
      <c r="B909" s="2"/>
      <c r="F909" s="2"/>
    </row>
    <row r="910" spans="2:6" x14ac:dyDescent="0.2">
      <c r="B910" s="2"/>
      <c r="F910" s="2"/>
    </row>
    <row r="911" spans="2:6" x14ac:dyDescent="0.2">
      <c r="B911" s="2"/>
      <c r="F911" s="2"/>
    </row>
    <row r="912" spans="2:6" x14ac:dyDescent="0.2">
      <c r="B912" s="2"/>
      <c r="F912" s="2"/>
    </row>
    <row r="913" spans="2:6" x14ac:dyDescent="0.2">
      <c r="B913" s="2"/>
      <c r="F913" s="2"/>
    </row>
    <row r="914" spans="2:6" x14ac:dyDescent="0.2">
      <c r="B914" s="2"/>
      <c r="F914" s="2"/>
    </row>
    <row r="915" spans="2:6" x14ac:dyDescent="0.2">
      <c r="B915" s="2"/>
      <c r="F915" s="2"/>
    </row>
    <row r="916" spans="2:6" x14ac:dyDescent="0.2">
      <c r="B916" s="2"/>
      <c r="F916" s="2"/>
    </row>
    <row r="917" spans="2:6" x14ac:dyDescent="0.2">
      <c r="B917" s="2"/>
      <c r="F917" s="2"/>
    </row>
    <row r="918" spans="2:6" x14ac:dyDescent="0.2">
      <c r="B918" s="2"/>
      <c r="F918" s="2"/>
    </row>
    <row r="919" spans="2:6" x14ac:dyDescent="0.2">
      <c r="B919" s="2"/>
      <c r="F919" s="2"/>
    </row>
    <row r="920" spans="2:6" x14ac:dyDescent="0.2">
      <c r="B920" s="2"/>
      <c r="F920" s="2"/>
    </row>
    <row r="921" spans="2:6" x14ac:dyDescent="0.2">
      <c r="B921" s="2"/>
      <c r="F921" s="2"/>
    </row>
    <row r="922" spans="2:6" x14ac:dyDescent="0.2">
      <c r="B922" s="2"/>
      <c r="F922" s="2"/>
    </row>
    <row r="923" spans="2:6" x14ac:dyDescent="0.2">
      <c r="B923" s="2"/>
      <c r="F923" s="2"/>
    </row>
    <row r="924" spans="2:6" x14ac:dyDescent="0.2">
      <c r="B924" s="2"/>
      <c r="F924" s="2"/>
    </row>
    <row r="925" spans="2:6" x14ac:dyDescent="0.2">
      <c r="B925" s="2"/>
      <c r="F925" s="2"/>
    </row>
    <row r="926" spans="2:6" x14ac:dyDescent="0.2">
      <c r="B926" s="2"/>
      <c r="F926" s="2"/>
    </row>
    <row r="927" spans="2:6" x14ac:dyDescent="0.2">
      <c r="B927" s="2"/>
      <c r="F927" s="2"/>
    </row>
    <row r="928" spans="2:6" x14ac:dyDescent="0.2">
      <c r="B928" s="2"/>
      <c r="F928" s="2"/>
    </row>
    <row r="929" spans="2:6" x14ac:dyDescent="0.2">
      <c r="B929" s="2"/>
      <c r="F929" s="2"/>
    </row>
    <row r="930" spans="2:6" x14ac:dyDescent="0.2">
      <c r="B930" s="2"/>
      <c r="F930" s="2"/>
    </row>
    <row r="931" spans="2:6" x14ac:dyDescent="0.2">
      <c r="B931" s="2"/>
      <c r="F931" s="2"/>
    </row>
    <row r="932" spans="2:6" x14ac:dyDescent="0.2">
      <c r="B932" s="2"/>
      <c r="F932" s="2"/>
    </row>
    <row r="933" spans="2:6" x14ac:dyDescent="0.2">
      <c r="B933" s="2"/>
      <c r="F933" s="2"/>
    </row>
    <row r="934" spans="2:6" x14ac:dyDescent="0.2">
      <c r="B934" s="2"/>
      <c r="F934" s="2"/>
    </row>
    <row r="935" spans="2:6" x14ac:dyDescent="0.2">
      <c r="B935" s="2"/>
      <c r="F935" s="2"/>
    </row>
    <row r="936" spans="2:6" x14ac:dyDescent="0.2">
      <c r="B936" s="2"/>
      <c r="F936" s="2"/>
    </row>
    <row r="937" spans="2:6" x14ac:dyDescent="0.2">
      <c r="B937" s="2"/>
      <c r="F937" s="2"/>
    </row>
    <row r="938" spans="2:6" x14ac:dyDescent="0.2">
      <c r="B938" s="2"/>
      <c r="F938" s="2"/>
    </row>
    <row r="939" spans="2:6" x14ac:dyDescent="0.2">
      <c r="B939" s="2"/>
      <c r="F939" s="2"/>
    </row>
    <row r="940" spans="2:6" x14ac:dyDescent="0.2">
      <c r="B940" s="2"/>
      <c r="F940" s="2"/>
    </row>
    <row r="941" spans="2:6" x14ac:dyDescent="0.2">
      <c r="B941" s="2"/>
      <c r="F941" s="2"/>
    </row>
    <row r="942" spans="2:6" x14ac:dyDescent="0.2">
      <c r="B942" s="2"/>
      <c r="F942" s="2"/>
    </row>
    <row r="943" spans="2:6" x14ac:dyDescent="0.2">
      <c r="B943" s="2"/>
      <c r="F943" s="2"/>
    </row>
    <row r="944" spans="2:6" x14ac:dyDescent="0.2">
      <c r="B944" s="2"/>
      <c r="F944" s="2"/>
    </row>
    <row r="945" spans="2:6" x14ac:dyDescent="0.2">
      <c r="B945" s="2"/>
      <c r="F945" s="2"/>
    </row>
    <row r="946" spans="2:6" x14ac:dyDescent="0.2">
      <c r="B946" s="2"/>
      <c r="F946" s="2"/>
    </row>
    <row r="947" spans="2:6" x14ac:dyDescent="0.2">
      <c r="B947" s="2"/>
      <c r="F947" s="2"/>
    </row>
    <row r="948" spans="2:6" x14ac:dyDescent="0.2">
      <c r="B948" s="2"/>
      <c r="F948" s="2"/>
    </row>
    <row r="949" spans="2:6" x14ac:dyDescent="0.2">
      <c r="B949" s="2"/>
      <c r="F949" s="2"/>
    </row>
    <row r="950" spans="2:6" x14ac:dyDescent="0.2">
      <c r="B950" s="2"/>
      <c r="F950" s="2"/>
    </row>
    <row r="951" spans="2:6" x14ac:dyDescent="0.2">
      <c r="B951" s="2"/>
      <c r="F951" s="2"/>
    </row>
    <row r="952" spans="2:6" x14ac:dyDescent="0.2">
      <c r="B952" s="2"/>
      <c r="F952" s="2"/>
    </row>
    <row r="953" spans="2:6" x14ac:dyDescent="0.2">
      <c r="B953" s="2"/>
      <c r="F953" s="2"/>
    </row>
    <row r="954" spans="2:6" x14ac:dyDescent="0.2">
      <c r="B954" s="2"/>
      <c r="F954" s="2"/>
    </row>
    <row r="955" spans="2:6" x14ac:dyDescent="0.2">
      <c r="B955" s="2"/>
      <c r="F955" s="2"/>
    </row>
    <row r="956" spans="2:6" x14ac:dyDescent="0.2">
      <c r="B956" s="2"/>
      <c r="F956" s="2"/>
    </row>
    <row r="957" spans="2:6" x14ac:dyDescent="0.2">
      <c r="B957" s="2"/>
      <c r="F957" s="2"/>
    </row>
    <row r="958" spans="2:6" x14ac:dyDescent="0.2">
      <c r="B958" s="2"/>
      <c r="F958" s="2"/>
    </row>
    <row r="959" spans="2:6" x14ac:dyDescent="0.2">
      <c r="B959" s="2"/>
      <c r="F959" s="2"/>
    </row>
    <row r="960" spans="2:6" x14ac:dyDescent="0.2">
      <c r="B960" s="2"/>
      <c r="F960" s="2"/>
    </row>
    <row r="961" spans="2:6" x14ac:dyDescent="0.2">
      <c r="B961" s="2"/>
      <c r="F961" s="2"/>
    </row>
    <row r="962" spans="2:6" x14ac:dyDescent="0.2">
      <c r="B962" s="2"/>
      <c r="F962" s="2"/>
    </row>
    <row r="963" spans="2:6" x14ac:dyDescent="0.2">
      <c r="B963" s="2"/>
      <c r="F963" s="2"/>
    </row>
    <row r="964" spans="2:6" x14ac:dyDescent="0.2">
      <c r="B964" s="2"/>
      <c r="F964" s="2"/>
    </row>
    <row r="965" spans="2:6" x14ac:dyDescent="0.2">
      <c r="B965" s="2"/>
      <c r="F965" s="2"/>
    </row>
    <row r="966" spans="2:6" x14ac:dyDescent="0.2">
      <c r="B966" s="2"/>
      <c r="F966" s="2"/>
    </row>
    <row r="967" spans="2:6" x14ac:dyDescent="0.2">
      <c r="B967" s="2"/>
      <c r="F967" s="2"/>
    </row>
    <row r="968" spans="2:6" x14ac:dyDescent="0.2">
      <c r="B968" s="2"/>
      <c r="F968" s="2"/>
    </row>
    <row r="969" spans="2:6" x14ac:dyDescent="0.2">
      <c r="B969" s="2"/>
      <c r="F969" s="2"/>
    </row>
    <row r="970" spans="2:6" x14ac:dyDescent="0.2">
      <c r="B970" s="2"/>
      <c r="F970" s="2"/>
    </row>
    <row r="971" spans="2:6" x14ac:dyDescent="0.2">
      <c r="B971" s="2"/>
      <c r="F971" s="2"/>
    </row>
    <row r="972" spans="2:6" x14ac:dyDescent="0.2">
      <c r="B972" s="2"/>
      <c r="F972" s="2"/>
    </row>
    <row r="973" spans="2:6" x14ac:dyDescent="0.2">
      <c r="B973" s="2"/>
      <c r="F973" s="2"/>
    </row>
    <row r="974" spans="2:6" x14ac:dyDescent="0.2">
      <c r="B974" s="2"/>
      <c r="F974" s="2"/>
    </row>
    <row r="975" spans="2:6" x14ac:dyDescent="0.2">
      <c r="B975" s="2"/>
      <c r="F975" s="2"/>
    </row>
    <row r="976" spans="2:6" x14ac:dyDescent="0.2">
      <c r="B976" s="2"/>
      <c r="F976" s="2"/>
    </row>
    <row r="977" spans="2:6" x14ac:dyDescent="0.2">
      <c r="B977" s="2"/>
      <c r="F977" s="2"/>
    </row>
    <row r="978" spans="2:6" x14ac:dyDescent="0.2">
      <c r="B978" s="2"/>
      <c r="F978" s="2"/>
    </row>
    <row r="979" spans="2:6" x14ac:dyDescent="0.2">
      <c r="B979" s="2"/>
      <c r="F979" s="2"/>
    </row>
    <row r="980" spans="2:6" x14ac:dyDescent="0.2">
      <c r="B980" s="2"/>
      <c r="F980" s="2"/>
    </row>
    <row r="981" spans="2:6" x14ac:dyDescent="0.2">
      <c r="B981" s="2"/>
      <c r="F981" s="2"/>
    </row>
    <row r="982" spans="2:6" x14ac:dyDescent="0.2">
      <c r="B982" s="2"/>
      <c r="F982" s="2"/>
    </row>
    <row r="983" spans="2:6" x14ac:dyDescent="0.2">
      <c r="B983" s="2"/>
      <c r="F983" s="2"/>
    </row>
    <row r="984" spans="2:6" x14ac:dyDescent="0.2">
      <c r="B984" s="2"/>
      <c r="F984" s="2"/>
    </row>
    <row r="985" spans="2:6" x14ac:dyDescent="0.2">
      <c r="B985" s="2"/>
      <c r="F985" s="2"/>
    </row>
    <row r="986" spans="2:6" x14ac:dyDescent="0.2">
      <c r="B986" s="2"/>
      <c r="F986" s="2"/>
    </row>
    <row r="987" spans="2:6" x14ac:dyDescent="0.2">
      <c r="B987" s="2"/>
      <c r="F987" s="2"/>
    </row>
    <row r="988" spans="2:6" x14ac:dyDescent="0.2">
      <c r="B988" s="2"/>
      <c r="F988" s="2"/>
    </row>
    <row r="989" spans="2:6" x14ac:dyDescent="0.2">
      <c r="B989" s="2"/>
      <c r="F989" s="2"/>
    </row>
    <row r="990" spans="2:6" x14ac:dyDescent="0.2">
      <c r="B990" s="2"/>
      <c r="F990" s="2"/>
    </row>
    <row r="991" spans="2:6" x14ac:dyDescent="0.2">
      <c r="B991" s="2"/>
      <c r="F991" s="2"/>
    </row>
    <row r="992" spans="2:6" x14ac:dyDescent="0.2">
      <c r="B992" s="2"/>
      <c r="F992" s="2"/>
    </row>
    <row r="993" spans="2:6" x14ac:dyDescent="0.2">
      <c r="B993" s="2"/>
      <c r="F993" s="2"/>
    </row>
    <row r="994" spans="2:6" x14ac:dyDescent="0.2">
      <c r="B994" s="2"/>
      <c r="F994" s="2"/>
    </row>
    <row r="995" spans="2:6" x14ac:dyDescent="0.2">
      <c r="B995" s="2"/>
      <c r="F995" s="2"/>
    </row>
    <row r="996" spans="2:6" x14ac:dyDescent="0.2">
      <c r="B996" s="2"/>
      <c r="F996" s="2"/>
    </row>
    <row r="997" spans="2:6" x14ac:dyDescent="0.2">
      <c r="B997" s="2"/>
      <c r="F997" s="2"/>
    </row>
    <row r="998" spans="2:6" x14ac:dyDescent="0.2">
      <c r="B998" s="2"/>
      <c r="F998" s="2"/>
    </row>
    <row r="999" spans="2:6" x14ac:dyDescent="0.2">
      <c r="B999" s="2"/>
      <c r="F999" s="2"/>
    </row>
    <row r="1000" spans="2:6" x14ac:dyDescent="0.2">
      <c r="B1000" s="2"/>
      <c r="F1000" s="2"/>
    </row>
    <row r="1001" spans="2:6" x14ac:dyDescent="0.2">
      <c r="B1001" s="2"/>
      <c r="F1001" s="2"/>
    </row>
    <row r="1002" spans="2:6" x14ac:dyDescent="0.2">
      <c r="B1002" s="2"/>
      <c r="F1002" s="2"/>
    </row>
    <row r="1003" spans="2:6" x14ac:dyDescent="0.2">
      <c r="B1003" s="2"/>
      <c r="F1003" s="2"/>
    </row>
    <row r="1004" spans="2:6" x14ac:dyDescent="0.2">
      <c r="B1004" s="2"/>
      <c r="F1004" s="2"/>
    </row>
    <row r="1005" spans="2:6" x14ac:dyDescent="0.2">
      <c r="B1005" s="2"/>
      <c r="F1005" s="2"/>
    </row>
    <row r="1006" spans="2:6" x14ac:dyDescent="0.2">
      <c r="B1006" s="2"/>
      <c r="F1006" s="2"/>
    </row>
    <row r="1007" spans="2:6" x14ac:dyDescent="0.2">
      <c r="B1007" s="2"/>
      <c r="F1007" s="2"/>
    </row>
    <row r="1008" spans="2:6" x14ac:dyDescent="0.2">
      <c r="B1008" s="2"/>
      <c r="F1008" s="2"/>
    </row>
    <row r="1009" spans="2:6" x14ac:dyDescent="0.2">
      <c r="B1009" s="2"/>
      <c r="F1009" s="2"/>
    </row>
    <row r="1010" spans="2:6" x14ac:dyDescent="0.2">
      <c r="B1010" s="2"/>
      <c r="F1010" s="2"/>
    </row>
    <row r="1011" spans="2:6" x14ac:dyDescent="0.2">
      <c r="B1011" s="2"/>
      <c r="F1011" s="2"/>
    </row>
    <row r="1012" spans="2:6" x14ac:dyDescent="0.2">
      <c r="B1012" s="2"/>
      <c r="F1012" s="2"/>
    </row>
    <row r="1013" spans="2:6" x14ac:dyDescent="0.2">
      <c r="B1013" s="2"/>
      <c r="F1013" s="2"/>
    </row>
    <row r="1014" spans="2:6" x14ac:dyDescent="0.2">
      <c r="B1014" s="2"/>
      <c r="F1014" s="2"/>
    </row>
    <row r="1015" spans="2:6" x14ac:dyDescent="0.2">
      <c r="B1015" s="2"/>
      <c r="F1015" s="2"/>
    </row>
    <row r="1016" spans="2:6" x14ac:dyDescent="0.2">
      <c r="B1016" s="2"/>
      <c r="F1016" s="2"/>
    </row>
    <row r="1017" spans="2:6" x14ac:dyDescent="0.2">
      <c r="B1017" s="2"/>
      <c r="F1017" s="2"/>
    </row>
    <row r="1018" spans="2:6" x14ac:dyDescent="0.2">
      <c r="B1018" s="2"/>
      <c r="F1018" s="2"/>
    </row>
    <row r="1019" spans="2:6" x14ac:dyDescent="0.2">
      <c r="B1019" s="2"/>
      <c r="F1019" s="2"/>
    </row>
    <row r="1020" spans="2:6" x14ac:dyDescent="0.2">
      <c r="B1020" s="2"/>
      <c r="F1020" s="2"/>
    </row>
    <row r="1021" spans="2:6" x14ac:dyDescent="0.2">
      <c r="B1021" s="2"/>
      <c r="F1021" s="2"/>
    </row>
    <row r="1022" spans="2:6" x14ac:dyDescent="0.2">
      <c r="B1022" s="2"/>
      <c r="F1022" s="2"/>
    </row>
    <row r="1023" spans="2:6" x14ac:dyDescent="0.2">
      <c r="B1023" s="2"/>
      <c r="F1023" s="2"/>
    </row>
    <row r="1024" spans="2:6" x14ac:dyDescent="0.2">
      <c r="B1024" s="2"/>
      <c r="F1024" s="2"/>
    </row>
    <row r="1025" spans="2:6" x14ac:dyDescent="0.2">
      <c r="B1025" s="2"/>
      <c r="F1025" s="2"/>
    </row>
    <row r="1026" spans="2:6" x14ac:dyDescent="0.2">
      <c r="B1026" s="2"/>
      <c r="F1026" s="2"/>
    </row>
    <row r="1027" spans="2:6" x14ac:dyDescent="0.2">
      <c r="B1027" s="2"/>
      <c r="F1027" s="2"/>
    </row>
    <row r="1028" spans="2:6" x14ac:dyDescent="0.2">
      <c r="B1028" s="2"/>
      <c r="F1028" s="2"/>
    </row>
    <row r="1029" spans="2:6" x14ac:dyDescent="0.2">
      <c r="B1029" s="2"/>
      <c r="F1029" s="2"/>
    </row>
    <row r="1030" spans="2:6" x14ac:dyDescent="0.2">
      <c r="B1030" s="2"/>
      <c r="F1030" s="2"/>
    </row>
    <row r="1031" spans="2:6" x14ac:dyDescent="0.2">
      <c r="B1031" s="2"/>
      <c r="F1031" s="2"/>
    </row>
    <row r="1032" spans="2:6" x14ac:dyDescent="0.2">
      <c r="B1032" s="2"/>
      <c r="F1032" s="2"/>
    </row>
    <row r="1033" spans="2:6" x14ac:dyDescent="0.2">
      <c r="B1033" s="2"/>
      <c r="F1033" s="2"/>
    </row>
    <row r="1034" spans="2:6" x14ac:dyDescent="0.2">
      <c r="B1034" s="2"/>
      <c r="F1034" s="2"/>
    </row>
    <row r="1035" spans="2:6" x14ac:dyDescent="0.2">
      <c r="B1035" s="2"/>
      <c r="F1035" s="2"/>
    </row>
    <row r="1036" spans="2:6" x14ac:dyDescent="0.2">
      <c r="B1036" s="2"/>
      <c r="F1036" s="2"/>
    </row>
    <row r="1037" spans="2:6" x14ac:dyDescent="0.2">
      <c r="B1037" s="2"/>
      <c r="F1037" s="2"/>
    </row>
    <row r="1038" spans="2:6" x14ac:dyDescent="0.2">
      <c r="B1038" s="2"/>
      <c r="F1038" s="2"/>
    </row>
    <row r="1039" spans="2:6" x14ac:dyDescent="0.2">
      <c r="B1039" s="2"/>
      <c r="F1039" s="2"/>
    </row>
    <row r="1040" spans="2:6" x14ac:dyDescent="0.2">
      <c r="B1040" s="2"/>
      <c r="F1040" s="2"/>
    </row>
    <row r="1041" spans="2:6" x14ac:dyDescent="0.2">
      <c r="B1041" s="2"/>
      <c r="F1041" s="2"/>
    </row>
    <row r="1042" spans="2:6" x14ac:dyDescent="0.2">
      <c r="B1042" s="2"/>
      <c r="F1042" s="2"/>
    </row>
    <row r="1043" spans="2:6" x14ac:dyDescent="0.2">
      <c r="B1043" s="2"/>
      <c r="F1043" s="2"/>
    </row>
    <row r="1044" spans="2:6" x14ac:dyDescent="0.2">
      <c r="B1044" s="2"/>
      <c r="F1044" s="2"/>
    </row>
    <row r="1045" spans="2:6" x14ac:dyDescent="0.2">
      <c r="B1045" s="2"/>
      <c r="F1045" s="2"/>
    </row>
    <row r="1046" spans="2:6" x14ac:dyDescent="0.2">
      <c r="B1046" s="2"/>
      <c r="F1046" s="2"/>
    </row>
    <row r="1047" spans="2:6" x14ac:dyDescent="0.2">
      <c r="B1047" s="2"/>
      <c r="F1047" s="2"/>
    </row>
    <row r="1048" spans="2:6" x14ac:dyDescent="0.2">
      <c r="B1048" s="2"/>
      <c r="F1048" s="2"/>
    </row>
    <row r="1049" spans="2:6" x14ac:dyDescent="0.2">
      <c r="B1049" s="2"/>
      <c r="F1049" s="2"/>
    </row>
    <row r="1050" spans="2:6" x14ac:dyDescent="0.2">
      <c r="B1050" s="2"/>
      <c r="F1050" s="2"/>
    </row>
    <row r="1051" spans="2:6" x14ac:dyDescent="0.2">
      <c r="B1051" s="2"/>
      <c r="F1051" s="2"/>
    </row>
    <row r="1052" spans="2:6" x14ac:dyDescent="0.2">
      <c r="B1052" s="2"/>
      <c r="F1052" s="2"/>
    </row>
    <row r="1053" spans="2:6" x14ac:dyDescent="0.2">
      <c r="B1053" s="2"/>
      <c r="F1053" s="2"/>
    </row>
    <row r="1054" spans="2:6" x14ac:dyDescent="0.2">
      <c r="B1054" s="2"/>
      <c r="F1054" s="2"/>
    </row>
    <row r="1055" spans="2:6" x14ac:dyDescent="0.2">
      <c r="B1055" s="2"/>
      <c r="F1055" s="2"/>
    </row>
    <row r="1056" spans="2:6" x14ac:dyDescent="0.2">
      <c r="B1056" s="2"/>
      <c r="F1056" s="2"/>
    </row>
    <row r="1057" spans="2:6" x14ac:dyDescent="0.2">
      <c r="B1057" s="2"/>
      <c r="F1057" s="2"/>
    </row>
    <row r="1058" spans="2:6" x14ac:dyDescent="0.2">
      <c r="B1058" s="2"/>
      <c r="F1058" s="2"/>
    </row>
    <row r="1059" spans="2:6" x14ac:dyDescent="0.2">
      <c r="B1059" s="2"/>
      <c r="F1059" s="2"/>
    </row>
    <row r="1060" spans="2:6" x14ac:dyDescent="0.2">
      <c r="B1060" s="2"/>
      <c r="F1060" s="2"/>
    </row>
    <row r="1061" spans="2:6" x14ac:dyDescent="0.2">
      <c r="B1061" s="2"/>
      <c r="F1061" s="2"/>
    </row>
    <row r="1062" spans="2:6" x14ac:dyDescent="0.2">
      <c r="B1062" s="2"/>
      <c r="F1062" s="2"/>
    </row>
    <row r="1063" spans="2:6" x14ac:dyDescent="0.2">
      <c r="B1063" s="2"/>
      <c r="F1063" s="2"/>
    </row>
    <row r="1064" spans="2:6" x14ac:dyDescent="0.2">
      <c r="B1064" s="2"/>
      <c r="F1064" s="2"/>
    </row>
    <row r="1065" spans="2:6" x14ac:dyDescent="0.2">
      <c r="B1065" s="2"/>
      <c r="F1065" s="2"/>
    </row>
    <row r="1066" spans="2:6" x14ac:dyDescent="0.2">
      <c r="B1066" s="2"/>
      <c r="F1066" s="2"/>
    </row>
    <row r="1067" spans="2:6" x14ac:dyDescent="0.2">
      <c r="B1067" s="2"/>
      <c r="F1067" s="2"/>
    </row>
    <row r="1068" spans="2:6" x14ac:dyDescent="0.2">
      <c r="B1068" s="2"/>
      <c r="F1068" s="2"/>
    </row>
    <row r="1069" spans="2:6" x14ac:dyDescent="0.2">
      <c r="B1069" s="2"/>
      <c r="F1069" s="2"/>
    </row>
    <row r="1070" spans="2:6" x14ac:dyDescent="0.2">
      <c r="B1070" s="2"/>
      <c r="F1070" s="2"/>
    </row>
    <row r="1071" spans="2:6" x14ac:dyDescent="0.2">
      <c r="B1071" s="2"/>
      <c r="F1071" s="2"/>
    </row>
    <row r="1072" spans="2:6" x14ac:dyDescent="0.2">
      <c r="B1072" s="2"/>
      <c r="F1072" s="2"/>
    </row>
    <row r="1073" spans="2:6" x14ac:dyDescent="0.2">
      <c r="B1073" s="2"/>
      <c r="F1073" s="2"/>
    </row>
    <row r="1074" spans="2:6" x14ac:dyDescent="0.2">
      <c r="B1074" s="2"/>
      <c r="F1074" s="2"/>
    </row>
    <row r="1075" spans="2:6" x14ac:dyDescent="0.2">
      <c r="B1075" s="2"/>
      <c r="F1075" s="2"/>
    </row>
    <row r="1076" spans="2:6" x14ac:dyDescent="0.2">
      <c r="B1076" s="2"/>
      <c r="F1076" s="2"/>
    </row>
    <row r="1077" spans="2:6" x14ac:dyDescent="0.2">
      <c r="B1077" s="2"/>
      <c r="F1077" s="2"/>
    </row>
    <row r="1078" spans="2:6" x14ac:dyDescent="0.2">
      <c r="B1078" s="2"/>
      <c r="F1078" s="2"/>
    </row>
    <row r="1079" spans="2:6" x14ac:dyDescent="0.2">
      <c r="B1079" s="2"/>
      <c r="F1079" s="2"/>
    </row>
    <row r="1080" spans="2:6" x14ac:dyDescent="0.2">
      <c r="B1080" s="2"/>
      <c r="F1080" s="2"/>
    </row>
    <row r="1081" spans="2:6" x14ac:dyDescent="0.2">
      <c r="B1081" s="2"/>
      <c r="F1081" s="2"/>
    </row>
    <row r="1082" spans="2:6" x14ac:dyDescent="0.2">
      <c r="B1082" s="2"/>
      <c r="F1082" s="2"/>
    </row>
    <row r="1083" spans="2:6" x14ac:dyDescent="0.2">
      <c r="B1083" s="2"/>
      <c r="F1083" s="2"/>
    </row>
    <row r="1084" spans="2:6" x14ac:dyDescent="0.2">
      <c r="B1084" s="2"/>
      <c r="F1084" s="2"/>
    </row>
    <row r="1085" spans="2:6" x14ac:dyDescent="0.2">
      <c r="B1085" s="2"/>
      <c r="F1085" s="2"/>
    </row>
    <row r="1086" spans="2:6" x14ac:dyDescent="0.2">
      <c r="B1086" s="2"/>
      <c r="F1086" s="2"/>
    </row>
    <row r="1087" spans="2:6" x14ac:dyDescent="0.2">
      <c r="B1087" s="2"/>
      <c r="F1087" s="2"/>
    </row>
    <row r="1088" spans="2:6" x14ac:dyDescent="0.2">
      <c r="B1088" s="2"/>
      <c r="F1088" s="2"/>
    </row>
    <row r="1089" spans="2:6" x14ac:dyDescent="0.2">
      <c r="B1089" s="2"/>
      <c r="F1089" s="2"/>
    </row>
    <row r="1090" spans="2:6" x14ac:dyDescent="0.2">
      <c r="B1090" s="2"/>
      <c r="F1090" s="2"/>
    </row>
    <row r="1091" spans="2:6" x14ac:dyDescent="0.2">
      <c r="B1091" s="2"/>
      <c r="F1091" s="2"/>
    </row>
    <row r="1092" spans="2:6" x14ac:dyDescent="0.2">
      <c r="B1092" s="2"/>
      <c r="F1092" s="2"/>
    </row>
    <row r="1093" spans="2:6" x14ac:dyDescent="0.2">
      <c r="B1093" s="2"/>
      <c r="F1093" s="2"/>
    </row>
    <row r="1094" spans="2:6" x14ac:dyDescent="0.2">
      <c r="B1094" s="2"/>
      <c r="F1094" s="2"/>
    </row>
    <row r="1095" spans="2:6" x14ac:dyDescent="0.2">
      <c r="B1095" s="2"/>
      <c r="F1095" s="2"/>
    </row>
    <row r="1096" spans="2:6" x14ac:dyDescent="0.2">
      <c r="B1096" s="2"/>
      <c r="F1096" s="2"/>
    </row>
    <row r="1097" spans="2:6" x14ac:dyDescent="0.2">
      <c r="B1097" s="2"/>
      <c r="F1097" s="2"/>
    </row>
    <row r="1098" spans="2:6" x14ac:dyDescent="0.2">
      <c r="B1098" s="2"/>
      <c r="F1098" s="2"/>
    </row>
    <row r="1099" spans="2:6" x14ac:dyDescent="0.2">
      <c r="B1099" s="2"/>
      <c r="F1099" s="2"/>
    </row>
    <row r="1100" spans="2:6" x14ac:dyDescent="0.2">
      <c r="B1100" s="2"/>
      <c r="F1100" s="2"/>
    </row>
    <row r="1101" spans="2:6" x14ac:dyDescent="0.2">
      <c r="B1101" s="2"/>
      <c r="F1101" s="2"/>
    </row>
    <row r="1102" spans="2:6" x14ac:dyDescent="0.2">
      <c r="B1102" s="2"/>
      <c r="F1102" s="2"/>
    </row>
    <row r="1103" spans="2:6" x14ac:dyDescent="0.2">
      <c r="B1103" s="2"/>
      <c r="F1103" s="2"/>
    </row>
    <row r="1104" spans="2:6" x14ac:dyDescent="0.2">
      <c r="B1104" s="2"/>
      <c r="F1104" s="2"/>
    </row>
    <row r="1105" spans="2:6" x14ac:dyDescent="0.2">
      <c r="B1105" s="2"/>
      <c r="F1105" s="2"/>
    </row>
    <row r="1106" spans="2:6" x14ac:dyDescent="0.2">
      <c r="B1106" s="2"/>
      <c r="F1106" s="2"/>
    </row>
    <row r="1107" spans="2:6" x14ac:dyDescent="0.2">
      <c r="B1107" s="2"/>
      <c r="F1107" s="2"/>
    </row>
    <row r="1108" spans="2:6" x14ac:dyDescent="0.2">
      <c r="B1108" s="2"/>
      <c r="F1108" s="2"/>
    </row>
    <row r="1109" spans="2:6" x14ac:dyDescent="0.2">
      <c r="B1109" s="2"/>
      <c r="F1109" s="2"/>
    </row>
    <row r="1110" spans="2:6" x14ac:dyDescent="0.2">
      <c r="B1110" s="2"/>
      <c r="F1110" s="2"/>
    </row>
    <row r="1111" spans="2:6" x14ac:dyDescent="0.2">
      <c r="B1111" s="2"/>
      <c r="F1111" s="2"/>
    </row>
    <row r="1112" spans="2:6" x14ac:dyDescent="0.2">
      <c r="B1112" s="2"/>
      <c r="F1112" s="2"/>
    </row>
    <row r="1113" spans="2:6" x14ac:dyDescent="0.2">
      <c r="B1113" s="2"/>
      <c r="F1113" s="2"/>
    </row>
    <row r="1114" spans="2:6" x14ac:dyDescent="0.2">
      <c r="B1114" s="2"/>
      <c r="F1114" s="2"/>
    </row>
    <row r="1115" spans="2:6" x14ac:dyDescent="0.2">
      <c r="B1115" s="2"/>
      <c r="F1115" s="2"/>
    </row>
    <row r="1116" spans="2:6" x14ac:dyDescent="0.2">
      <c r="B1116" s="2"/>
      <c r="F1116" s="2"/>
    </row>
    <row r="1117" spans="2:6" x14ac:dyDescent="0.2">
      <c r="B1117" s="2"/>
      <c r="F1117" s="2"/>
    </row>
    <row r="1118" spans="2:6" x14ac:dyDescent="0.2">
      <c r="B1118" s="2"/>
      <c r="F1118" s="2"/>
    </row>
    <row r="1119" spans="2:6" x14ac:dyDescent="0.2">
      <c r="B1119" s="2"/>
      <c r="F1119" s="2"/>
    </row>
    <row r="1120" spans="2:6" x14ac:dyDescent="0.2">
      <c r="B1120" s="2"/>
      <c r="F1120" s="2"/>
    </row>
    <row r="1121" spans="2:6" x14ac:dyDescent="0.2">
      <c r="B1121" s="2"/>
      <c r="F1121" s="2"/>
    </row>
    <row r="1122" spans="2:6" x14ac:dyDescent="0.2">
      <c r="B1122" s="2"/>
      <c r="F1122" s="2"/>
    </row>
    <row r="1123" spans="2:6" x14ac:dyDescent="0.2">
      <c r="B1123" s="2"/>
      <c r="F1123" s="2"/>
    </row>
    <row r="1124" spans="2:6" x14ac:dyDescent="0.2">
      <c r="B1124" s="2"/>
      <c r="F1124" s="2"/>
    </row>
    <row r="1125" spans="2:6" x14ac:dyDescent="0.2">
      <c r="B1125" s="2"/>
      <c r="F1125" s="2"/>
    </row>
    <row r="1126" spans="2:6" x14ac:dyDescent="0.2">
      <c r="B1126" s="2"/>
      <c r="F1126" s="2"/>
    </row>
    <row r="1127" spans="2:6" x14ac:dyDescent="0.2">
      <c r="B1127" s="2"/>
      <c r="F1127" s="2"/>
    </row>
  </sheetData>
  <phoneticPr fontId="0" type="noConversion"/>
  <hyperlinks>
    <hyperlink ref="P16" r:id="rId1" display="http://www.konkoly.hu/cgi-bin/IBVS?3852" xr:uid="{00000000-0004-0000-0100-000000000000}"/>
    <hyperlink ref="P166" r:id="rId2" display="http://www.bav-astro.de/sfs/BAVM_link.php?BAVMnr=50" xr:uid="{00000000-0004-0000-0100-000001000000}"/>
    <hyperlink ref="P22" r:id="rId3" display="http://www.konkoly.hu/cgi-bin/IBVS?3355" xr:uid="{00000000-0004-0000-0100-000002000000}"/>
    <hyperlink ref="P23" r:id="rId4" display="http://www.konkoly.hu/cgi-bin/IBVS?3852" xr:uid="{00000000-0004-0000-0100-000003000000}"/>
    <hyperlink ref="P24" r:id="rId5" display="http://www.konkoly.hu/cgi-bin/IBVS?3852" xr:uid="{00000000-0004-0000-0100-000004000000}"/>
    <hyperlink ref="P167" r:id="rId6" display="http://www.bav-astro.de/sfs/BAVM_link.php?BAVMnr=56" xr:uid="{00000000-0004-0000-0100-000005000000}"/>
    <hyperlink ref="P26" r:id="rId7" display="http://www.bav-astro.de/sfs/BAVM_link.php?BAVMnr=60" xr:uid="{00000000-0004-0000-0100-000006000000}"/>
    <hyperlink ref="P27" r:id="rId8" display="http://www.bav-astro.de/sfs/BAVM_link.php?BAVMnr=60" xr:uid="{00000000-0004-0000-0100-000007000000}"/>
    <hyperlink ref="P28" r:id="rId9" display="http://www.bav-astro.de/sfs/BAVM_link.php?BAVMnr=62" xr:uid="{00000000-0004-0000-0100-000008000000}"/>
    <hyperlink ref="P29" r:id="rId10" display="http://www.bav-astro.de/sfs/BAVM_link.php?BAVMnr=62" xr:uid="{00000000-0004-0000-0100-000009000000}"/>
    <hyperlink ref="P30" r:id="rId11" display="http://www.bav-astro.de/sfs/BAVM_link.php?BAVMnr=62" xr:uid="{00000000-0004-0000-0100-00000A000000}"/>
    <hyperlink ref="P174" r:id="rId12" display="http://www.bav-astro.de/sfs/BAVM_link.php?BAVMnr=122" xr:uid="{00000000-0004-0000-0100-00000B000000}"/>
    <hyperlink ref="P34" r:id="rId13" display="http://www.bav-astro.de/sfs/BAVM_link.php?BAVMnr=128" xr:uid="{00000000-0004-0000-0100-00000C000000}"/>
    <hyperlink ref="P35" r:id="rId14" display="http://www.konkoly.hu/cgi-bin/IBVS?5027" xr:uid="{00000000-0004-0000-0100-00000D000000}"/>
    <hyperlink ref="P36" r:id="rId15" display="http://www.konkoly.hu/cgi-bin/IBVS?5027" xr:uid="{00000000-0004-0000-0100-00000E000000}"/>
    <hyperlink ref="P37" r:id="rId16" display="http://var.astro.cz/oejv/issues/oejv0074.pdf" xr:uid="{00000000-0004-0000-0100-00000F000000}"/>
    <hyperlink ref="P38" r:id="rId17" display="http://www.bav-astro.de/sfs/BAVM_link.php?BAVMnr=152" xr:uid="{00000000-0004-0000-0100-000010000000}"/>
    <hyperlink ref="P39" r:id="rId18" display="http://www.bav-astro.de/sfs/BAVM_link.php?BAVMnr=152" xr:uid="{00000000-0004-0000-0100-000011000000}"/>
    <hyperlink ref="P40" r:id="rId19" display="http://www.bav-astro.de/sfs/BAVM_link.php?BAVMnr=152" xr:uid="{00000000-0004-0000-0100-000012000000}"/>
    <hyperlink ref="P178" r:id="rId20" display="http://var.astro.cz/oejv/issues/oejv0074.pdf" xr:uid="{00000000-0004-0000-0100-000013000000}"/>
    <hyperlink ref="P41" r:id="rId21" display="http://www.bav-astro.de/sfs/BAVM_link.php?BAVMnr=173" xr:uid="{00000000-0004-0000-0100-000014000000}"/>
    <hyperlink ref="P42" r:id="rId22" display="http://www.bav-astro.de/sfs/BAVM_link.php?BAVMnr=178" xr:uid="{00000000-0004-0000-0100-000015000000}"/>
    <hyperlink ref="P43" r:id="rId23" display="http://www.bav-astro.de/sfs/BAVM_link.php?BAVMnr=178" xr:uid="{00000000-0004-0000-0100-000016000000}"/>
    <hyperlink ref="P44" r:id="rId24" display="http://www.bav-astro.de/sfs/BAVM_link.php?BAVMnr=178" xr:uid="{00000000-0004-0000-0100-000017000000}"/>
    <hyperlink ref="P45" r:id="rId25" display="http://www.bav-astro.de/sfs/BAVM_link.php?BAVMnr=186" xr:uid="{00000000-0004-0000-0100-000018000000}"/>
    <hyperlink ref="P46" r:id="rId26" display="http://www.bav-astro.de/sfs/BAVM_link.php?BAVMnr=201" xr:uid="{00000000-0004-0000-0100-000019000000}"/>
    <hyperlink ref="P179" r:id="rId27" display="http://vsolj.cetus-net.org/vsoljno51.pdf" xr:uid="{00000000-0004-0000-0100-00001A000000}"/>
    <hyperlink ref="P47" r:id="rId28" display="http://www.bav-astro.de/sfs/BAVM_link.php?BAVMnr=214" xr:uid="{00000000-0004-0000-0100-00001B000000}"/>
    <hyperlink ref="P48" r:id="rId29" display="http://www.bav-astro.de/sfs/BAVM_link.php?BAVMnr=220" xr:uid="{00000000-0004-0000-0100-00001C000000}"/>
    <hyperlink ref="P49" r:id="rId30" display="http://var.astro.cz/oejv/issues/oejv0160.pdf" xr:uid="{00000000-0004-0000-0100-00001D000000}"/>
    <hyperlink ref="P50" r:id="rId31" display="http://www.konkoly.hu/cgi-bin/IBVS?6050" xr:uid="{00000000-0004-0000-0100-00001E000000}"/>
    <hyperlink ref="P51" r:id="rId32" display="http://www.konkoly.hu/cgi-bin/IBVS?6029" xr:uid="{00000000-0004-0000-0100-00001F000000}"/>
    <hyperlink ref="P180" r:id="rId33" display="http://vsolj.cetus-net.org/vsoljno56.pdf" xr:uid="{00000000-0004-0000-0100-000020000000}"/>
    <hyperlink ref="P53" r:id="rId34" display="http://www.bav-astro.de/sfs/BAVM_link.php?BAVMnr=232" xr:uid="{00000000-0004-0000-0100-000021000000}"/>
    <hyperlink ref="P54" r:id="rId35" display="http://www.bav-astro.de/sfs/BAVM_link.php?BAVMnr=234" xr:uid="{00000000-0004-0000-0100-000022000000}"/>
    <hyperlink ref="P55" r:id="rId36" display="http://www.bav-astro.de/sfs/BAVM_link.php?BAVMnr=232" xr:uid="{00000000-0004-0000-0100-000023000000}"/>
    <hyperlink ref="P56" r:id="rId37" display="http://www.bav-astro.de/sfs/BAVM_link.php?BAVMnr=238" xr:uid="{00000000-0004-0000-0100-000024000000}"/>
    <hyperlink ref="P20" r:id="rId38" display="http://www.bav-astro.de/sfs/BAVM_link.php?BAVMnr=241" xr:uid="{00000000-0004-0000-0100-000025000000}"/>
    <hyperlink ref="P21" r:id="rId39" display="http://www.bav-astro.de/sfs/BAVM_link.php?BAVMnr=241" xr:uid="{00000000-0004-0000-0100-000026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dcterms:created xsi:type="dcterms:W3CDTF">2002-08-21T20:21:45Z</dcterms:created>
  <dcterms:modified xsi:type="dcterms:W3CDTF">2024-02-14T02:07:48Z</dcterms:modified>
</cp:coreProperties>
</file>