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F15583-4A2B-4D9C-AA5C-7990D2F6F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1" i="1"/>
  <c r="F31" i="1" s="1"/>
  <c r="G31" i="1" s="1"/>
  <c r="L31" i="1" s="1"/>
  <c r="Q31" i="1"/>
  <c r="E32" i="1"/>
  <c r="F32" i="1" s="1"/>
  <c r="G32" i="1" s="1"/>
  <c r="L32" i="1" s="1"/>
  <c r="Q32" i="1"/>
  <c r="E34" i="1"/>
  <c r="F34" i="1" s="1"/>
  <c r="G34" i="1" s="1"/>
  <c r="L34" i="1" s="1"/>
  <c r="Q34" i="1"/>
  <c r="E35" i="1"/>
  <c r="F35" i="1" s="1"/>
  <c r="G35" i="1" s="1"/>
  <c r="L35" i="1" s="1"/>
  <c r="Q35" i="1"/>
  <c r="E30" i="1"/>
  <c r="F30" i="1" s="1"/>
  <c r="G30" i="1" s="1"/>
  <c r="K30" i="1" s="1"/>
  <c r="Q30" i="1"/>
  <c r="E33" i="1"/>
  <c r="F33" i="1" s="1"/>
  <c r="G33" i="1" s="1"/>
  <c r="K33" i="1" s="1"/>
  <c r="Q33" i="1"/>
  <c r="C9" i="1"/>
  <c r="C21" i="1"/>
  <c r="Q21" i="1" s="1"/>
  <c r="D9" i="1"/>
  <c r="A21" i="1"/>
  <c r="F15" i="1" l="1"/>
  <c r="E21" i="1"/>
  <c r="F21" i="1" s="1"/>
  <c r="G21" i="1" s="1"/>
  <c r="C17" i="1"/>
  <c r="C12" i="1"/>
  <c r="C11" i="1"/>
  <c r="O24" i="1" l="1"/>
  <c r="O28" i="1"/>
  <c r="O34" i="1"/>
  <c r="O25" i="1"/>
  <c r="O23" i="1"/>
  <c r="O27" i="1"/>
  <c r="O32" i="1"/>
  <c r="O35" i="1"/>
  <c r="O29" i="1"/>
  <c r="O22" i="1"/>
  <c r="O26" i="1"/>
  <c r="O31" i="1"/>
  <c r="O21" i="1"/>
  <c r="O33" i="1"/>
  <c r="O30" i="1"/>
  <c r="C15" i="1"/>
  <c r="C16" i="1"/>
  <c r="D18" i="1" s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<sst xmlns="http://schemas.openxmlformats.org/spreadsheetml/2006/main" count="95" uniqueCount="54">
  <si>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</si>
  <si>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</si>
  <si>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</si>
  <si>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</si>
  <si>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</si>
  <si>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</si>
  <si>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</si>
  <si>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</si>
  <si>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</si>
  <si>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</si>
  <si>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</si>
  <si>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</si>
  <si>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</si>
  <si>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</si>
  <si>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</si>
  <si>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</si>
  <si>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</si>
  <si>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</si>
  <si>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</si>
  <si>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</si>
  <si>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</si>
  <si>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</si>
  <si>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</si>
  <si>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</si>
  <si>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</si>
  <si>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</si>
  <si>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</si>
  <si>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</si>
  <si>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</si>
  <si>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</si>
  <si>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</si>
  <si>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</si>
  <si>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</si>
  <si>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</si>
  <si>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</si>
  <si>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</si>
  <si>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</si>
  <si>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</si>
  <si>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</si>
  <si>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Hor WZ</t>
  </si>
  <si>
    <t>JAVSO 49, 251</t>
  </si>
  <si>
    <t>II</t>
  </si>
  <si>
    <t>WZ Hor</t>
  </si>
  <si>
    <t>G8862-0878</t>
  </si>
  <si>
    <t>EA:</t>
  </si>
  <si>
    <t>TESS/PNC/RAA</t>
  </si>
  <si>
    <t>I</t>
  </si>
  <si>
    <t>VSS SEB Gp</t>
  </si>
  <si>
    <t>TESS</t>
  </si>
  <si>
    <t xml:space="preserve">Mag </t>
  </si>
  <si>
    <t>Next ToM-P</t>
  </si>
  <si>
    <t>Next ToM-S</t>
  </si>
  <si>
    <t>VSX</t>
  </si>
  <si>
    <t>8.14-8.46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</si>
</sst>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4" borderId="6" xfId="0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Hor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E-4098-86F3-12D51EB7DD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E-4098-86F3-12D51EB7DD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E-4098-86F3-12D51EB7DD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-1.9829999997455161E-2</c:v>
                </c:pt>
                <c:pt idx="12">
                  <c:v>-1.9667999993544072E-2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E-4098-86F3-12D51EB7DD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1">
                  <c:v>-1.8869127372454386E-2</c:v>
                </c:pt>
                <c:pt idx="2">
                  <c:v>-1.9054607786529232E-2</c:v>
                </c:pt>
                <c:pt idx="3">
                  <c:v>-1.9401884055696428E-2</c:v>
                </c:pt>
                <c:pt idx="4">
                  <c:v>-1.8747377165709622E-2</c:v>
                </c:pt>
                <c:pt idx="5">
                  <c:v>-1.9109655942884274E-2</c:v>
                </c:pt>
                <c:pt idx="6">
                  <c:v>-1.8455137418641243E-2</c:v>
                </c:pt>
                <c:pt idx="7">
                  <c:v>-1.9151781583786942E-2</c:v>
                </c:pt>
                <c:pt idx="8">
                  <c:v>-1.8337265566515271E-2</c:v>
                </c:pt>
                <c:pt idx="10">
                  <c:v>-2.0006480495794676E-2</c:v>
                </c:pt>
                <c:pt idx="11">
                  <c:v>-2.0671976672019809E-2</c:v>
                </c:pt>
                <c:pt idx="13">
                  <c:v>-2.0086173099116422E-2</c:v>
                </c:pt>
                <c:pt idx="14">
                  <c:v>-1.7971659282920882E-2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E-4098-86F3-12D51EB7DD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0E-4098-86F3-12D51EB7DD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0E-4098-86F3-12D51EB7DD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7.2947945067326769E-6</c:v>
                </c:pt>
                <c:pt idx="1">
                  <c:v>-1.9163215726476349E-2</c:v>
                </c:pt>
                <c:pt idx="2">
                  <c:v>-1.9163877143483006E-2</c:v>
                </c:pt>
                <c:pt idx="3">
                  <c:v>-1.9180412568649465E-2</c:v>
                </c:pt>
                <c:pt idx="4">
                  <c:v>-1.9181073985656123E-2</c:v>
                </c:pt>
                <c:pt idx="5">
                  <c:v>-1.9204223580889163E-2</c:v>
                </c:pt>
                <c:pt idx="6">
                  <c:v>-1.920488499789582E-2</c:v>
                </c:pt>
                <c:pt idx="7">
                  <c:v>-1.9261105443461771E-2</c:v>
                </c:pt>
                <c:pt idx="8">
                  <c:v>-1.9261766860468429E-2</c:v>
                </c:pt>
                <c:pt idx="9">
                  <c:v>-1.9279625119648203E-2</c:v>
                </c:pt>
                <c:pt idx="10">
                  <c:v>-1.9280947953661521E-2</c:v>
                </c:pt>
                <c:pt idx="11">
                  <c:v>-1.9281609370668178E-2</c:v>
                </c:pt>
                <c:pt idx="12">
                  <c:v>-1.9290207791754735E-2</c:v>
                </c:pt>
                <c:pt idx="13">
                  <c:v>-1.9307404633927851E-2</c:v>
                </c:pt>
                <c:pt idx="14">
                  <c:v>-1.9308066050934509E-2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0E-4098-86F3-12D51EB7DD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0E-4098-86F3-12D51EB7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3112"/>
        <c:axId val="1"/>
      </c:scatterChart>
      <c:valAx>
        <c:axId val="942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DA208460-E84A-51D0-8773-49AC959AC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85546875" customWidth="1"/>
  </cols>
  <sheetData>
    <row r="1" spans="1:21" ht="20.25" x14ac:dyDescent="0.3">
      <c r="A1" s="1" t="s">
        <v>39</v>
      </c>
      <c r="F1" s="32" t="s">
        <v>42</v>
      </c>
      <c r="G1" s="33">
        <v>2013</v>
      </c>
      <c r="H1" s="34"/>
      <c r="I1" s="35" t="s">
        <v>43</v>
      </c>
      <c r="J1" s="36" t="s">
        <v>42</v>
      </c>
      <c r="K1" s="37">
        <v>2.4801099999999998</v>
      </c>
      <c r="L1" s="38">
        <v>-62.575099999999999</v>
      </c>
      <c r="M1" s="39">
        <v>48500.521000000001</v>
      </c>
      <c r="N1" s="39">
        <v>0.72885100000000003</v>
      </c>
      <c r="O1" s="40" t="s">
        <v>44</v>
      </c>
      <c r="U1" s="45"/>
    </row>
    <row r="2" spans="1:21" ht="12.95" customHeight="1" x14ac:dyDescent="0.2">
      <c r="A2" t="s">
        <v>23</v>
      </c>
      <c r="B2" t="s">
        <v>44</v>
      </c>
      <c r="C2" s="28"/>
      <c r="D2" s="3"/>
      <c r="U2" s="45"/>
    </row>
    <row r="3" spans="1:21" ht="12.95" customHeight="1" thickBot="1" x14ac:dyDescent="0.25"/>
    <row r="4" spans="1:21" ht="12.95" customHeight="1" thickTop="1" thickBot="1" x14ac:dyDescent="0.25">
      <c r="A4" s="5" t="s">
        <v>0</v>
      </c>
      <c r="C4" s="26" t="s">
        <v>35</v>
      </c>
      <c r="D4" s="27" t="s">
        <v>35</v>
      </c>
    </row>
    <row r="5" spans="1:21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1" ht="12.95" customHeight="1" x14ac:dyDescent="0.2">
      <c r="A6" s="5" t="s">
        <v>1</v>
      </c>
    </row>
    <row r="7" spans="1:21" ht="12.95" customHeight="1" x14ac:dyDescent="0.2">
      <c r="A7" t="s">
        <v>2</v>
      </c>
      <c r="C7" s="46">
        <v>48500.521000000001</v>
      </c>
      <c r="D7" s="47" t="s">
        <v>52</v>
      </c>
    </row>
    <row r="8" spans="1:21" ht="12.95" customHeight="1" x14ac:dyDescent="0.2">
      <c r="A8" t="s">
        <v>3</v>
      </c>
      <c r="C8" s="46">
        <v>0.72885100000000003</v>
      </c>
      <c r="D8" s="47" t="s">
        <v>52</v>
      </c>
    </row>
    <row r="9" spans="1:21" ht="12.95" customHeight="1" x14ac:dyDescent="0.2">
      <c r="A9" s="23" t="s">
        <v>30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21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1" ht="12.95" customHeight="1" x14ac:dyDescent="0.2">
      <c r="A11" s="10" t="s">
        <v>15</v>
      </c>
      <c r="B11" s="10"/>
      <c r="C11" s="20">
        <f ca="1">INTERCEPT(INDIRECT($D$9):G990,INDIRECT($C$9):F990)</f>
        <v>7.2947945067326769E-6</v>
      </c>
      <c r="D11" s="3"/>
      <c r="E11" s="10"/>
    </row>
    <row r="12" spans="1:21" ht="12.95" customHeight="1" x14ac:dyDescent="0.2">
      <c r="A12" s="10" t="s">
        <v>16</v>
      </c>
      <c r="B12" s="10"/>
      <c r="C12" s="20">
        <f ca="1">SLOPE(INDIRECT($D$9):G990,INDIRECT($C$9):F990)</f>
        <v>-1.3228340133165251E-6</v>
      </c>
      <c r="D12" s="3"/>
      <c r="E12" s="48" t="s">
        <v>49</v>
      </c>
      <c r="F12" s="49" t="s">
        <v>53</v>
      </c>
    </row>
    <row r="13" spans="1:21" ht="12.95" customHeight="1" x14ac:dyDescent="0.2">
      <c r="A13" s="10" t="s">
        <v>18</v>
      </c>
      <c r="B13" s="10"/>
      <c r="C13" s="3" t="s">
        <v>13</v>
      </c>
      <c r="E13" s="50" t="s">
        <v>32</v>
      </c>
      <c r="F13" s="51">
        <v>1</v>
      </c>
    </row>
    <row r="14" spans="1:21" ht="12.95" customHeight="1" x14ac:dyDescent="0.2">
      <c r="A14" s="10"/>
      <c r="B14" s="10"/>
      <c r="C14" s="10"/>
      <c r="E14" s="50" t="s">
        <v>29</v>
      </c>
      <c r="F14" s="52">
        <f ca="1">NOW()+15018.5+$C$5/24</f>
        <v>60520.852095486109</v>
      </c>
    </row>
    <row r="15" spans="1:21" ht="12.95" customHeight="1" x14ac:dyDescent="0.2">
      <c r="A15" s="12" t="s">
        <v>17</v>
      </c>
      <c r="B15" s="10"/>
      <c r="C15" s="13">
        <f ca="1">(C7+C11)+(C8+C12)*INT(MAX(F21:F3531))</f>
        <v>59142.455143595369</v>
      </c>
      <c r="E15" s="53" t="s">
        <v>33</v>
      </c>
      <c r="F15" s="52">
        <f ca="1">ROUND(2*($F$14-$C$7)/$C$8,0)/2+$F$13</f>
        <v>16493</v>
      </c>
    </row>
    <row r="16" spans="1:21" ht="12.95" customHeight="1" x14ac:dyDescent="0.2">
      <c r="A16" s="15" t="s">
        <v>4</v>
      </c>
      <c r="B16" s="10"/>
      <c r="C16" s="16">
        <f ca="1">+C8+C12</f>
        <v>0.7288496771659867</v>
      </c>
      <c r="E16" s="53" t="s">
        <v>34</v>
      </c>
      <c r="F16" s="52">
        <f ca="1">ROUND(2*($F$14-$C$15)/$C$16,0)/2+$F$13</f>
        <v>1892</v>
      </c>
    </row>
    <row r="17" spans="1:23" ht="12.95" customHeight="1" thickBot="1" x14ac:dyDescent="0.25">
      <c r="A17" s="14" t="s">
        <v>26</v>
      </c>
      <c r="B17" s="10"/>
      <c r="C17" s="10">
        <f>COUNT(C21:C2189)</f>
        <v>15</v>
      </c>
      <c r="E17" s="53" t="s">
        <v>50</v>
      </c>
      <c r="F17" s="54">
        <f ca="1">+$C$15+$C$16*$F$16-15018.5-$C$5/24</f>
        <v>45503.334566126752</v>
      </c>
    </row>
    <row r="18" spans="1:23" ht="12.95" customHeight="1" thickTop="1" thickBot="1" x14ac:dyDescent="0.25">
      <c r="A18" s="15" t="s">
        <v>5</v>
      </c>
      <c r="B18" s="10"/>
      <c r="C18" s="18">
        <f ca="1">+C15</f>
        <v>59142.455143595369</v>
      </c>
      <c r="D18" s="19">
        <f ca="1">+C16</f>
        <v>0.7288496771659867</v>
      </c>
      <c r="E18" s="56" t="s">
        <v>51</v>
      </c>
      <c r="F18" s="55">
        <f ca="1">+($C$15+$C$16*$F$16)-($C$16/2)-15018.5-$C$5/24</f>
        <v>45502.97014128817</v>
      </c>
    </row>
    <row r="19" spans="1:23" ht="12.95" customHeight="1" thickTop="1" x14ac:dyDescent="0.2">
      <c r="E19" s="14"/>
      <c r="F19" s="17"/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52</v>
      </c>
      <c r="J20" s="7" t="s">
        <v>37</v>
      </c>
      <c r="K20" s="7" t="s">
        <v>38</v>
      </c>
      <c r="L20" s="7" t="s">
        <v>48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5" t="s">
        <v>31</v>
      </c>
    </row>
    <row r="21" spans="1:23" ht="12.95" customHeight="1" x14ac:dyDescent="0.2">
      <c r="A21" t="str">
        <f>D7</f>
        <v>VSX</v>
      </c>
      <c r="C21" s="8">
        <f>C$7</f>
        <v>48500.521000000001</v>
      </c>
      <c r="D21" s="8" t="s">
        <v>13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I21">
        <f t="shared" ref="I21" si="3">+G21</f>
        <v>0</v>
      </c>
      <c r="O21">
        <f t="shared" ref="O21:O35" ca="1" si="4">+C$11+C$12*$F21</f>
        <v>7.2947945067326769E-6</v>
      </c>
      <c r="Q21" s="2">
        <f t="shared" ref="Q21:Q35" si="5">+C21-15018.5</f>
        <v>33482.021000000001</v>
      </c>
    </row>
    <row r="22" spans="1:23" ht="12.95" customHeight="1" x14ac:dyDescent="0.2">
      <c r="A22" s="41" t="s">
        <v>45</v>
      </c>
      <c r="B22" s="42" t="s">
        <v>46</v>
      </c>
      <c r="C22" s="41">
        <v>59063.010822872631</v>
      </c>
      <c r="D22" s="43">
        <v>1.2110000000000001E-3</v>
      </c>
      <c r="E22">
        <f t="shared" si="0"/>
        <v>14491.974111131947</v>
      </c>
      <c r="F22">
        <f t="shared" si="1"/>
        <v>14492</v>
      </c>
      <c r="G22">
        <f t="shared" si="2"/>
        <v>-1.8869127372454386E-2</v>
      </c>
      <c r="L22">
        <f t="shared" ref="L22:L29" si="6">+G22</f>
        <v>-1.8869127372454386E-2</v>
      </c>
      <c r="O22">
        <f t="shared" ca="1" si="4"/>
        <v>-1.9163215726476349E-2</v>
      </c>
      <c r="Q22" s="2">
        <f t="shared" si="5"/>
        <v>44044.510822872631</v>
      </c>
      <c r="W22" s="44" t="s">
        <v>47</v>
      </c>
    </row>
    <row r="23" spans="1:23" ht="12.95" customHeight="1" x14ac:dyDescent="0.2">
      <c r="A23" s="41" t="s">
        <v>45</v>
      </c>
      <c r="B23" s="42" t="s">
        <v>41</v>
      </c>
      <c r="C23" s="41">
        <v>59063.375062892213</v>
      </c>
      <c r="D23" s="43">
        <v>1.544E-3</v>
      </c>
      <c r="E23">
        <f t="shared" si="0"/>
        <v>14492.473856648632</v>
      </c>
      <c r="F23">
        <f t="shared" si="1"/>
        <v>14492.5</v>
      </c>
      <c r="G23">
        <f t="shared" si="2"/>
        <v>-1.9054607786529232E-2</v>
      </c>
      <c r="L23">
        <f t="shared" si="6"/>
        <v>-1.9054607786529232E-2</v>
      </c>
      <c r="O23">
        <f t="shared" ca="1" si="4"/>
        <v>-1.9163877143483006E-2</v>
      </c>
      <c r="Q23" s="2">
        <f t="shared" si="5"/>
        <v>44044.875062892213</v>
      </c>
      <c r="W23" s="44" t="s">
        <v>47</v>
      </c>
    </row>
    <row r="24" spans="1:23" ht="12.95" customHeight="1" x14ac:dyDescent="0.2">
      <c r="A24" s="41" t="s">
        <v>45</v>
      </c>
      <c r="B24" s="42" t="s">
        <v>46</v>
      </c>
      <c r="C24" s="41">
        <v>59072.485353115946</v>
      </c>
      <c r="D24" s="43">
        <v>1.686E-3</v>
      </c>
      <c r="E24">
        <f t="shared" si="0"/>
        <v>14504.973380177766</v>
      </c>
      <c r="F24">
        <f t="shared" si="1"/>
        <v>14505</v>
      </c>
      <c r="G24">
        <f t="shared" si="2"/>
        <v>-1.9401884055696428E-2</v>
      </c>
      <c r="L24">
        <f t="shared" si="6"/>
        <v>-1.9401884055696428E-2</v>
      </c>
      <c r="O24">
        <f t="shared" ca="1" si="4"/>
        <v>-1.9180412568649465E-2</v>
      </c>
      <c r="Q24" s="2">
        <f t="shared" si="5"/>
        <v>44053.985353115946</v>
      </c>
      <c r="W24" s="44" t="s">
        <v>47</v>
      </c>
    </row>
    <row r="25" spans="1:23" ht="12.95" customHeight="1" x14ac:dyDescent="0.2">
      <c r="A25" s="41" t="s">
        <v>45</v>
      </c>
      <c r="B25" s="42" t="s">
        <v>41</v>
      </c>
      <c r="C25" s="41">
        <v>59072.850433122832</v>
      </c>
      <c r="D25" s="43">
        <v>1.103E-3</v>
      </c>
      <c r="E25">
        <f t="shared" si="0"/>
        <v>14505.474278175967</v>
      </c>
      <c r="F25">
        <f t="shared" si="1"/>
        <v>14505.5</v>
      </c>
      <c r="G25">
        <f t="shared" si="2"/>
        <v>-1.8747377165709622E-2</v>
      </c>
      <c r="L25">
        <f t="shared" si="6"/>
        <v>-1.8747377165709622E-2</v>
      </c>
      <c r="O25">
        <f t="shared" ca="1" si="4"/>
        <v>-1.9181073985656123E-2</v>
      </c>
      <c r="Q25" s="2">
        <f t="shared" si="5"/>
        <v>44054.350433122832</v>
      </c>
      <c r="W25" s="44" t="s">
        <v>47</v>
      </c>
    </row>
    <row r="26" spans="1:23" ht="12.95" customHeight="1" x14ac:dyDescent="0.2">
      <c r="A26" s="41" t="s">
        <v>45</v>
      </c>
      <c r="B26" s="42" t="s">
        <v>46</v>
      </c>
      <c r="C26" s="41">
        <v>59085.604963344056</v>
      </c>
      <c r="D26" s="43">
        <v>2.2499999999999998E-3</v>
      </c>
      <c r="E26">
        <f t="shared" si="0"/>
        <v>14522.97378112132</v>
      </c>
      <c r="F26">
        <f t="shared" si="1"/>
        <v>14523</v>
      </c>
      <c r="G26">
        <f t="shared" si="2"/>
        <v>-1.9109655942884274E-2</v>
      </c>
      <c r="L26">
        <f t="shared" si="6"/>
        <v>-1.9109655942884274E-2</v>
      </c>
      <c r="O26">
        <f t="shared" ca="1" si="4"/>
        <v>-1.9204223580889163E-2</v>
      </c>
      <c r="Q26" s="2">
        <f t="shared" si="5"/>
        <v>44067.104963344056</v>
      </c>
      <c r="W26" s="44" t="s">
        <v>47</v>
      </c>
    </row>
    <row r="27" spans="1:23" ht="12.95" customHeight="1" x14ac:dyDescent="0.2">
      <c r="A27" s="41" t="s">
        <v>45</v>
      </c>
      <c r="B27" s="42" t="s">
        <v>41</v>
      </c>
      <c r="C27" s="41">
        <v>59085.970043362584</v>
      </c>
      <c r="D27" s="43">
        <v>2.12E-4</v>
      </c>
      <c r="E27">
        <f t="shared" si="0"/>
        <v>14523.474679135492</v>
      </c>
      <c r="F27">
        <f t="shared" si="1"/>
        <v>14523.5</v>
      </c>
      <c r="G27">
        <f t="shared" si="2"/>
        <v>-1.8455137418641243E-2</v>
      </c>
      <c r="L27">
        <f t="shared" si="6"/>
        <v>-1.8455137418641243E-2</v>
      </c>
      <c r="O27">
        <f t="shared" ca="1" si="4"/>
        <v>-1.920488499789582E-2</v>
      </c>
      <c r="Q27" s="2">
        <f t="shared" si="5"/>
        <v>44067.470043362584</v>
      </c>
      <c r="W27" s="44" t="s">
        <v>47</v>
      </c>
    </row>
    <row r="28" spans="1:23" ht="12.95" customHeight="1" x14ac:dyDescent="0.2">
      <c r="A28" s="41" t="s">
        <v>45</v>
      </c>
      <c r="B28" s="42" t="s">
        <v>46</v>
      </c>
      <c r="C28" s="41">
        <v>59116.945514218416</v>
      </c>
      <c r="D28" s="43">
        <v>2.1069999999999999E-3</v>
      </c>
      <c r="E28">
        <f t="shared" si="0"/>
        <v>14565.973723323992</v>
      </c>
      <c r="F28">
        <f t="shared" si="1"/>
        <v>14566</v>
      </c>
      <c r="G28">
        <f t="shared" si="2"/>
        <v>-1.9151781583786942E-2</v>
      </c>
      <c r="L28">
        <f t="shared" si="6"/>
        <v>-1.9151781583786942E-2</v>
      </c>
      <c r="O28">
        <f t="shared" ca="1" si="4"/>
        <v>-1.9261105443461771E-2</v>
      </c>
      <c r="Q28" s="2">
        <f t="shared" si="5"/>
        <v>44098.445514218416</v>
      </c>
      <c r="W28" s="44" t="s">
        <v>47</v>
      </c>
    </row>
    <row r="29" spans="1:23" ht="12.95" customHeight="1" x14ac:dyDescent="0.2">
      <c r="A29" s="41" t="s">
        <v>45</v>
      </c>
      <c r="B29" s="42" t="s">
        <v>41</v>
      </c>
      <c r="C29" s="41">
        <v>59117.310754234437</v>
      </c>
      <c r="D29" s="43">
        <v>1.9900000000000001E-4</v>
      </c>
      <c r="E29">
        <f t="shared" si="0"/>
        <v>14566.474840858331</v>
      </c>
      <c r="F29">
        <f t="shared" si="1"/>
        <v>14566.5</v>
      </c>
      <c r="G29">
        <f t="shared" si="2"/>
        <v>-1.8337265566515271E-2</v>
      </c>
      <c r="L29">
        <f t="shared" si="6"/>
        <v>-1.8337265566515271E-2</v>
      </c>
      <c r="O29">
        <f t="shared" ca="1" si="4"/>
        <v>-1.9261766860468429E-2</v>
      </c>
      <c r="Q29" s="2">
        <f t="shared" si="5"/>
        <v>44098.810754234437</v>
      </c>
      <c r="W29" s="44" t="s">
        <v>47</v>
      </c>
    </row>
    <row r="30" spans="1:23" ht="12.95" customHeight="1" x14ac:dyDescent="0.2">
      <c r="A30" s="29" t="s">
        <v>40</v>
      </c>
      <c r="B30" s="30" t="s">
        <v>41</v>
      </c>
      <c r="C30" s="31">
        <v>59127.14875</v>
      </c>
      <c r="D30" s="31">
        <v>2.3E-3</v>
      </c>
      <c r="E30">
        <f t="shared" si="0"/>
        <v>14579.97279279304</v>
      </c>
      <c r="F30">
        <f t="shared" si="1"/>
        <v>14580</v>
      </c>
      <c r="G30">
        <f t="shared" si="2"/>
        <v>-1.9829999997455161E-2</v>
      </c>
      <c r="K30">
        <f>+G30</f>
        <v>-1.9829999997455161E-2</v>
      </c>
      <c r="O30">
        <f t="shared" ca="1" si="4"/>
        <v>-1.9279625119648203E-2</v>
      </c>
      <c r="Q30" s="2">
        <f t="shared" si="5"/>
        <v>44108.64875</v>
      </c>
      <c r="W30" s="44"/>
    </row>
    <row r="31" spans="1:23" ht="12.95" customHeight="1" x14ac:dyDescent="0.2">
      <c r="A31" s="41" t="s">
        <v>45</v>
      </c>
      <c r="B31" s="42" t="s">
        <v>46</v>
      </c>
      <c r="C31" s="41">
        <v>59127.877424519509</v>
      </c>
      <c r="D31" s="43">
        <v>2.7569999999999999E-3</v>
      </c>
      <c r="E31">
        <f t="shared" si="0"/>
        <v>14580.972550657827</v>
      </c>
      <c r="F31">
        <f t="shared" si="1"/>
        <v>14581</v>
      </c>
      <c r="G31">
        <f t="shared" si="2"/>
        <v>-2.0006480495794676E-2</v>
      </c>
      <c r="L31">
        <f>+G31</f>
        <v>-2.0006480495794676E-2</v>
      </c>
      <c r="O31">
        <f t="shared" ca="1" si="4"/>
        <v>-1.9280947953661521E-2</v>
      </c>
      <c r="Q31" s="2">
        <f t="shared" si="5"/>
        <v>44109.377424519509</v>
      </c>
      <c r="W31" s="44" t="s">
        <v>47</v>
      </c>
    </row>
    <row r="32" spans="1:23" ht="12.95" customHeight="1" x14ac:dyDescent="0.2">
      <c r="A32" s="41" t="s">
        <v>45</v>
      </c>
      <c r="B32" s="42" t="s">
        <v>41</v>
      </c>
      <c r="C32" s="41">
        <v>59128.241184523329</v>
      </c>
      <c r="D32" s="43">
        <v>1.45E-4</v>
      </c>
      <c r="E32">
        <f t="shared" si="0"/>
        <v>14581.471637582068</v>
      </c>
      <c r="F32">
        <f t="shared" si="1"/>
        <v>14581.5</v>
      </c>
      <c r="G32">
        <f t="shared" si="2"/>
        <v>-2.0671976672019809E-2</v>
      </c>
      <c r="L32">
        <f>+G32</f>
        <v>-2.0671976672019809E-2</v>
      </c>
      <c r="O32">
        <f t="shared" ca="1" si="4"/>
        <v>-1.9281609370668178E-2</v>
      </c>
      <c r="Q32" s="2">
        <f t="shared" si="5"/>
        <v>44109.741184523329</v>
      </c>
      <c r="W32" s="44" t="s">
        <v>47</v>
      </c>
    </row>
    <row r="33" spans="1:23" ht="12.95" customHeight="1" x14ac:dyDescent="0.2">
      <c r="A33" s="29" t="s">
        <v>40</v>
      </c>
      <c r="B33" s="30" t="s">
        <v>41</v>
      </c>
      <c r="C33" s="31">
        <v>59132.979720000003</v>
      </c>
      <c r="D33" s="31">
        <v>2.1099999999999999E-3</v>
      </c>
      <c r="E33">
        <f t="shared" si="0"/>
        <v>14587.973015060694</v>
      </c>
      <c r="F33">
        <f t="shared" si="1"/>
        <v>14588</v>
      </c>
      <c r="G33">
        <f t="shared" si="2"/>
        <v>-1.9667999993544072E-2</v>
      </c>
      <c r="K33">
        <f>+G33</f>
        <v>-1.9667999993544072E-2</v>
      </c>
      <c r="O33">
        <f t="shared" ca="1" si="4"/>
        <v>-1.9290207791754735E-2</v>
      </c>
      <c r="Q33" s="2">
        <f t="shared" si="5"/>
        <v>44114.479720000003</v>
      </c>
      <c r="W33" s="44"/>
    </row>
    <row r="34" spans="1:23" ht="12.95" customHeight="1" x14ac:dyDescent="0.2">
      <c r="A34" s="41" t="s">
        <v>45</v>
      </c>
      <c r="B34" s="42" t="s">
        <v>46</v>
      </c>
      <c r="C34" s="41">
        <v>59142.454364826903</v>
      </c>
      <c r="D34" s="43">
        <v>3.1870000000000002E-3</v>
      </c>
      <c r="E34">
        <f t="shared" si="0"/>
        <v>14600.972441317776</v>
      </c>
      <c r="F34">
        <f t="shared" si="1"/>
        <v>14601</v>
      </c>
      <c r="G34">
        <f t="shared" si="2"/>
        <v>-2.0086173099116422E-2</v>
      </c>
      <c r="L34">
        <f>+G34</f>
        <v>-2.0086173099116422E-2</v>
      </c>
      <c r="O34">
        <f t="shared" ca="1" si="4"/>
        <v>-1.9307404633927851E-2</v>
      </c>
      <c r="Q34" s="2">
        <f t="shared" si="5"/>
        <v>44123.954364826903</v>
      </c>
      <c r="W34" s="44" t="s">
        <v>47</v>
      </c>
    </row>
    <row r="35" spans="1:23" ht="12.95" customHeight="1" x14ac:dyDescent="0.2">
      <c r="A35" s="41" t="s">
        <v>45</v>
      </c>
      <c r="B35" s="42" t="s">
        <v>41</v>
      </c>
      <c r="C35" s="41">
        <v>59142.820904840715</v>
      </c>
      <c r="D35" s="43">
        <v>5.4600000000000004E-4</v>
      </c>
      <c r="E35">
        <f t="shared" si="0"/>
        <v>14601.475342478387</v>
      </c>
      <c r="F35">
        <f t="shared" si="1"/>
        <v>14601.5</v>
      </c>
      <c r="G35">
        <f t="shared" si="2"/>
        <v>-1.7971659282920882E-2</v>
      </c>
      <c r="L35">
        <f>+G35</f>
        <v>-1.7971659282920882E-2</v>
      </c>
      <c r="O35">
        <f t="shared" ca="1" si="4"/>
        <v>-1.9308066050934509E-2</v>
      </c>
      <c r="Q35" s="2">
        <f t="shared" si="5"/>
        <v>44124.320904840715</v>
      </c>
      <c r="W35" s="44" t="s">
        <v>47</v>
      </c>
    </row>
    <row r="36" spans="1:23" ht="12.95" customHeight="1" x14ac:dyDescent="0.2">
      <c r="C36" s="8"/>
      <c r="D36" s="8"/>
    </row>
    <row r="37" spans="1:23" ht="12.95" customHeight="1" x14ac:dyDescent="0.2">
      <c r="C37" s="8"/>
      <c r="D37" s="8"/>
    </row>
    <row r="38" spans="1:23" ht="12.95" customHeight="1" x14ac:dyDescent="0.2">
      <c r="C38" s="8"/>
      <c r="D38" s="8"/>
    </row>
    <row r="39" spans="1:23" ht="12.95" customHeight="1" x14ac:dyDescent="0.2">
      <c r="C39" s="8"/>
      <c r="D39" s="8"/>
    </row>
    <row r="40" spans="1:23" ht="12.95" customHeight="1" x14ac:dyDescent="0.2">
      <c r="C40" s="8"/>
      <c r="D40" s="8"/>
    </row>
    <row r="41" spans="1:23" ht="12.95" customHeight="1" x14ac:dyDescent="0.2">
      <c r="C41" s="8"/>
      <c r="D41" s="8"/>
    </row>
    <row r="42" spans="1:23" ht="12.95" customHeight="1" x14ac:dyDescent="0.2">
      <c r="C42" s="8"/>
      <c r="D42" s="8"/>
    </row>
    <row r="43" spans="1:23" ht="12.95" customHeight="1" x14ac:dyDescent="0.2">
      <c r="C43" s="8"/>
      <c r="D43" s="8"/>
    </row>
    <row r="44" spans="1:23" ht="12.95" customHeight="1" x14ac:dyDescent="0.2">
      <c r="C44" s="8"/>
      <c r="D44" s="8"/>
    </row>
    <row r="45" spans="1:23" ht="12.95" customHeight="1" x14ac:dyDescent="0.2">
      <c r="C45" s="8"/>
      <c r="D45" s="8"/>
    </row>
    <row r="46" spans="1:23" ht="12.95" customHeight="1" x14ac:dyDescent="0.2">
      <c r="C46" s="8"/>
      <c r="D46" s="8"/>
    </row>
    <row r="47" spans="1:23" ht="12.95" customHeight="1" x14ac:dyDescent="0.2">
      <c r="C47" s="8"/>
      <c r="D47" s="8"/>
    </row>
    <row r="48" spans="1:23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R42">
    <sortCondition ref="C21:C4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2024-07-29T08:27:01Z</dcterms:modified>
</cp:coreProperties>
</file>